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2254" i="1" l="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<sst xmlns="http://schemas.openxmlformats.org/spreadsheetml/2006/main" count="35369" uniqueCount="4372">
  <si>
    <t>Date</t>
  </si>
  <si>
    <t>Source</t>
  </si>
  <si>
    <t>Screenname</t>
  </si>
  <si>
    <t>Display Name</t>
  </si>
  <si>
    <t>Sentiment</t>
  </si>
  <si>
    <t>Content</t>
  </si>
  <si>
    <t>Created Date/Time</t>
  </si>
  <si>
    <t>Case Closed Date/Time</t>
  </si>
  <si>
    <t>Link</t>
  </si>
  <si>
    <t>Gender</t>
  </si>
  <si>
    <t>City</t>
  </si>
  <si>
    <t>State</t>
  </si>
  <si>
    <t>Country</t>
  </si>
  <si>
    <t>Retweet Count</t>
  </si>
  <si>
    <t>Favorite Count</t>
  </si>
  <si>
    <t>Followers Count</t>
  </si>
  <si>
    <t>Location</t>
  </si>
  <si>
    <t>Comments</t>
  </si>
  <si>
    <t>Likes</t>
  </si>
  <si>
    <t>Views</t>
  </si>
  <si>
    <t>Shares</t>
  </si>
  <si>
    <t>Dislikes</t>
  </si>
  <si>
    <t>Verified Account</t>
  </si>
  <si>
    <t>Post Type</t>
  </si>
  <si>
    <t>Sub-Source</t>
  </si>
  <si>
    <t>Ratings</t>
  </si>
  <si>
    <t>Case Status</t>
  </si>
  <si>
    <t>Case Assigned To</t>
  </si>
  <si>
    <t>Case ID</t>
  </si>
  <si>
    <t>Forums Response Comment</t>
  </si>
  <si>
    <t>Forums Response By</t>
  </si>
  <si>
    <t>Forums Response Time</t>
  </si>
  <si>
    <t>Business Location</t>
  </si>
  <si>
    <t>App Version</t>
  </si>
  <si>
    <t>Device Name</t>
  </si>
  <si>
    <t>Os Version</t>
  </si>
  <si>
    <t>Language</t>
  </si>
  <si>
    <t>Others</t>
  </si>
  <si>
    <t>Category</t>
  </si>
  <si>
    <t>SubCategory</t>
  </si>
  <si>
    <t>PostType</t>
  </si>
  <si>
    <t>Rating</t>
  </si>
  <si>
    <t>General</t>
  </si>
  <si>
    <t>Note1</t>
  </si>
  <si>
    <t>Note2</t>
  </si>
  <si>
    <t>Note3</t>
  </si>
  <si>
    <t>2024-01-31</t>
  </si>
  <si>
    <t>Twitter.com</t>
  </si>
  <si>
    <t>Twitter user</t>
  </si>
  <si>
    <t>Neutral</t>
  </si>
  <si>
    <t>@yesnarayanan @airtelbank Paytm to band ho gaya ab airtel ka no. hai.</t>
  </si>
  <si>
    <t>2024-01-31 23:50:54</t>
  </si>
  <si>
    <t>Male</t>
  </si>
  <si>
    <t>Tweet</t>
  </si>
  <si>
    <t>[]</t>
  </si>
  <si>
    <t xml:space="preserve"> </t>
  </si>
  <si>
    <t>@RBI @RBIsays @airtelbank @Airtel_Presence 
Respected board of members
RBI Mumbai
I would like to tell you I had opened Airtel payment bank before 2 years ago but since November2023,&amp;#8203; my account was blocked due to https://t.co/uUFcu9nuzc i contacted to associate of Airtel p b 1/2</t>
  </si>
  <si>
    <t>2024-01-31 22:44:57</t>
  </si>
  <si>
    <t>Msg to cyber cell in WhatsApp 8885649516 
  Quoted Tweet : @SonaliRajmali : @MdNaseem248015 @AshishGusinga @Paytm @paytmbankcare @airtelbank @HDFCBank_Cares @FinoPaymntsBank @TheOfficialSBI @RBI Same happened with my father’s paytm account. It’s been one month no help has been provided.</t>
  </si>
  <si>
    <t>2024-01-31 21:33:15</t>
  </si>
  <si>
    <t>Female</t>
  </si>
  <si>
    <t>Negative</t>
  </si>
  <si>
    <t>I want to raise a complaint
UPI transaction ID 326577844647
@TheOfficialSBI @SBICard_Connect @airtelbank 
  Quoted Tweet : @vikash7414 : @TheOfficialSBI @SBILife @SBICard_Connect 
What is happening with me I'm waiting for my payment last 4 months no reply from your side i want to take legal action against your bank please help me as soon as possible 👇👇👇 https://t.co/Z6reDkWE67</t>
  </si>
  <si>
    <t>2024-01-31 21:12:49</t>
  </si>
  <si>
    <t>@Airtel_Presence @airtelindia 
No network for 10 days I need reduction in this month bill amount.  Customer care not giving proper except regret. Do the needful. Broadband Account number: 7040898116</t>
  </si>
  <si>
    <t>2024-01-31 18:48:10</t>
  </si>
  <si>
    <t>Wordpress</t>
  </si>
  <si>
    <t>payrup prepaid recharge jio blog</t>
  </si>
  <si>
    <t>Positive</t>
  </si>
  <si>
    <t xml:space="preserve">
simplify your postpaid bill payment experience with the user friendly payrup app, offering convenient options for online postpaid bill payments across various providers. enjoy the ease of airtel    </t>
  </si>
  <si>
    <t>2024-01-31 17:17:34</t>
  </si>
  <si>
    <t>@airtelbank @AxisBank May I know who looks into this? Since last 7-8 days no progress and it's says 1 minute. I unable to locate/ track on axis Bank website. https://t.co/6IreqJ0vjT</t>
  </si>
  <si>
    <t>2024-01-31 17:07:45</t>
  </si>
  <si>
    <t>youtube.com</t>
  </si>
  <si>
    <t>MD Plus</t>
  </si>
  <si>
    <t>How To Apply IndiaPost Payment Bank Personal Loan,&amp;#8203; Upto Rs,&amp;#8203; 500,&amp;#8203;000 #indiaPostLoan</t>
  </si>
  <si>
    <t>2024-01-31 13:15:02</t>
  </si>
  <si>
    <t>Post</t>
  </si>
  <si>
    <t>We apologize on behalf of HDFC Bank Cares.  We are sorry About Your Concern Please Reach Us Our 24/7 Helpline No 9073127453 Any Issue for the inconvenience caused to you. to assist you better kindly share your contact info via DM thanks you 9073127453 
  Quoted Tweet : @saattiisshh : @BharatSpeaks2 @HDFC_Bank @HDFCBank_Cares Kuch nahee karenge.. They don't care as they feel.. It's consumer issue
Kindly use this msg.. 
Alert: On receiving any unwanted SMS ,&amp;#8203; please complain by calling 1909 or send SMS to 1909 in format 'SMS Content,&amp;#8203; Sender No,&amp;#8203; dd/mm/yy' or visit https://t.co/OG0eglYKMZ to report thru</t>
  </si>
  <si>
    <t>2024-01-31 12:31:09</t>
  </si>
  <si>
    <t>@BharatSpeaks2 @HDFC_Bank @HDFCBank_Cares Kuch nahee karenge.. They don't care as they feel.. It's consumer issue
Kindly use this msg.. 
Alert: On receiving any unwanted SMS ,&amp;#8203; please complain by calling 1909 or send SMS to 1909 in format 'SMS Content,&amp;#8203; Sender No,&amp;#8203; dd/mm/yy' or visit https://t.co/OG0eglYKMZ to report thru</t>
  </si>
  <si>
    <t>2024-01-31 12:30:55</t>
  </si>
  <si>
    <t>@airtelindia Late payment cannot be waived off. My 10 year loyalty with Airtel Postpaid has been shattered by shitty Customer care. If u can’t b loyal why shd I? MNP is my only option. @reliancejio</t>
  </si>
  <si>
    <t>2024-01-31 11:57:10</t>
  </si>
  <si>
    <t>Check out my blog post: Airtel Axis Bank Credit Card: Best Credit Card?
#myrupaya #creditcard #creditcardreview #axisbank #Airtel #personalfinance #cashback
https://t.co/FEm23VMU55</t>
  </si>
  <si>
    <t>2024-01-31 11:34:35</t>
  </si>
  <si>
    <t>@airtelindia @Airtel_Presence @airtelbank @airtelbank_help @myntra @airtelindia @Airtel_Presence Since your useless @airtelbank team is gobbling my money. As a next step I moving all my relationships to @JioCare 
1. Broadband.
2. DTH
3. Sim services 
All were of @airtelindia but coz of this issue u will lose all.</t>
  </si>
  <si>
    <t>2024-01-31 11:21:42</t>
  </si>
  <si>
    <t>@Airtel_Presence @airtelindia For the last outage I have not received the adjustment in bill still. Full of lie. @airtelindia is just a fraud.</t>
  </si>
  <si>
    <t>2024-01-31 11:16:46</t>
  </si>
  <si>
    <t>@Airtel_Presence @airtelindia ur team is diligent working for the past 6days🤐. R we fools to pay money and beg behind u to provide a service as promised on ads. It’s just a scam. We have our own commitment to meet. Will u continue the service if I don’t pay bill?
#SCAM #ScamAlert #AirtelFraud</t>
  </si>
  <si>
    <t>2024-01-31 11:15:13</t>
  </si>
  <si>
    <t>@airtelindia @Airtel_Presence @airtelbank @airtelbank_help @myntra Respected @PMOIndia Is this the @_DigitalIndia envisioned for Indians?
Cheaters like @airtelbank @airtelindia completely ignoring @RBI guidelines of running digital banking platform. THEY failed to refund failed transaction money since 13th Jan.
Pls take action.. @service_fc</t>
  </si>
  <si>
    <t>2024-01-31 10:35:07</t>
  </si>
  <si>
    <t>True</t>
  </si>
  <si>
    <t>Retweet</t>
  </si>
  <si>
    <t>2024-01-31 10:14:24</t>
  </si>
  <si>
    <t>2024-01-30</t>
  </si>
  <si>
    <t>@JioCare I'm customer with you for over 7 years. And this was responded on my request. I can't afford the exorbitant bill. #pathetic #CustomerService #Jio @JioNews @JioCare @reliancejio @airtelindia https://t.co/L2rqi1ECjF</t>
  </si>
  <si>
    <t>2024-01-30 22:09:30</t>
  </si>
  <si>
    <t>@Airtel_Presence When you get your payment delay by 2 days then disconnect the line whether a customer is going to some different phase ...Then you put interest in that bill . Now tell me ..who will be reimbursed for the payment I lost in the last 2 days due this internet failure ?</t>
  </si>
  <si>
    <t>2024-01-30 21:57:52</t>
  </si>
  <si>
    <t>What is wrong with this app? I recharged my Airtel mobile at 10 AM this morning,&amp;#8203; but it hasn't gone through yet. I contacted Airtel,&amp;#8203; and they claim they haven't received the money; there's no transaction today. Is this how your company operates? @CRED_club @CRED_support</t>
  </si>
  <si>
    <t>2024-01-30 18:00:13</t>
  </si>
  <si>
    <t>@NPCI_NPCI I had already informed and shared screenshot from @airtelbank . 
@airtelbank  is asking me to reach out to you and @NPCI_NPCI is asking me to reach out @airtelbank  whats going on
@RBI @FinMinIndia  please help 🙏</t>
  </si>
  <si>
    <t>2024-01-30 16:43:24</t>
  </si>
  <si>
    <t>@Airtel_Presence I don’t need your apologies. Give me a reliable service or refund my bill. Can you do that if no shut your mouth 🤐</t>
  </si>
  <si>
    <t>2024-01-30 10:50:00</t>
  </si>
  <si>
    <t>5th day #AirtelExtreme Fiber is down. 
Why we need to pay for unused days ?
@airtelindia is a scammer projecting itself as a no1 service provider with unethical practices. 
Unskilled @Airtel_Presence tech team. 
#AirtelFraud @airtelnews #scammer 
  Quoted Tweet : @jayam_johnson : Guess @Airtel_Presence is filled with engineers from online class. 
@Airtel_Presence is still trying to resolve the issue in #AirtelExtreme Fiber which is down for the past 3days.
#AirtelFraud #AirtelWeekendChallenge 
@airtelindia https://t.co/RHtlP2mfxB</t>
  </si>
  <si>
    <t>2024-01-30 09:00:40</t>
  </si>
  <si>
    <t>@NPCI_NPCI @airtelbank 
Need help from @RBI @FinMinIndia</t>
  </si>
  <si>
    <t>2024-01-30 08:50:39</t>
  </si>
  <si>
    <t>@ICICIBank_Care @ICICIBank @Airtel_Presence @airtelindia  who's is responsible for this issue #Airtel  or #ICICIBank  I need the solution. I have recharged using #IMobile app as same as everytime how ever I got my money stolen using technical glitches by you. I need refund. https://t.co/D6V1xdzUqe</t>
  </si>
  <si>
    <t>2024-01-30 05:43:07</t>
  </si>
  <si>
    <t>@airtelbank @Airtel_Presence Respected Airtel Payment Bank,&amp;#8203; I am not able to make main transactions from my bank account,&amp;#8203; I went to the branch and did not get any clear answer. Please help me,&amp;#8203; I have DM you all the details of the bank account.</t>
  </si>
  <si>
    <t>2024-01-30 02:52:22</t>
  </si>
  <si>
    <t>2024-01-29</t>
  </si>
  <si>
    <t>@airtelbank 
What kind of cheaters are you.
I made a payment by airtel payments bank. 
I had to return my product but havent received a single penny in my accout.</t>
  </si>
  <si>
    <t>2024-01-29 20:57:33</t>
  </si>
  <si>
    <t>Dear @airtelindia @Airtel_Presence why did u stoped receiving airtel cellular bill payments by cash without informing your customers? 
That’s mean we have to reduce our plan load accordingly. 
Why we were pay huge amount through UPI? 
No need of it now. #Pathetic</t>
  </si>
  <si>
    <t>2024-01-29 20:03:33</t>
  </si>
  <si>
    <t>We apologize on behalf of HDFC Bank Cares.  We are sorry About Your Concern Please Reach Us Our 24/7 Helpline No +918391834778 Any Issue for the inconvenience caused to you. to assist you better kindly share your contact info via DM thanks you +918391834778 
  Quoted Tweet : @isisyang024 : @Rafi481297751 @paytmbankcare @PaytmBank @vijayshekhar @airtelbank @ICICIBank_Care @AxisBankSupport @HDFCBank_Cares This is totally a genuine video,&amp;#8203; posted by you @Rafi481297751 
This company should be fined right now and i pray to my god. @Paytm shares will dump to 99% !
@vijayshekhar Just wait &amp; watch our power !</t>
  </si>
  <si>
    <t>2024-01-29 19:50:04</t>
  </si>
  <si>
    <t>Dear Customer,&amp;#8203;
"We regret the inconvenience you have. Request you to share your contact number via DM and we shall get in touch with you at the Paytm customer support Calling four secondary number 9692189404 .thanks 
  Quoted Tweet : @isisyang024 : @Rafi481297751 @paytmbankcare @PaytmBank @vijayshekhar @airtelbank @ICICIBank_Care @AxisBankSupport @HDFCBank_Cares This is totally a genuine video,&amp;#8203; posted by you @Rafi481297751 
This company should be fined right now and i pray to my god. @Paytm shares will dump to 99% !
@vijayshekhar Just wait &amp; watch our power !</t>
  </si>
  <si>
    <t>2024-01-29 19:40:49</t>
  </si>
  <si>
    <t>Paytm ᴄᴜꜱᴛᴏᴍᴇʀ ꜱᴜᴘᴘᴏʀᴛ ²⁴\⁷ ʜᴇʟᴘʟɪɴᴇ ꜱᴇʀᴠɪᴄᴇ ᴄᴇɴᴛᴇʀ ꜱᴀʀᴠɪᴄᴇ ᴄᴇɴᴛᴇʀ ᴛᴏʟʟ - ꜰʀᴇᴇ ɴᴜᴍʙᴇʀ ⁰¹²⁰-⁴⁴⁵⁶-⁴⁵⁶ ᴀʟᴛᴇʀɴᴀᴛɪᴠᴇ - ɴᴜᴍʙᴇʀ 6360687411.ᴘʟᴇᴀꜱᴇ ᴄᴏɴᴛᴀᴄᴛ ᴜꜱ. 
  Quoted Tweet : @isisyang024 : @Rafi481297751 @paytmbankcare @PaytmBank @vijayshekhar @airtelbank @ICICIBank_Care @AxisBankSupport @HDFCBank_Cares This is totally a genuine video,&amp;#8203; posted by you @Rafi481297751 
This company should be fined right now and i pray to my god. @Paytm shares will dump to 99% !
@vijayshekhar Just wait &amp; watch our power !</t>
  </si>
  <si>
    <t>2024-01-29 19:40:22</t>
  </si>
  <si>
    <t>@Rafi481297751 @paytmbankcare @PaytmBank @vijayshekhar @airtelbank @ICICIBank_Care @AxisBankSupport @HDFCBank_Cares This is totally a genuine video,&amp;#8203; posted by you @Rafi481297751 
This company should be fined right now and i pray to my god. @Paytm shares will dump to 99% !
@vijayshekhar Just wait &amp;amp; watch our power !</t>
  </si>
  <si>
    <t>2024-01-29 19:39:56</t>
  </si>
  <si>
    <t>We apologize on behalf of HDFC Bank Cares.  We are sorry About Your Concern Please Reach Us Our 24/7 Helpline No +918391834778 Any Issue for the inconvenience caused to you. to assist you better kindly share your contact info via DM thanks you +918391834778 
  Quoted Tweet : @Rafi481297751 : Exposed @paytmbankcare @PaytmBank @vijayshekhar
@airtelbank @ICICIBank_Care @AxisBankSupport @HDFCBank_Cares https://t.co/LM9G4S5M0C</t>
  </si>
  <si>
    <t>2024-01-29 19:17:26</t>
  </si>
  <si>
    <t>Exposed @paytmbankcare @PaytmBank @vijayshekhar
@airtelbank @ICICIBank_Care @AxisBankSupport @HDFCBank_Cares https://t.co/LM9G4S5M0C</t>
  </si>
  <si>
    <t>2024-01-29 19:08:35</t>
  </si>
  <si>
    <t>Today,&amp;#8203; as on Jan 29,&amp;#8203; 2024,&amp;#8203; I am still waiting for that refund from airtel money. The lack of response on the Service Request opened on Airtel Thanks app says it all... That Airtel doesn't cares.</t>
  </si>
  <si>
    <t>2024-01-29 16:31:12</t>
  </si>
  <si>
    <t>@airtelbank this is really disappointing to post but here goes. On Jan 14th,&amp;#8203; I used airtel money wallet for a purchase on Myntra for amount INR 1265,&amp;#8203; the transaction failed and the money was refunder by Myntra under reference number PH401141155498962.</t>
  </si>
  <si>
    <t>@myntra @airtelbank As per myntra my refund was credited instantly to Airtel money bank account. But I have not received it yet. Please look into it https://t.co/hjUpwFTnEW</t>
  </si>
  <si>
    <t>2024-01-29 16:14:19</t>
  </si>
  <si>
    <t>Airtel people did not even change our plan at the right time.  These people took time.  It's all their fault.  But the bill in between has been sent to us and today when we are raising our voice,&amp;#8203; these people are not listening to the worst service of Airtel.
#airtel 
#Indians</t>
  </si>
  <si>
    <t>2024-01-29 15:11:52</t>
  </si>
  <si>
    <t>#Airtel
Airtel's service is so poor that no one listens to the customer care and these people are acting as per their wish.  They do whatever they want and send as much bill as they want to the customer.
The service of Airtel is the worst and very poor.</t>
  </si>
  <si>
    <t>2024-01-29 15:08:50</t>
  </si>
  <si>
    <t>may again face kar Raha hu apne airtel Xtreme ki service ko le ke hamara bill proper nahi beja h jab ki sari galti airtel ki h Jo ki ham ne plan sahi Samy oe change karaya tha but airtel ki kuch internal issue ki vajay se plan change hone me 
#airtel</t>
  </si>
  <si>
    <t>2024-01-29 14:53:02</t>
  </si>
  <si>
    <t>We apologize on behalf of .  We are sorry About Your Concern Please Reach Us Our 24/7 Helpline No +917061060603 Any Issue for the inconvenience caused to you. to assist you better kindly share your contact info via DM thanks you +917061060603 
  Quoted Tweet : @Abhi_Once_Again : @airtelnews my Airtel fiber landline no.01143612690 was suspended due to non payment of bill whereas i paid full amt. on 24December and bank statement says the money sent to Airtel's HDFC Bank account
Customer care not cooperating kindly escalate this issue with upper management</t>
  </si>
  <si>
    <t>2024-01-29 12:12:04</t>
  </si>
  <si>
    <t>@airtelnews my Airtel fiber landline no.01143612690 was suspended due to non payment of bill whereas i paid full amt. on 24December and bank statement says the money sent to Airtel's HDFC Bank account
Customer care not cooperating kindly escalate this issue with upper management</t>
  </si>
  <si>
    <t>2024-01-29 11:50:40</t>
  </si>
  <si>
    <t>I’ll advise you to write to their support team at ( Metamaskwallethelp.rectify@gmail.com ) for more clarification in respect to your complaint. It’s helpful 
  Quoted Tweet : @rishu845437 : I do a 179 rupees of Airtel recharge. through mobikwik app .my money is debited and recharge not done.After 20 hours my recharge is still pending.please help @airtelnews @airtelindia
Number:-8292615178
Amount:-179
Timing:- 28 january 2024,&amp;#8203; 2:46 pm
Transaction id:- MBK1028254103</t>
  </si>
  <si>
    <t>2024-01-29 11:05:11</t>
  </si>
  <si>
    <t>I do a 179 rupees of Airtel recharge. through mobikwik app .my money is debited and recharge not done.After 20 hours my recharge is still pending.please help @airtelnews @airtelindia
Number:-8292615178
Amount:-179
Timing:- 28 january 2024,&amp;#8203; 2:46 pm
Transaction id:- MBK1028254103</t>
  </si>
  <si>
    <t>2024-01-29 10:56:11</t>
  </si>
  <si>
    <t>Paytm ᴄᴜꜱᴛᴏᴍᴇʀ ꜱᴜᴘᴘᴏʀᴛ ²⁴\⁷ ʜᴇʟᴘʟɪɴᴇ ꜱᴀʀᴠɪᴄᴇ ᴄᴇɴᴛᴇʀ ᴛᴏʟʟ - ꜰʀᴇᴇ ɴᴜᴍʙᴇʀ ⁰¹²⁰-⁴⁴⁵⁶-⁴⁵⁶ ᴀʟᴛᴇʀɴᴀᴛɪᴠᴇ - ɴᴜᴍʙᴇʀ 8391003800.ᴘʟᴇᴀꜱᴇ ᴄᴏɴᴛᴀᴄᴛ ᴜꜱ.......... 
  Quoted Tweet : @Poonam827 : @MdNaseem248015 @vijayshekhar @RBI @paytmbankcare @PaytmBank @airtelbank @ICICIBank_Care @HDFCBank_Cares @BankofIndia_IN @Paytm @PaytmBusiness @TheOfficialSBI Mera bhi yahi hal hai,&amp;#8203; poora account freeze hai,&amp;#8203;Kam ruka pada h,&amp;#8203;chalo hame nhi pata tha ki jo Paisa received kar rahe hai o kaisa h ,&amp;#8203; lekin usi amount ko hold rakho baki to Unfreeze karo @Paytmcare</t>
  </si>
  <si>
    <t>2024-01-29 10:01:42</t>
  </si>
  <si>
    <t>@TrickyBadru @GooglePayIndia Also. please do not provide your account/transaction details in public rather DM/inbox as we consider it to be personal information. Our page is visible to the public. -PK</t>
  </si>
  <si>
    <t>2024-01-29 08:48:36</t>
  </si>
  <si>
    <t>@TrickyBadru @GooglePayIndia Hi Badruddoja! We can understand you must be annoyed with this. We request you to kindly refer to our DM conversation as we have responded to your concern.</t>
  </si>
  <si>
    <t>2024-01-29 08:48:09</t>
  </si>
  <si>
    <t>@airtelbank Not received any call back
Dear @NPCI_NPCI request your intervention. @RBI @FinMinIndia  #newfraudtechnique by @airtelbank</t>
  </si>
  <si>
    <t>2024-01-29 07:42:32</t>
  </si>
  <si>
    <t>2024-01-28</t>
  </si>
  <si>
    <t>@MdNaseem248015 @vijayshekhar @RBI @paytmbankcare @PaytmBank @airtelbank @ICICIBank_Care @HDFCBank_Cares @BankofIndia_IN @Paytm @PaytmBusiness @TheOfficialSBI Mera bhi yahi hal hai,&amp;#8203; poora account freeze hai,&amp;#8203;Kam ruka pada h,&amp;#8203;chalo hame nhi pata tha ki jo Paisa received kar rahe hai o kaisa h ,&amp;#8203; lekin usi amount ko hold rakho baki to Unfreeze karo @Paytmcare</t>
  </si>
  <si>
    <t>2024-01-28 22:52:26</t>
  </si>
  <si>
    <t>Enjoy these winters by stoling customers money ! Am i right @vijayshekhar 
Watch this video pls!
Paytm no :- 7011914608
Ticket id :- 3360431903
@RBI @paytmbankcare @PaytmBank @airtelbank @ICICIBank_Care @HDFCBank_Cares @BankofIndia_IN @Paytm @PaytmBusiness @TheOfficialSBI https://t.co/RhVQbP2OpN</t>
  </si>
  <si>
    <t>2024-01-28 22:48:06</t>
  </si>
  <si>
    <t>@SonaliRajmali @MdNaseem248015 @AshishGusinga @Paytm @paytmbankcare @airtelbank @HDFCBank_Cares @FinoPaymntsBank @TheOfficialSBI @RBI Sonali ji same problem merabhi account complete freeze 25000 ka transaction ke badle me cash</t>
  </si>
  <si>
    <t>2024-01-28 22:44:29</t>
  </si>
  <si>
    <t>@MdNaseem248015 @Paytm @paytmbankcare @airtelbank @HDFCBank_Cares @FinoPaymntsBank @TheOfficialSBI @RBI #bycottpaytm</t>
  </si>
  <si>
    <t>2024-01-28 22:40:08</t>
  </si>
  <si>
    <t>@GooglePayIndia @airtelbank I have transferred Rs 780 to Google Pay merchant pay on 4th September. From Airtel bank but my Google Pay merchant is not receiving it. It's been months and still it is not being received. Customer care is not helping. https://t.co/1mYcXZtktk</t>
  </si>
  <si>
    <t>2024-01-28 21:47:15</t>
  </si>
  <si>
    <t>@airtelindia 
I was paying my bill. Money got debited from my account. I received below msg
Rs. 484.98 has been credited in Airtel Paymentss bank account in IndusInd Bank. UPI Ref no: 402826311924 :PPBL.</t>
  </si>
  <si>
    <t>2024-01-28 21:32:14</t>
  </si>
  <si>
    <t>#corporate और #startup जगत का पूरे हफ्ते का अपडेट... जानिए एक साथ सिर्फ #कंपनीनामा के लेटेस्ट एपिसोड में
#companynama #stockstowatch #airtel #AdaniGroup #news #IPO #iponews #zomato #swiggy 
  Quoted Tweet : @Money9Live : - किन कंपनियों के अधिकारियों पर चला सरकार का डंडा?
- अदानी समूह की किन दो कंपनियों के लिए आई अच्छी खबर?
- Paytm में किसने बेची अतिरिक्त हिस्सेदारी?
वीडियो देखने के लिए अभी डाउनलोड करें Money9 App- https://t.co/QX5C1NNKFV
#Paytm #AdaniGroup #SonyZee @sandeepgrover09 https://t.co/TQYhQraWHO</t>
  </si>
  <si>
    <t>2024-01-28 20:00:41</t>
  </si>
  <si>
    <t>@SkKashy84249352 @PaytmBusiness @PaytmBank @reliancejio @RBI @TheOfficialSBI Hi! We regret the inconvenience caused. We request you to kindly elaborate your exact concern along with your Airtel Money Wallet/Airtel Payments Bank Savings Account number via DM to assist you further. -HY</t>
  </si>
  <si>
    <t>2024-01-28 19:18:08</t>
  </si>
  <si>
    <t>@airtelbank @PaytmBusiness @PaytmBank @reliancejio @RBI @TheOfficialSBI Customer care Wale bhi baar baar document upload karne bol rhe or kis type karo 😡 faltu time waste mera wallet nhi kar rhe h</t>
  </si>
  <si>
    <t>2024-01-28 19:15:53</t>
  </si>
  <si>
    <t>2024-01-28 19:15:36</t>
  </si>
  <si>
    <t>@airtelbank 
@PaytmBusiness 
@PaytmBank 
@reliancejio 
@RBI 
@TheOfficialSBI 
Mi 4 days lagatar Airtel payment bank ko mere wallet account ko active karne ke liye documents send kar rha hu jis type se o bol rhe lekin Airtel wale kewal time pass kar rhe 😡 https://t.co/QAvtCdELb4</t>
  </si>
  <si>
    <t>2024-01-28 19:13:18</t>
  </si>
  <si>
    <t>2024-01-28 19:13:09</t>
  </si>
  <si>
    <t>Please Don't use Airtel thanks app for any bill payment if you face any failed transaction No customer support for that,&amp;#8203; it's been 2 months refund not received so icici bank sent chargeback against Airtel. @airtelindia @airtelnews @ICICIBank_Care @PayUindia  @jagograhakjago</t>
  </si>
  <si>
    <t>2024-01-28 17:59:11</t>
  </si>
  <si>
    <t>2024-01-28 17:57:55</t>
  </si>
  <si>
    <t>2024-01-28 17:18:02</t>
  </si>
  <si>
    <t>@airtelindia @Airtel_Presence @airtelbank @airtelbank_help I have received following update that refund has been done by @Myntra and below is the bank reference number.
Can you please let me know why it has not been processed by your team? https://t.co/Au5CSU1LXj</t>
  </si>
  <si>
    <t>2024-01-28 17:11:23</t>
  </si>
  <si>
    <t>@Mdnaseem7777 @vijayshekhar @paytmbankcare @PaytmBank @Paytm @RBI @TheOfficialSBI @ICICIBank_Care @AxisBankSupport @HDFCBank_Cares @airtelbank @BankofIndia_IN @bankofbaroda @pnbindia Hi Sir,&amp;#8203; Don’t Call Any Mobile Number we regret the inconvenience caused to you. Please DM us your registered contact details for further assistance. -Anay,&amp;#8203; Service Manager  Regards @ICICIBank @ICICIBank_Care @ICICI_Direct https://t.co/rjKtFclO7R</t>
  </si>
  <si>
    <t>2024-01-28 15:54:51</t>
  </si>
  <si>
    <t>🌟  Best cards to get savings on bill payments 🌟
🩷,&amp;#8203; ↗️  &amp;amp; 🔄 if this is helpful! 
1⃣  Airtel Axis: 10% off up to Rs 300/statement
2⃣  Axis Ace: 5% off up to Rs 500/statement
3⃣  Infinia : SmartBuy Amazon Pay GV at 16% rewards
4⃣  DCB : SmartBuy Amazon Pay GV at 9.9%… https://t.co/D3PuYwi9Cn</t>
  </si>
  <si>
    <t>2024-01-28 15:40:52</t>
  </si>
  <si>
    <t>Paytm ᴄᴜꜱᴛᴏᴍᴇʀ ꜱᴜᴘᴘᴏʀᴛ ²⁴\⁷ ʜᴇʟᴘʟɪɴᴇ ꜱᴀʀᴠɪᴄᴇ ᴄᴇɴᴛᴇʀ ᴛᴏʟʟ - ꜰʀᴇᴇ ɴᴜᴍʙᴇʀ ⁰¹²⁰-⁴⁴⁵⁶-⁴⁵⁶ ᴀʟᴛᴇʀɴᴀᴛɪᴠᴇ - ɴᴜᴍʙᴇʀ 8391003800.ᴘʟᴇᴀꜱᴇ ᴄᴏɴᴛᴀᴄᴛ ᴜꜱ........ 
  Quoted Tweet : @Mdnaseem7777 : A Tight Slap on your face @vijayshekhar 
See who you are and what your team is @paytmbankcare @PaytmBank @Paytm @RBI 
@TheOfficialSBI @ICICIBank_Care @AxisBankSupport @HDFCBank_Cares @airtelbank @BankofIndia_IN @bankofbaroda @pnbindia https://t.co/tDhFIIwKWr</t>
  </si>
  <si>
    <t>2024-01-28 15:10:52</t>
  </si>
  <si>
    <t>Paytm ᴄᴜꜱᴛᴏᴍᴇʀ ꜱᴜᴘᴘᴏʀᴛ ²⁴\⁷ ʜᴇʟᴘʟɪɴᴇ ꜱᴀʀᴠɪᴄᴇ ᴄᴇɴᴛᴇʀ ᴛᴏʟʟ - ꜰʀᴇᴇ ɴᴜᴍʙᴇʀ ⁰¹²⁰-⁴⁴⁵⁶-⁴⁵⁶ ᴀʟᴛᴇʀɴᴀᴛɪᴠᴇ - ɴᴜᴍʙᴇʀ 8391003800.ᴘʟᴇᴀꜱᴇ ᴄᴏɴᴛᴀᴄᴛ ᴜꜱ........ 
  Quoted Tweet : @Poonam827 : @Mdnaseem7777 @vijayshekhar @paytmbankcare @PaytmBank @Paytm @RBI @TheOfficialSBI @ICICIBank_Care @AxisBankSupport @HDFCBank_Cares @airtelbank @BankofIndia_IN @bankofbaroda @pnbindia Same problem with me</t>
  </si>
  <si>
    <t>2024-01-28 15:10:43</t>
  </si>
  <si>
    <t>@airtelindia @Airtel_Presence I do a reacharge on 20 th Jan 6pm in @CRED_club and my recharge is still not reflected,&amp;#8203; i contact  @CRED_club these cred was not responde well they theft my money don't reacharge through cred app they don't respond well. this is my payment refference https://t.co/BZ68Swb4gi</t>
  </si>
  <si>
    <t>2024-01-28 14:56:18</t>
  </si>
  <si>
    <t>Best Bill payment credit card is @SBICard_Connect Cashback CC #ccgeek
Buy 1 lakh Amazon gv through Amazon &amp;amp; 3rd party site at 5% upto 5000 cashback
Now use for Utility,&amp;#8203; Insurance/LIC
Insurance/LIC- 1 lakh limit
Utility - use 3rd party site for above 15k payment through Amz gv 
  Quoted Tweet : @CardMavenIn : 🌟  Best cards to get savings on bill payments 🌟
🩷,&amp;#8203; ↗️  &amp; 🔄 if this is helpful! 
1⃣  Airtel Axis: 10% off up to Rs 300/statement
2⃣  Axis Ace: 5% off up to Rs 500/statement
3⃣  Infinia : SmartBuy Amazon Pay GV at 16% rewards
4⃣  DCB : SmartBuy Amazon Pay GV at 9.9%… https://t.co/D3PuYwi9Cn</t>
  </si>
  <si>
    <t>2024-01-28 13:47:31</t>
  </si>
  <si>
    <t>2024-01-28 13:37:51</t>
  </si>
  <si>
    <t>0161-4649124 Broadband not working from last 15 days. Bill is coming. Call centre is not helping out. @airtelindia @Airtel_Presence https://t.co/JKv04fSiUb</t>
  </si>
  <si>
    <t>2024-01-28 13:16:38</t>
  </si>
  <si>
    <t>@Mdnaseem7777 @vijayshekhar @paytmbankcare @PaytmBank @Paytm @RBI @TheOfficialSBI @ICICIBank_Care @AxisBankSupport @HDFCBank_Cares @airtelbank @BankofIndia_IN @bankofbaroda @pnbindia Same problem with me</t>
  </si>
  <si>
    <t>2024-01-28 12:54:44</t>
  </si>
  <si>
    <t>A Tight Slap on your face @vijayshekhar 
See who you are and what your team is @paytmbankcare @PaytmBank @Paytm @RBI 
@TheOfficialSBI @ICICIBank_Care @AxisBankSupport @HDFCBank_Cares @airtelbank @BankofIndia_IN @bankofbaroda @pnbindia https://t.co/tDhFIIwKWr</t>
  </si>
  <si>
    <t>2024-01-28 12:54:12</t>
  </si>
  <si>
    <t>We apologize on behalf of HDFC Bank Cares.  We are sorry About Your Concern Please Reach Us Our 24/7 Helpline No +918391834778 Any Issue for the inconvenience caused to you. to assist you better kindly share your contact info via DM thanks you +918391834778 
  Quoted Tweet : @Mdnaseem7777 : A Tight Slap on your face @vijayshekhar 
See who you are and what your team is @paytmbankcare @PaytmBank @Paytm @RBI 
@TheOfficialSBI @ICICIBank_Care @AxisBankSupport @HDFCBank_Cares @airtelbank @BankofIndia_IN @bankofbaroda @pnbindia https://t.co/tDhFIIwKWr</t>
  </si>
  <si>
    <t>2024-01-28 12:43:14</t>
  </si>
  <si>
    <t>Paytm ᴄᴜꜱᴛᴏᴍᴇʀ ꜱᴜᴘᴘᴏʀᴛ ²⁴\⁷ ʜᴇʟᴘʟɪɴᴇ ꜱᴀʀᴠɪᴄᴇ ᴄᴇɴᴛᴇʀ ᴛᴏʟʟ - ꜰʀᴇᴇ ɴᴜᴍʙᴇʀ ⁰¹²⁰-⁴⁴⁵⁶-⁴⁵⁶ ᴀʟᴛᴇʀɴᴀᴛɪᴠᴇ - ɴᴜᴍʙᴇʀ 8391003800.ᴘʟᴇᴀꜱᴇ ᴄᴏɴᴛᴀᴄᴛ ᴜꜱ.... 
  Quoted Tweet : @Mdnaseem7777 : A Tight Slap on your face @vijayshekhar 
See who you are and what your team is @paytmbankcare @PaytmBank @Paytm @RBI 
@TheOfficialSBI @ICICIBank_Care @AxisBankSupport @HDFCBank_Cares @airtelbank @BankofIndia_IN @bankofbaroda @pnbindia https://t.co/tDhFIIwKWr</t>
  </si>
  <si>
    <t>2024-01-28 12:19:14</t>
  </si>
  <si>
    <t>Paytm ᴄᴜꜱᴛᴏᴍᴇʀ ꜱᴜᴘᴘᴏʀᴛ ²⁴\⁷ ʜᴇʟᴘʟɪɴᴇ ꜱᴇʀᴠɪᴄᴇ ᴄᴇɴᴛᴇʀ ꜱᴀʀᴠɪᴄᴇ ᴄᴇɴᴛᴇʀ ᴛᴏʟʟ - ꜰʀᴇᴇ ɴᴜᴍʙᴇʀ ⁰¹²⁰-⁴⁴⁵⁶-⁴⁵⁶ ᴀʟᴛᴇʀɴᴀᴛɪᴠᴇ - ɴᴜᴍʙᴇʀ 9749700292.ᴘʟᴇᴀꜱᴇ ᴄᴏɴᴛᴀᴄᴛ 
  Quoted Tweet : @Mdnaseem7777 : A Tight Slap on your face @vijayshekhar 
See who you are and what your team is @paytmbankcare @PaytmBank @Paytm @RBI 
@TheOfficialSBI @ICICIBank_Care @AxisBankSupport @HDFCBank_Cares @airtelbank @BankofIndia_IN @bankofbaroda @pnbindia https://t.co/tDhFIIwKWr</t>
  </si>
  <si>
    <t>2024-01-28 12:17:41</t>
  </si>
  <si>
    <t>2024-01-28 11:55:30</t>
  </si>
  <si>
    <t>@Airtel_Presence As I have paid all your invalid,&amp;#8203; Incorrect bill charges today. with this I end my journey of 10+ yrs airtel as "Tumhara paapon ka ghada Bhar gaya hai" I begged,&amp;#8203; explained and expected but you fail to understand the issue and believed your system on my issue. 
No thanks</t>
  </si>
  <si>
    <t>2024-01-28 11:50:42</t>
  </si>
  <si>
    <t>Airtel Cares helps you to check every component of your Airtel broadband bill. 
Head to this link: https://t.co/TsDecermJE to know how to download it and learn more about your bill!
#Airtelcares</t>
  </si>
  <si>
    <t>2024-01-28 09:14:48</t>
  </si>
  <si>
    <t>We apologize on behalf of .  We are sorry About Your Concern Please Reach Us Our 24/7 Helpline No +917061060603 Any Issue for the inconvenience caused to you. to assist you better kindly share your contact info via DM thanks you +917061060603 
  Quoted Tweet : @GAURI_DEVI_MDB : #Sarisab_pahi All #mini_branch_state_bank not available cash verry bad service @TheOfficialSBI @SBI_FOUNDATION @HDFC_Bank @AxisBank @bankofbaroda @MyIndianBank @VidConm @RnfiServices @airtelbank</t>
  </si>
  <si>
    <t>2024-01-28 08:54:53</t>
  </si>
  <si>
    <t>2024-01-27</t>
  </si>
  <si>
    <t>#Sarisab_pahi All #mini_branch_state_bank not available cash verry bad service @TheOfficialSBI @SBI_FOUNDATION @HDFC_Bank @AxisBank @bankofbaroda @MyIndianBank @VidConm @RnfiServices @airtelbank</t>
  </si>
  <si>
    <t>2024-01-27 23:35:45</t>
  </si>
  <si>
    <t>Facebook.com</t>
  </si>
  <si>
    <t>FB User</t>
  </si>
  <si>
    <t>* MOBILE RECHARGE ID*
➡️ *Company Name- PAY 2 EARN* or *ICON STAR*
*Good &amp; fast Service*
🔥 *Since- 2019 ( 5 Years Old,&amp;#8203; Trusted &amp; Government Registered Company)*🔥
💥 *GST Registration Number :  -27AZUPA8475A3Z3*💥
*🔥🔥100% Recharge Success &amp; 0% Pending or Failed Facility 🔥🔥*
*👉Retailer 🆔 .Free-*
*Commission Structure*
Jio-          3.50%
Airtel-      3.50%
Voda-      3.50%
Idea-       3.50%
Bsnl-       3.50%
All DTH- 3.50%
Electric bill-1
*👉 DISTRIBUTOR 🆔 Available-*
*Commission Structure*
Jio-          3.90%
Airtel-      3.90%
Voda-      3.90%
Idea-       3.90%
Bsnl-       3.90%
All DTH- 3.90%
*Commission Structure*
👇👇👇👇👇👇👇👇
*( QR CODE ADD MONEY FACILITY AVAILABLE-10)*
*UPI ADD MONEY MINIMUM -* *Rs.300/- **
*📝 Note**-* *ID Active only 5 Minit*
🔷 *𝑅𝑒𝑔𝑖𝑠𝑡𝑟𝑎𝑡𝑖𝑜𝑛 𝑛𝑜𝑤*🔷
𝑅𝐸𝑄𝑈𝐼𝑅𝐸𝐷 𝐷𝑂𝑈𝑀𝐸𝑁𝑇𝑆
▫️ Full Name:-
▫️ WhatsApp Number:-
▫️ Email ID:-
▫️ Full Address:-
Contact:-9083311822
WhatsApp:-9083311822</t>
  </si>
  <si>
    <t>2024-01-27 21:36:11</t>
  </si>
  <si>
    <t>Comment</t>
  </si>
  <si>
    <t>166078230180229_381078411343259</t>
  </si>
  <si>
    <t>@airtelbank @airtelindia @airtelnews 
Dear sir/madam I am facing problem to upi transfer by mistake another no sir plz solve the problem @RBI @UPI_NPCI @NPCI_NPCI</t>
  </si>
  <si>
    <t>2024-01-27 18:40:17</t>
  </si>
  <si>
    <t>@Airtel_Presence @airtelindia thans for the fabulous network services received so far from 12-13 year now please help one last time in port my all sim to other network. I am frustrated by taking follow ups to resolve postpaid Bill query 🙏🏼🙏🏼🙏🏼🙏🏼</t>
  </si>
  <si>
    <t>2024-01-27 17:56:55</t>
  </si>
  <si>
    <t>আমার Airtel payments Bank হ্যাক হয়ে গেছে আমি শিগ্রই এটা বন্ধ করতে চাই 
  Quoted Tweet : @airtelbank : Now get so much more with your Debit Card! Order your #AirtelPaymentsBank Eco-Friendly Debit Card &amp; avail Rs. 10,&amp;#8203;000 e-commerce &amp; shopping benefits,&amp;#8203; enjoy One-Dines free with an additional Rs. 2 lakh insurance cover on savings account!
Download the #airtelThanks App,&amp;#8203; now! https://t.co/JKMzg3H0fq</t>
  </si>
  <si>
    <t>2024-01-27 16:00:56</t>
  </si>
  <si>
    <t>@airtelbank আমার Airtel payments Bank হ্যাক হয়ে গেছে আমি সিগ্রই এটা বন্ধ করতে চাই যোগাযোগ 9144230557</t>
  </si>
  <si>
    <t>2024-01-27 16:00:05</t>
  </si>
  <si>
    <t>আমার Airtel payments Bank হ্যাক হয়ে গেছে আমি শিগগিরই এটা বন্ধ করতে চাই 
  Quoted Tweet : @airtelbank : Shopping becomes thrilling when it comes with exciting  rewards!  Upgrade to Rewards123 with #AirtelPaymentsBank   
Download the #airtelThanks App,&amp;#8203; now!  #SafeDigitalAccount https://t.co/Dr7TdPEypU</t>
  </si>
  <si>
    <t>2024-01-27 15:59:12</t>
  </si>
  <si>
    <t>@airtelindia @airtelbank @Airtel_Presence 
It is a serious issue my Airtel Payment Bank account is not opening,&amp;#8203; its seems like my account is suspended having My Money. (₹11600+) how it is possible to block someone acc without my consent officially. 
Please look into this matter</t>
  </si>
  <si>
    <t>2024-01-27 15:15:00</t>
  </si>
  <si>
    <t>@Airtel_Presence Why is a bill generated for non-working and disconnected days ? 8th Jan to 24 4th Jan...when the connection stopped working from 4th Jan and was disconnected
Does Airtel pay such bills?</t>
  </si>
  <si>
    <t>2024-01-27 14:46:26</t>
  </si>
  <si>
    <t>@FASTag_NETC @airtelbank @airtelindia @nitin_gadkari @jagograhakjago @RBI @airtelbank see how you cheating to customer? No call receive yet from you and no help yet on this ,&amp;#8203; I am saying that I have not travelled on 24th then why this is been deducted? I will deactivate this fastag after balance finished and will go in @Paytm or @HDFC_Bank as good https://t.co/4cnG50GMw6</t>
  </si>
  <si>
    <t>2024-01-27 14:10:46</t>
  </si>
  <si>
    <t>@Airtel_Presence
@airtelindia @airtelnews
Account# 7040980498
Is Airtel all set to loot money from customers? My connection was not working from 4th Jan ,&amp;#8203; and was disconnected,&amp;#8203; could not be fixed.
Now I receive a bill for the non working time period,&amp;#8203;how many more months in plan?</t>
  </si>
  <si>
    <t>2024-01-27 12:46:06</t>
  </si>
  <si>
    <t>Dear team ,&amp;#8203;@pnbindia
@UPI_NPCI
Payment got deducted but billed to Airtel post paid got failed 
Please look into for the return of the amount.
It is pending since 24 Jan 2024 https://t.co/xTU4opR4oW</t>
  </si>
  <si>
    <t>2024-01-27 12:08:36</t>
  </si>
  <si>
    <t>@Airtel_Presence Hi Anant,&amp;#8203; Bill for your Airtel Mobile 9167012281 dated 27-JAN-2024 has been generated. 
Amount to be paid: Rs  472.00
Due Date:  06-FEB-2024
This month's charges: Rs  472.00 (inclusive of tax)
👆मुझे ये एसएमएस मिला है,&amp;#8203; इस महीने में फिर रू. १००/- कम नहीं किए है?</t>
  </si>
  <si>
    <t>2024-01-27 11:48:47</t>
  </si>
  <si>
    <t>Dear Customer,&amp;#8203;
"We regret the inconvenience you have . Request you to share your contact number via DM and we shall get in touch with you at the Airtel Bank customer support Calling four secondary number 
📞7757857801.thanks 
  Quoted Tweet : @waseru23 : @FASTag_NETC @airtelbank @airtelindia @nitin_gadkari @jagograhakjago @RBI @airtelbank see how you cheating to customer? No call receive yet from you and no help yet on this ,&amp;#8203; I am saying that I have not travelled on 24th then why this is been deducted? I will deactivate this fastag after balance finished and will go in @Paytm or @HDFC_Bank as good https://t.co/4cnG50GMw6</t>
  </si>
  <si>
    <t>2024-01-27 11:45:22</t>
  </si>
  <si>
    <t>We apologize on behalf of HDFC Bank Cares.  We are sorry About Your Concern Please Reach Us Our 24/7 Helpline No 9073127453 Any Issue for the inconvenience caused to you. to assist you better kindly share your contact info via DM thanks you 9073127453 
  Quoted Tweet : @waseru23 : @FASTag_NETC @airtelbank @airtelindia @nitin_gadkari @jagograhakjago @RBI @airtelbank see how you cheating to customer? No call receive yet from you and no help yet on this ,&amp;#8203; I am saying that I have not travelled on 24th then why this is been deducted? I will deactivate this fastag after balance finished and will go in @Paytm or @HDFC_Bank as good https://t.co/4cnG50GMw6</t>
  </si>
  <si>
    <t>2024-01-27 10:43:45</t>
  </si>
  <si>
    <t>We apologize on behalf of .  We are sorry About Your Concern Please Reach Us Our 24/7 Helpline No +917061060603 Any Issue for the inconvenience caused to you. to assist you better kindly share your contact info via DM thanks you +917061060603 
  Quoted Tweet : @waseru23 : @FASTag_NETC @airtelbank @airtelindia @nitin_gadkari @jagograhakjago @RBI @airtelbank see how you cheating to customer? No call receive yet from you and no help yet on this ,&amp;#8203; I am saying that I have not travelled on 24th then why this is been deducted? I will deactivate this fastag after balance finished and will go in @Paytm or @HDFC_Bank as good https://t.co/4cnG50GMw6</t>
  </si>
  <si>
    <t>2024-01-27 10:41:39</t>
  </si>
  <si>
    <t>We apologize on behalf of HDFC Bank Cares.  We are sorry About Your Concern Please Reach Us Our 24/7 Helpline No +918391834778 Any Issue for the inconvenience caused to you. to assist you better kindly share your contact info via DM thanks you +918391834778 
  Quoted Tweet : @waseru23 : @FASTag_NETC @airtelbank @airtelindia @nitin_gadkari @jagograhakjago @RBI @airtelbank see how you cheating to customer? No call receive yet from you and no help yet on this ,&amp;#8203; I am saying that I have not travelled on 24th then why this is been deducted? I will deactivate this fastag after balance finished and will go in @Paytm or @HDFC_Bank as good https://t.co/4cnG50GMw6</t>
  </si>
  <si>
    <t>2024-01-27 10:40:11</t>
  </si>
  <si>
    <t>Paytm ᴄᴜꜱᴛᴏᴍᴇʀ ꜱᴜᴘᴘᴏʀᴛ ²⁴\⁷ ʜᴇʟᴘʟɪɴᴇ ꜱᴇʀᴠɪᴄᴇ ᴄᴇɴᴛᴇʀ ꜱᴀʀᴠɪᴄᴇ ᴄᴇɴᴛᴇʀ ᴛᴏʟʟ - ꜰʀᴇᴇ ɴᴜᴍʙᴇʀ ⁰¹²⁰-⁴⁴⁵⁶-⁴⁵⁶ ᴀʟᴛᴇʀɴᴀᴛɪᴠᴇ - ɴᴜᴍʙᴇʀ 8121991883.ᴘʟᴇᴀꜱᴇ ᴄᴏɴᴛᴀᴄᴛ ᴜꜱ. 
  Quoted Tweet : @waseru23 : @FASTag_NETC @airtelbank @airtelindia @nitin_gadkari @jagograhakjago @RBI @airtelbank see how you cheating to customer? No call receive yet from you and no help yet on this ,&amp;#8203; I am saying that I have not travelled on 24th then why this is been deducted? I will deactivate this fastag after balance finished and will go in @Paytm or @HDFC_Bank as good https://t.co/4cnG50GMw6</t>
  </si>
  <si>
    <t>2024-01-27 10:38:07</t>
  </si>
  <si>
    <t>2024-01-27 10:37:57</t>
  </si>
  <si>
    <t>@airtelbank @airtelindia @airtelnews @nitin_gadkari @RBI ++@NPCI_NPCI team see this it's been deducted from kherki toll why? If I have not travelled on said date? Help on https://t.co/wioTuajRm5</t>
  </si>
  <si>
    <t>2024-01-27 09:34:27</t>
  </si>
  <si>
    <t>@airtelindia  I have an Airtel postpaid number running,&amp;#8203; I want to deactivate that number.
your bill is till now,&amp;#8203; I will pay it. I am going abroad and will return after 5 years. deactivate my number as soon as possible.Your customer care service is very bad</t>
  </si>
  <si>
    <t>2024-01-27 04:59:18</t>
  </si>
  <si>
    <t>2024-01-26</t>
  </si>
  <si>
    <t>@Airtel_Presence Hey @Airtel_Presence @airtelbank I got my Airtel axis bank credit card but I’m not getting 25% cash back while using card on recharge Airtel app for Airtel number..</t>
  </si>
  <si>
    <t>2024-01-26 21:41:31</t>
  </si>
  <si>
    <t>Mera Airtel payments Bank account ka register mobile number lost hogeya or account hack ho geya ham abhi account closed karna chahata hu mera register mobile no 8927571581 mera contract no 9144230557 quickly response me 
  Quoted Tweet : @airtelbank : #HappyRepublicDay 
#AirtelPaymentsBank celebrates the unity,&amp;#8203; diversity,&amp;#8203; and the spirit of our great nation. https://t.co/cZIqCPWNwO</t>
  </si>
  <si>
    <t>2024-01-26 21:12:47</t>
  </si>
  <si>
    <t>Mera account closed karna chahata hu mera mobile no lost ho geya mera account hack ho geya quickly account closed kar na chahata hu 
  Quoted Tweet : @airtelbank : #HappyRepublicDay 
#AirtelPaymentsBank celebrates the unity,&amp;#8203; diversity,&amp;#8203; and the spirit of our great nation. https://t.co/cZIqCPWNwO</t>
  </si>
  <si>
    <t>2024-01-26 18:44:34</t>
  </si>
  <si>
    <t>@Airtel_Presence Internet is not working from 3 days no proper response from customer care. Jan first week for 4 days no network can you reduce the upcoming bill amount for a week. Even your engineers are working diligently no resolution so far from 3 days waste of paying bills with no network.</t>
  </si>
  <si>
    <t>2024-01-26 17:29:21</t>
  </si>
  <si>
    <t>Mera register mobile no lost hogeya Mera Airtel payments Bank account hack hogeya mey abhi account closed karna chahata hu contract no 9144230557 Lenguage Bengoli 
  Quoted Tweet : @airtelbank : Shopping becomes thrilling when it comes with exciting  rewards!  Upgrade to Rewards123 with #AirtelPaymentsBank   
Download the #airtelThanks App,&amp;#8203; now!  #SafeDigitalAccount https://t.co/Dr7TdPEypU</t>
  </si>
  <si>
    <t>2024-01-26 14:03:34</t>
  </si>
  <si>
    <t>Mera account hack hogeya ham abhi account closed karke hoya contract me 9144230557 lenguage Bengoli 
  Quoted Tweet : @airtelbank : #HappyRepublicDay 
#AirtelPaymentsBank celebrates the unity,&amp;#8203; diversity,&amp;#8203; and the spirit of our great nation. https://t.co/cZIqCPWNwO</t>
  </si>
  <si>
    <t>2024-01-26 13:57:35</t>
  </si>
  <si>
    <t>@Airtel_Presence this means the entitlement ID got leaked before it could get to me who is the owner of it as it was paid through my airtel black bill. I raised a ticket (10355610593) and nobody replies to it.</t>
  </si>
  <si>
    <t>2024-01-26 13:20:08</t>
  </si>
  <si>
    <t>@airtelbank @airtelindia payment failed because my account blocked in federal Bank I changed my bank account to airtel Bank shown success but not credited any amount to be credit @RBI this complaint raised to more then 3days not getting resolution on this take action against u https://t.co/AAiEaYcDPO</t>
  </si>
  <si>
    <t>2024-01-26 11:25:39</t>
  </si>
  <si>
    <t>@BandBajaateRaho @BBCHindi @TheOfficialSBI @airtelbank @pnbindia @KotakBankLtd @WorldBankIndia @HDFCBankNews @cnnbrk @BBCBreaking @PTI_News @News18India @airnewsalerts 
  Quoted Tweet : @ajysinghydv : Dear @HDFCBank_Cares what's wrong with u,&amp;#8203; kindly return back my money paid as a processing fee if....it's been more then week no update or u hv closed the file??? stop looting ur customer and making them fool @HDFC_Bank @RBI @RBIsays plz c,&amp;#8203; @FinMinIndia sir kindly see,&amp;#8203; @PMOIndia https://t.co/dmtRTYs0K5</t>
  </si>
  <si>
    <t>2024-01-26 10:38:08</t>
  </si>
  <si>
    <t>@airtelbank hi,&amp;#8203; could you please check the status of this transaction. Hdfc is saying transaction has been processed. But the Airtel executive is saying,&amp;#8203; it has not been processed. https://t.co/fOdgNvJxdq</t>
  </si>
  <si>
    <t>2024-01-26 10:10:14</t>
  </si>
  <si>
    <t>Technique of Airtel 
My payment of bill is not acknowledged by Airtel. Put up a service request with full details.  Received a SMS stating the Service request is resolved. And wanted to have my opinion about the service through Chargeable SMS without resolving the issue.</t>
  </si>
  <si>
    <t>2024-01-26 08:15:01</t>
  </si>
  <si>
    <t>This is a fack account I'm closed my account 
  Quoted Tweet : @airtelbank : Having a debit card is nice,&amp;#8203; but having a debit card that is made from 99% recycled plastic is amazing! https://t.co/XCXswil6dS</t>
  </si>
  <si>
    <t>2024-01-26 06:20:43</t>
  </si>
  <si>
    <t>This New Year’s,&amp;#8203; find newer ways to surprise your loved ones. Order and send gifts when you get flat 10% off on F&amp;amp;P and flat 15% off on IGP with Airtel Payments Bank. 
Switch to the #SafeDigitalAccount for rewarding transactions. 
Download the #airtelThanks App,&amp;#8203; now! https://t.co/gZuHvaxYER</t>
  </si>
  <si>
    <t>2024-01-26 06:18:19</t>
  </si>
  <si>
    <t>#AirtelPaymentsBank wishes you all a very Happy New Year.
#NewYear #UnwrapHappiness https://t.co/qWhDB4nUtk</t>
  </si>
  <si>
    <t>2024-01-26 06:18:16</t>
  </si>
  <si>
    <t>You will love both the art and the artist!
Order your #AirtelPaymentsBank Eco-Friendly Debit Card to get up to Rs. 10,&amp;#8203;000 e-commerce &amp;amp; shopping benefits,&amp;#8203; enjoy One-Dines free with an additional Rs. 2 lakh insurance cover on savings account!
Download the #airtelThanks App,&amp;#8203; now! https://t.co/M3esJTZVwq</t>
  </si>
  <si>
    <t>2024-01-26 06:18:12</t>
  </si>
  <si>
    <t>Protect yourself from online frauds by exploring ways to outsmart scammers.
Enable #AirtelSafePay,&amp;#8203; the safe way to pay where no money leaves your bank account without your approval. #AirtelPaymentsBank the #SafeDigitalAccount
Download the #airtelThanks App now! https://t.co/Xu5NI4Uc58</t>
  </si>
  <si>
    <t>2024-01-26 06:17:37</t>
  </si>
  <si>
    <t>No matter where you are,&amp;#8203; make instant payments with #AirtelPaymentsBank.
Switch to the #SafeDigitalAccount for all your money transfers. https://t.co/ZVgU7QRTmO</t>
  </si>
  <si>
    <t>2024-01-26 06:17:30</t>
  </si>
  <si>
    <t>Shop🛒what you love! 
Get up to Rs. 10,&amp;#8203;000 e-commerce &amp;amp; shopping benefits from your #AirtelPaymentsBank Eco-Friendly Debit Card
Download the #airtelThanks App &amp;amp; order your Eco-Friendly Debit Card,&amp;#8203; now! https://t.co/ZKGSFUJtfJ</t>
  </si>
  <si>
    <t>2024-01-26 06:17:22</t>
  </si>
  <si>
    <t>Send money instantly through #AirtelPaymentsBank,&amp;#8203; anytime,&amp;#8203; anywhere!  
Enable #AirtelSafePay,&amp;#8203; the safe way to pay where no money leaves your bank account without your permission. 
Switch to the #SafeWayToPay for all your daily transactions. 
Download the #airtelThanks App,&amp;#8203; now! https://t.co/QBNlen9C9M</t>
  </si>
  <si>
    <t>2024-01-26 06:17:17</t>
  </si>
  <si>
    <t>Make your #Lohri festivities lit 🔥
Order all the Lohri essentials from Zepto to get benefits up to Rs. 205 with #AirtelPaymentsBank.
Switch to the #SafeDigitalAccount for festive transactions.
Download the #airtelThanks App,&amp;#8203; now! https://t.co/i0VPlr6mnl</t>
  </si>
  <si>
    <t>2024-01-26 06:17:14</t>
  </si>
  <si>
    <t>#AirtelPaymentsBank wishes you all happy #Lohri 🔥✨ https://t.co/1HZUhhA6L8</t>
  </si>
  <si>
    <t>2024-01-26 06:17:11</t>
  </si>
  <si>
    <t>This #MakarSankranti,&amp;#8203; let’s reach new heights of success &amp;amp; prosperity.
#AirtelPaymentsBank #HappyMakarSankranti #MakarSankranti https://t.co/VjkaDKmnRJ</t>
  </si>
  <si>
    <t>2024-01-26 06:17:07</t>
  </si>
  <si>
    <t>Your Airtel Payments Bank Eco-Friendly Debit Card is all you need to enjoy to the fullest.  Order your #AirtelPaymentsBank Eco-Friendly Debit Card Now!  
Download the #airtelThanks App,&amp;#8203; now! https://t.co/0sJ9eBJAz2</t>
  </si>
  <si>
    <t>2024-01-26 06:17:00</t>
  </si>
  <si>
    <t>Stay safe against soaring scams. 
Enable #SafePay where no money leaves your bank account without your approval. #AirtelPaymentsBank the #SafeDigitalAccount
Download the #airtelThanks App now! https://t.co/6mtKGf9EFl</t>
  </si>
  <si>
    <t>2024-01-26 06:16:57</t>
  </si>
  <si>
    <t>#AirtelPaymentsBank wishes you a harvest of happiness,&amp;#8203; and a pot of prosperity this #Pongal!
#HappyPongal https://t.co/hbhKAMUWhG</t>
  </si>
  <si>
    <t>2024-01-26 06:16:53</t>
  </si>
  <si>
    <t>We make paying for snacks as easy as finishing them. Just #ScanAndPay with #AirtelPaymentsBank Switch to the #SafeDigitalAccount for all your daily transactions.  
Download the #airtelThanks App,&amp;#8203; now! https://t.co/AxS2pjBC2x</t>
  </si>
  <si>
    <t>2024-01-26 06:16:49</t>
  </si>
  <si>
    <t>Plan an adventure on a budget. 
Book a trip today to get flat Rs. 500 off* on Make My Trip with #AirtelPaymentsBank
Switch to the #SafeDigitalAccount for rewarding transactions.
Download the #airtelThanks App,&amp;#8203; now! https://t.co/6954GRSOBw</t>
  </si>
  <si>
    <t>2024-01-26 06:16:42</t>
  </si>
  <si>
    <t>We leave no foodie behind. Now make payments with ease with #AirtelPaymentsBank
Switch to the #SafeDigitalAccount for all your daily transactions.
Download the #airtelThanks App,&amp;#8203; now! https://t.co/nrnucwnpTk</t>
  </si>
  <si>
    <t>2024-01-26 06:16:35</t>
  </si>
  <si>
    <t>Now get so much more with your Debit Card! Order your #AirtelPaymentsBank Eco-Friendly Debit Card &amp;amp; avail Rs. 10,&amp;#8203;000 e-commerce &amp;amp; shopping benefits,&amp;#8203; enjoy One-Dines free with an additional Rs. 2 lakh insurance cover on savings account!
Download the #airtelThanks App,&amp;#8203; now! https://t.co/JKMzg3H0fq</t>
  </si>
  <si>
    <t>2024-01-26 06:16:01</t>
  </si>
  <si>
    <t>Shopping becomes thrilling when it comes with exciting  rewards!  Upgrade to Rewards123 with #AirtelPaymentsBank   
Download the #airtelThanks App,&amp;#8203; now!  #SafeDigitalAccount https://t.co/Dr7TdPEypU</t>
  </si>
  <si>
    <t>2024-01-26 06:14:45</t>
  </si>
  <si>
    <t>@Airtel_Presence Team,&amp;#8203; Kindly inform why DTH service not yet given for past 5 months and demands for bill payment @airtelindia @Airtel_Presence #Airtel #Airtelindia #Airtelblack</t>
  </si>
  <si>
    <t>2024-01-26 04:41:51</t>
  </si>
  <si>
    <t>2024-01-25</t>
  </si>
  <si>
    <t>Dear @NPCI_NPCI ,&amp;#8203; @airtelbank is not giving refund.  Request you to help for stopping fraud by @airtelbank @RBI @FinMinIndia</t>
  </si>
  <si>
    <t>2024-01-25 22:05:46</t>
  </si>
  <si>
    <t>@Airtel_Presence DTH connection pending for the last 5 months. Why demands for the bill payment</t>
  </si>
  <si>
    <t>2024-01-25 21:48:20</t>
  </si>
  <si>
    <t>Hey @AxisBank your market cap is 3.2 lakh crores with 13.5k cr TTM net profit.
why doesn’t your customer support page @AxisBankSupport have a verified organisation badge yet? https://t.co/0dibqE3OaM 
  Quoted Tweet : @AmazingCreditC : Did not receive utility bill payment and Swiggy cashbacks on airtel axis bank card for the last 2 months 😡😡
Should I fight with them?
Will they credit cashback?</t>
  </si>
  <si>
    <t>2024-01-25 20:43:01</t>
  </si>
  <si>
    <t>@BSNL_UKD @BSNLCorporate @reliancejio @airtelindia @TRAI @TRAI @BSNLCorporate @BSNL_UKD @MoitOfficial 
Still I am waiting for your corrected bill. There was no broadband service from 03 Dec 23 to 14Dec23 and you charged me for that period in your bill. After regular information about the matter still you did not sent me correct bill.</t>
  </si>
  <si>
    <t>2024-01-25 19:30:33</t>
  </si>
  <si>
    <t>2024-01-25 19:29:59</t>
  </si>
  <si>
    <t>2024-01-25 19:29:41</t>
  </si>
  <si>
    <t>@BSNL_UKD @BSNLCorporate @reliancejio @airtelindia @TRAI @BSNLCorporate @BSNL_UKD @MoitOfficial 
Still I am waiting for your corrected bill. There was no broadband service from 03 Dec 23 to 14Dec23 and you charged me for that period in your bill. After regular information about the matter still you did not sent me correct bill.</t>
  </si>
  <si>
    <t>2024-01-25 19:29:22</t>
  </si>
  <si>
    <t>@Airtel_Presence Team,&amp;#8203; Airtel does not give DTH connection for the last five months for A/c no : 10101014152172 and demands to pay the DTH bill. Need support to revoke the bill till service resumption
@airtelindia #Airtelindia  #Airtel</t>
  </si>
  <si>
    <t>2024-01-25 18:19:05</t>
  </si>
  <si>
    <t>Did not receive utility bill payment and Swiggy cashbacks on airtel axis bank card for the last 2 months 😡😡
Should I fight with them?
Will they credit cashback?</t>
  </si>
  <si>
    <t>2024-01-25 18:06:18</t>
  </si>
  <si>
    <t>@RBI please help me out in this concern nither @FederalBankLtd nor @airtelbank is taking responsibility for this funds. Either they have to creadit it to beneficiary account or they can refund it back to source account 
  Quoted Tweet : @KirmaniOwais : Hi @FederalBankLtd this RTGS payment was initiated several days ago in my @airtelbank but still not received and no clarification is given yet. Can you help me asap,&amp;#8203; because it's very important to clear this payment. https://t.co/7KZclwvy2o</t>
  </si>
  <si>
    <t>2024-01-25 16:12:02</t>
  </si>
  <si>
    <t>Hi @FederalBankLtd this RTGS payment was initiated several days ago in my @airtelbank but still not received and no clarification is given yet. Can you help me asap,&amp;#8203; because it's very important to clear this payment. https://t.co/7KZclwvy2o</t>
  </si>
  <si>
    <t>2024-01-25 16:07:25</t>
  </si>
  <si>
    <t>@jpbcare 
@UPI_NPCI 
@NPCI_BHIM 
@NPCI_NPCI 
Why JIO PAYMENT BANK is not available in Bhim upi app?
I'm not able to add this bank because there no option for Jio payment Bank.
But Paytm &amp;amp; Airtel &amp;amp; Post payment bank is listed there.
I'm not able to use upi help me.</t>
  </si>
  <si>
    <t>2024-01-25 15:30:25</t>
  </si>
  <si>
    <t>2024-01-25 14:36:34</t>
  </si>
  <si>
    <t>Paytm ᴄᴜꜱᴛᴏᴍᴇʀ ꜱᴜᴘᴘᴏʀᴛ ²⁴\⁷ ʜᴇʟᴘʟɪɴᴇ ꜱᴇʀᴠɪᴄᴇ ᴄᴇɴᴛᴇʀ ꜱᴀʀᴠɪᴄᴇ ᴄᴇɴᴛᴇʀ ᴛᴏʟʟ - ꜰʀᴇᴇ ɴᴜᴍʙᴇʀ ⁰¹²⁰-⁴⁴⁵⁶-⁴⁵⁶ ᴀʟᴛᴇʀɴᴀᴛɪᴠᴇ - ɴᴜᴍʙᴇʀ 9793190838.ᴘʟᴇᴀꜱᴇ ᴄᴏɴᴛᴀᴄᴛ ᴜꜱ.v 
  Quoted Tweet : @surajthackerp : @FederalBankLtd @airtelbank @UPI_NPCI received airtel merchant account but not credited to my bank account 3days what the wtf shame on u digital banking @narendramodi @RBIsays @airtelindia not replying shame on u https://t.co/GTuLMZsQHW</t>
  </si>
  <si>
    <t>2024-01-25 14:29:01</t>
  </si>
  <si>
    <t>2024-01-25 13:39:21</t>
  </si>
  <si>
    <t>@FederalBankLtd @airtelbank @UPI_NPCI received airtel merchant account but not credited to my bank account 3days what the wtf shame on u digital banking @narendramodi @RBIsays @airtelindia not replying shame on u https://t.co/GTuLMZsQHW</t>
  </si>
  <si>
    <t>2024-01-25 13:26:21</t>
  </si>
  <si>
    <t>2024-01-25 12:21:31</t>
  </si>
  <si>
    <t>@rajakumaari @Airtel_Presence Try @reliancejio 
Particular bill cycling Internet service not available more than 2days...
They compensate those days by giving vouchers for extended validity...
Jio fiber along with OTT packs decent price only...</t>
  </si>
  <si>
    <t>2024-01-25 11:14:13</t>
  </si>
  <si>
    <t>2024-01-25 10:27:54</t>
  </si>
  <si>
    <t>Using eSim and postpaid plan and very unfortunate couldn’t use my allocate data. Frustrating experience always @airtelcare @airtelbank @JioCare @reliancejio @BSNLCorporate 
  Quoted Tweet : @RajpootRavindra : @airtelindia @Airtel_Presence @airtelnews  Honestly very pathetic coverage and very slow Internet. Sometimes even stop working and you guys are expecting to raise Internet complaints by using Airtel Internet which won’t be possible at all. Location https://t.co/PK20V68UU4</t>
  </si>
  <si>
    <t>2024-01-25 10:22:53</t>
  </si>
  <si>
    <t>I have done the verification two time  in Airtel and every time it has switched off my SIM,&amp;#8203; so what should I do?  Now they are again asking for verification.  I am very upset. 
  Quoted Tweet : @Airtel_Presence : Airtel Cares helps you to check every component of your Airtel broadband bill. 
Head to this link: https://t.co/TsDecermJE to know how to download it and learn more about your bill!
#Airtelcares</t>
  </si>
  <si>
    <t>2024-01-25 09:50:15</t>
  </si>
  <si>
    <t>Why you are giving false information?? 
Validity is 77 days on recharge of 666
@airtelindia @GooglePayIndia @GooglePay @airtelbank https://t.co/WMKZ5UGHVX</t>
  </si>
  <si>
    <t>2024-01-25 08:08:36</t>
  </si>
  <si>
    <t>Since last three days renewed subscription paying Rs 779/ for 3 months from Airtel App for Airtel connection but no action still they are deducting money from my account so avoid Airtel for their worst services</t>
  </si>
  <si>
    <t>2024-01-25 08:01:37</t>
  </si>
  <si>
    <t>2024-01-25 01:05:40</t>
  </si>
  <si>
    <t>2024-01-25 00:36:33</t>
  </si>
  <si>
    <t>@BharatBillPay @TRAI @airtelindia 
  Quoted Tweet : @BhargavThaker : Frequently Causing problem In Airtel Postpaid Bill Payment. @airtelindia @Airtel_Presence @airtelnews @airtelbank</t>
  </si>
  <si>
    <t>2024-01-25 00:20:55</t>
  </si>
  <si>
    <t>2024-01-24</t>
  </si>
  <si>
    <t>2024-01-24 23:03:42</t>
  </si>
  <si>
    <t>2024-01-24 23:02:51</t>
  </si>
  <si>
    <t>@jagograhakjago @narendramodi @Airtel_Presence @TRAI @TelecomTalk @ETTelecom 
I got my mesh on 14 January but it was still reflecting in my account. Despite raising multiple times to airtel. They didn't took any action and now they have sent the bill of full month. pls look in https://t.co/yLXBQuQ5B8</t>
  </si>
  <si>
    <t>2024-01-24 20:37:35</t>
  </si>
  <si>
    <t>@myntra @aliaa08 Please don't endorse a cheat like @myntra @MyntraSupport. They earn money by scamming lakhs of customer of their hard earned money. #MyntraCheats
E.g: https://t.co/lotYPhPeIU
Their X page and Quora is flooded with their cheat stories.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</si>
  <si>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2024-01-24 19:00:27</t>
  </si>
  <si>
    <t>@myntra Please don't endorse a cheat like @myntra @MyntraSupport. They earn money by scamming lakhs of customer of their hard earned money. #MyntraCheats
E.g: https://t.co/lotYPhPeIU
Their X page and Quora is flooded with their cheat stories.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</si>
  <si>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2024-01-24 18:59:43</t>
  </si>
  <si>
    <t>@myntra @imVkohli @AnushkaSharma @imVkohli @AnushkaSharma Please don't endorse a cheat like @myntra @MyntraSupport. They earn money by scamming lakhs of customer of their hard earned money. #MyntraCheats
E.g: https://t.co/lotYPhPeIU
Their X page and Quora is flooded with their cheat stories.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</si>
  <si>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2024-01-24 18:57:52</t>
  </si>
  <si>
    <t>Dear @airtelindia i just ported to @reliancejio I had already paid my residual bill,&amp;#8203;yet a sum of 267.10 was generated . Still i paid it at one of your stores. The amount is yet to be reflected and @reliancejio keeps on reminding it . Pls do the needful. https://t.co/nswSQYsP4e</t>
  </si>
  <si>
    <t>2024-01-24 18:49:03</t>
  </si>
  <si>
    <t>Experience the seamless ease of recharging,&amp;#8203; renewing,&amp;#8203; and funding with Carditin – not just a service,&amp;#8203; but a connectivity revolution! 
 Take action at https://t.co/rmFJF9OE5v to embark on a new era of connectivity!#StayConnected #Carditin #Connectivitysimplified https://t.co/ILaM0bOMNA</t>
  </si>
  <si>
    <t>2024-01-24 17:47:32</t>
  </si>
  <si>
    <t>2024-01-24 17:46:22</t>
  </si>
  <si>
    <t>@airtelbank please check at you side. @myntra is saying they did not received the payment. Please look into this asap. Otherwise I have to go to @RBI to resolve this.</t>
  </si>
  <si>
    <t>2024-01-24 17:37:13</t>
  </si>
  <si>
    <t>@myntra @airtelbank what are you guys doing opening and closing of tickets that’s the work you do without resolving it.
Can you please resolve this issue as soon as possible. You both asked for details I have provided the same still it’s not get resolved.</t>
  </si>
  <si>
    <t>2024-01-24 17:18:43</t>
  </si>
  <si>
    <t>We apologize Airtel Payment Bank Support,&amp;#8203;We are sorry About Your Concern Please Reach Us Our 24/7 Helpline No 📞6207025293 Any Issue for the inconvenience caused to you. to assist you better thanks...... 
  Quoted Tweet : @kunalgawade7777 : My payment is debited from my account but reciever not received and showing proceesing  40+ hour is completes but no update from your side please solve the problem fast this is very bad experience!! @PhonePe @PhonePeSupport @airtelbank https://t.co/2ecrv7qAVY</t>
  </si>
  <si>
    <t>2024-01-24 16:02:59</t>
  </si>
  <si>
    <t>@airtelnews @Airtel_Presence @Airtel_Presence @reliancejio @JioCare @TRAI @airtelindia Thanks Airtel team for blatantly refusing to help for raising wrong postpaid bill &amp;amp; acknowledging to lose a Platinum customer (in this case I). That was really helpful from ur complaints team https://t.co/iwZRaliknZ</t>
  </si>
  <si>
    <t>2024-01-24 14:06:34</t>
  </si>
  <si>
    <t>@JioCare @reliancejio @Airtel_Presence @airtelindia outgoing services continue to stay inactive 24 hours after paying bill after porting! Highly inconvenient. Spoke to reps from both telcos &amp;amp; both said payment processed. Pls reactivate outgoing urgently!</t>
  </si>
  <si>
    <t>2024-01-24 11:22:29</t>
  </si>
  <si>
    <t>@Airtel_Presence @airtelindia @airtelnews @gopalv108 Received another bill for another customer. Last time you raised an apology,&amp;#8203; what are you planning to do now? Irritate customers? https://t.co/qjWmlFGzUl</t>
  </si>
  <si>
    <t>2024-01-24 11:13:39</t>
  </si>
  <si>
    <t>2024-01-24 11:13:30</t>
  </si>
  <si>
    <t>@airtelbank What does this mean,&amp;#8203; if the complaint of 18 Jan'24 &amp;amp; 2 working days are not completed yet? why you guys are just fooling people? @RBI @airtelindia @AIRTEL_KE @airtel @jagograhakjago @fastagofficial @FASTag_NETC @NHAI_Official not able to use existing  #fastag @axisbank #AxisBank https://t.co/7GWEffppE4</t>
  </si>
  <si>
    <t>2024-01-24 10:08:02</t>
  </si>
  <si>
    <t>Fact check– everyone is prone to scams,&amp;#8203; so keep vigilant. 
Enable #AirtelSafePay,&amp;#8203; the safe way to pay where no money leaves your bank account without your approval. #AirtelPaymentsBank the #SafeDigitalAccount
Download the #airtelThanks App now! https://t.co/baEyCkc9en</t>
  </si>
  <si>
    <t>2024-01-24 02:29:54</t>
  </si>
  <si>
    <t>@Avinash31789037 @service_fc @myntra @airtelbank Hello Avinash,&amp;#8203; @MyntraSupport is WORST. They’ll just say Case Mgr will contact and Case Mgr will ask for 2-3 business days. I have been going through this for last 59 Days.</t>
  </si>
  <si>
    <t>2024-01-24 01:41:27</t>
  </si>
  <si>
    <t>2024-01-24 00:18:29</t>
  </si>
  <si>
    <t>I have made two transactions on @myntra from @airtelbank on 14th jan. One at 3:43 pm and the other at 3:58pm. Both of them got failed and money gets deducted. It has bees 9 days since but still haven’t received the refund. @airtelbank kindly look into this asap.</t>
  </si>
  <si>
    <t>2024-01-24 00:17:11</t>
  </si>
  <si>
    <t>2024-01-23</t>
  </si>
  <si>
    <t>@airtelbank As if airtel payment bank do not deduct money unnecessarily..Mine has been debited for subscription which was never taken by me,&amp;#8203;in the past money was debited many times..</t>
  </si>
  <si>
    <t>2024-01-23 20:22:45</t>
  </si>
  <si>
    <t>@myntra @MyntraSupport  - where is the debited amount? Was this received by you?
@airtelbank @airtelnews @Airtel_Presence please close this issue and provide the refund.</t>
  </si>
  <si>
    <t>2024-01-23 18:41:22</t>
  </si>
  <si>
    <t>@airtelbank  @Airtel_Presence-i made a payment for @myntra from airtel wallet. The amount got debited &amp;amp; the order did not get placed. The transaction shows as successful. Where is my money?
@PMOIndia @consumerforum_ @consumr_rights @jaagograhakjago @JaagoGrahak @jagograhakjago https://t.co/TvYLpPYvcg</t>
  </si>
  <si>
    <t>2024-01-23 18:39:32</t>
  </si>
  <si>
    <t>@airtelindia @Airtel_Presence @airtelnews 
One month ago,&amp;#8203; the internet in the Shahibabad Indl. area was totally shut off after failing to function correctly for the past year. 
We incur penalties for late bill payments</t>
  </si>
  <si>
    <t>2024-01-23 13:13:09</t>
  </si>
  <si>
    <t>@airtelbank Hey,&amp;#8203; why is it taking a lot of time to get the Airtel #fastag deactivation issue sorted?
Several times I have told you that I am not able to use my existing #AxisBank Fastag @airtelindia @airtelrw @AIRTEL_KE @Airtel_Zambia and no proper response from your team.</t>
  </si>
  <si>
    <t>2024-01-23 12:42:13</t>
  </si>
  <si>
    <t>@Airtel_Presence @binshpotter @airtelindia also has 2 stop copy pasting its response &amp;amp;read our proofs &amp;amp;then respond.komal &amp;amp; shivan from ur team  copy paste previous response,&amp;#8203;is that helpful? we have a issue with the detailed bill. someone who has authority have a look at mails &amp;amp; call us &amp;amp; email. @reliancejio https://t.co/emhrVc0Jth</t>
  </si>
  <si>
    <t>2024-01-23 11:01:55</t>
  </si>
  <si>
    <t>@airtelindia @airtelindia also has 2 stop copy pasting its response &amp;amp;read our proofs &amp;amp;then respond.komal &amp;amp; shivan from ur team  copy paste previous response,&amp;#8203;is that helpful? we have a issue with the detailed bill. someone who has authority have a look at mails &amp;amp; call us &amp;amp; email. @reliancejio https://t.co/o5uktulQHz</t>
  </si>
  <si>
    <t>2024-01-23 11:01:26</t>
  </si>
  <si>
    <t>@airtelindia @airtelindia also has 2 stop copy pasting its response &amp;amp;read our proofs &amp;amp;then respond.komal &amp;amp; shivan from ur team  copy paste previous response,&amp;#8203;is that helpful? we have a issue with the detailed bill. someone who has authority have a look at mails &amp;amp; call us &amp;amp; email. @reliancejio https://t.co/LM2RVCkRsv</t>
  </si>
  <si>
    <t>2024-01-23 11:00:48</t>
  </si>
  <si>
    <t>Looping in @awscloud @amazonIN @PrimeVideoIN as suggested by @Airtel_Presence via call and DM.
My bill is overdue since a day now as my resolution is still in process.
Kindly deactivate the services as I have lost hope on the resolution TAT of @airtelindia @Airtel_Presence</t>
  </si>
  <si>
    <t>2024-01-23 10:54:07</t>
  </si>
  <si>
    <t>2024-01-23 10:53:50</t>
  </si>
  <si>
    <t>@airtelbank Look at the video for evidence where Airtel Payment Bank payment option doesn't appear in Zepto. @ZeptoNow says it is Airtel Bank's problem. Airtel Bank's customer care has succeeded in tiring me with back and forth emails. https://t.co/OHAebEAdgK</t>
  </si>
  <si>
    <t>2024-01-23 10:51:18</t>
  </si>
  <si>
    <t>@airtelindia STRONGLY SUGGEST AIRTEL RESPONDS TO MAILS,&amp;#8203; STOP BULLYING,&amp;#8203; LET US CHOOSE OUR PLANS,&amp;#8203; PROVIDE TRAINED RM'S UNLIKE NISHANT. HAVE RECORDED CALL OF NISHANT's NASTINESS AS PROOF. WE CANT PAY A OVERCHARGED BILL AND WILL TAKE LEGAL ACTION IF NEED BE! @airtelindia @reliancejio @CimGOI https://t.co/V73IcgpYO8</t>
  </si>
  <si>
    <t>2024-01-23 10:49:37</t>
  </si>
  <si>
    <t>@airtelindia STRONGLY SUGGEST AIRTEL RESPONDS TO MAILS,&amp;#8203; STOP BULLYING,&amp;#8203; LET US CHOOSE OUR PLANS,&amp;#8203; PROVIDE TRAINED RM'S UNLIKE NISHANT. HAVE RECORDED CALL OF NISHANT's NASTINESS AS PROOF. WE CANT PAY A OVERCHARGED BILL AND WILL TAKE LEGAL ACTION IF NEED BE! @airtelindia @reliancejio @CimGOI https://t.co/e7OgqA2XIy</t>
  </si>
  <si>
    <t>2024-01-23 10:49:17</t>
  </si>
  <si>
    <t>@airtelindia STRONGLY SUGGEST AIRTEL RESPONDS TO MAILS,&amp;#8203; STOP BULLYING,&amp;#8203; LET US CHOOSE OUR PLANS,&amp;#8203; PROVIDE TRAINED RM'S UNLIKE NISHANT. HAVE RECORDED CALL OF NISHANT's NASTINESS AS PROOF. WE CANT PAY A OVERCHARGED BILL AND WILL TAKE LEGAL ACTION IF NEED BE! @airtelindia @reliancejio @CimGOI https://t.co/vOc83p2oQu</t>
  </si>
  <si>
    <t>2024-01-23 10:44:56</t>
  </si>
  <si>
    <t>@airtelindia STRONGLY SUGGEST AIRTEL RESPONDS TO MAILS,&amp;#8203; STOP BULLYING,&amp;#8203; LET US CHOOSE OUR PLANS,&amp;#8203; PROVIDE TRAINED RM'S UNLIKE NISHANT. HAVE RECORDED CALL OF NISHANT's NASTINESS AS PROOF. WE CANT PAY A OVERCHARGED BILL AND WILL TAKE LEGAL ACTION IF NEED BE! @airtelindia @reliancejio @CimGOI https://t.co/luibuj53gM</t>
  </si>
  <si>
    <t>2024-01-23 10:41:46</t>
  </si>
  <si>
    <t>2024-01-22</t>
  </si>
  <si>
    <t>@Airtel_Presence @airtelindia kitna haram ka khaoge…. Jab service hi nahi aa rahi bill kese  aa raha hai .. aur ye aapka staff jo line jodne ka 5000 maang raha hai iska bill kya modiji denge … chor company</t>
  </si>
  <si>
    <t>2024-01-22 20:47:15</t>
  </si>
  <si>
    <t>2024-01-22 20:38:52</t>
  </si>
  <si>
    <t>2024-01-22 20:30:14</t>
  </si>
  <si>
    <t>2024-01-22 20:25:21</t>
  </si>
  <si>
    <t>@MobiKwik &amp;amp; @airtelbank what the hell is going on. If @Cleartrip refund the amount then why u PPL can't send it to the source account till now from 13jan.
@nsitharaman @RBI @aajtak 
  Quoted Tweet : @ujjwal_vats7 : @airtelbank @MobiKwik was the medium of that,&amp;#8203; payment,&amp;#8203;
Why the @MobiKwik teams can't send money to the source account till 10 working days. https://t.co/iROmSFJQDG</t>
  </si>
  <si>
    <t>2024-01-22 20:07:10</t>
  </si>
  <si>
    <t>@airtelindia @Airtel_Presence @AirtelNigeria @AIRTEL_KE @airtelnews @airtelmg @Airtel_Zambia @Airtel_Ug @airtelrw @airtelbank @reliancejio @JioCare</t>
  </si>
  <si>
    <t>2024-01-22 20:06:33</t>
  </si>
  <si>
    <t>@airtelbank @Airtel_Presence @BPCLimited I have DM THE Details,&amp;#8203; please resolve</t>
  </si>
  <si>
    <t>2024-01-22 19:56:12</t>
  </si>
  <si>
    <t>@FinoPaymntsBank Mene merchant account open Kiya tha video kyc ke dwara online mujhe abhi Tak I'd aur password nhi Mila 3 mahine se jyada ho gye isse ghatiya services mene nhi dekhi isse accha @airtelnews @airtelbank hai</t>
  </si>
  <si>
    <t>2024-01-22 19:17:55</t>
  </si>
  <si>
    <t>@airtelcomplaint @Airtel_Presence @airtelnews @airtelindia 
  Quoted Tweet : @ManojKare2 : Airtel broadband new connection.
On 23/10/2023 following payment is made for a new connection in Balewadi Pune. However till date the connection is not provided and the amount is also not refunded. In my building we have many connections of airtel.Hope this post will take care. https://t.co/HtZIxjJvy4</t>
  </si>
  <si>
    <t>2024-01-22 18:10:01</t>
  </si>
  <si>
    <t>@Airtel_Presence  @airtelindia 
#airtel @reliancejio #jio 
Pathetic Services by Airtel,&amp;#8203; not able deactivate Prime services online so called customer care but nothing happened after 4 days.
Payment hold against current month's bill.</t>
  </si>
  <si>
    <t>2024-01-22 17:17:53</t>
  </si>
  <si>
    <t>@airindia @Airtel_Presence  you are not giving any reason for charging me 500 rs for the Internet when I was aboard. How can u charge me when there was no data connection happened? Ur team is not reverting on the complaint raised . How can I pay the bill without a reason</t>
  </si>
  <si>
    <t>2024-01-22 16:57:26</t>
  </si>
  <si>
    <t>@airtelbank @MobiKwik was the medium of that,&amp;#8203; payment,&amp;#8203;
Why the @MobiKwik teams can't send money to the source account till 10 working days. https://t.co/iROmSFJQDG</t>
  </si>
  <si>
    <t>2024-01-22 16:30:52</t>
  </si>
  <si>
    <t>Airtel broadband new connection.
On 23/10/2023 following payment is made for a new connection in Balewadi Pune. However till date the connection is not provided and the amount is also not refunded. In my building we have many connections of airtel.Hope this post will take care. https://t.co/HtZIxjJvy4</t>
  </si>
  <si>
    <t>2024-01-22 15:33:40</t>
  </si>
  <si>
    <t>@Airtel_Presence - Executive promised to convert my prepaid card to postpaid for combo offer with my broadband connection,&amp;#8203; they didn't put me on that offer and now asking separate Bill Payments.. #Cheat #Fail #airtel @airtelindia</t>
  </si>
  <si>
    <t>2024-01-22 13:55:21</t>
  </si>
  <si>
    <t>@kunalgawade7777 @PhonePe @PhonePeSupport @airtelbank 6371359842</t>
  </si>
  <si>
    <t>2024-01-22 13:33:17</t>
  </si>
  <si>
    <t>@BharatBillPay 
I make a fastag recharge of 5001 on airtel upi app using india post payment bank 
Amount debited from my bank 
And fastag recharge is in pending
I make this transaction on 15/01/24
Transaction I'd 7152495902697775104
BBPS transaction I'd AT314015B00044808393</t>
  </si>
  <si>
    <t>2024-01-22 13:14:44</t>
  </si>
  <si>
    <t>My WhatsApp has stopped because the fraudsters have used my number to forward the fraud unpaid electricity bill message to a lot of people. I am getting phone calls from people asking me why I have send these messages. Which I obviously haven't. #MTNL #Airtel #Meta @Meta… https://t.co/j3EBdCMj6r</t>
  </si>
  <si>
    <t>2024-01-22 11:10:31</t>
  </si>
  <si>
    <t>@kunalgawade7777 @PhonePe @PhonePeSupport Please do not provide your account/transaction details in public rather DM/inbox as we consider it to be personal information. Our page is visible to the public. -NS</t>
  </si>
  <si>
    <t>2024-01-22 10:35:47</t>
  </si>
  <si>
    <t>@kunalgawade7777 @PhonePe @PhonePeSupport Hi Kunal! We regret the inconvenience caused. We would request you to kindly share your Airtel Money Wallet/Airtel Payments Bank Savings account number via DM in order to assist you further. -NS</t>
  </si>
  <si>
    <t>2024-01-22 10:35:31</t>
  </si>
  <si>
    <t>Dear Customer,&amp;#8203;
"We regret the inconvenience you have . Request you to share your contact number via DM and we shall get in touch with you at the PHONE PECustomer support Calling four secondary number 📞 7780390828.thanks 
  Quoted Tweet : @kunalgawade7777 : My payment is debited from my account but reciever not received and showing proceesing  40+ hour is completes but no update from your side please solve the problem fast this is very bad experience!! @PhonePe @PhonePeSupport @airtelbank https://t.co/2ecrv7qAVY</t>
  </si>
  <si>
    <t>2024-01-22 10:28:25</t>
  </si>
  <si>
    <t>My payment is debited from my account but reciever not received and showing proceesing  40+ hour is completes but no update from your side please solve the problem fast this is very bad experience!! @PhonePe @PhonePeSupport @airtelbank https://t.co/2ecrv7qAVY</t>
  </si>
  <si>
    <t>2024-01-22 10:24:20</t>
  </si>
  <si>
    <t>Dear Customer,&amp;#8203;
"We regret the inconvenience you have . Request you to share your contact number via DM and we shall get in touch with you at the PHONE PE customer support Calling four secondary number 📞 7780390828.thanks. 
  Quoted Tweet : @kunalgawade7777 : My payment is debited from my account but reciever not received and showing proceesing 2 days complete but still showing no update from bank side 🥲 please solve the problem fast this is very bad experience!! @PhonePe @PhonePeSupport @airtelbank https://t.co/5IrjvsUZQX</t>
  </si>
  <si>
    <t>2024-01-22 09:46:56</t>
  </si>
  <si>
    <t>My payment is debited from my account but reciever not received and showing proceesing 2 days complete but still showing no update from bank side 🥲 please solve the problem fast this is very bad experience!! @PhonePe @PhonePeSupport @airtelbank https://t.co/5IrjvsUZQX</t>
  </si>
  <si>
    <t>2024-01-22 09:45:52</t>
  </si>
  <si>
    <t>My payment is debited from my account but reciever not received and showing proceesing please solve the problem fast this is very bad experience!! @PhonePe @PhonePeSupport @airtelbank https://t.co/HyJcic29rB</t>
  </si>
  <si>
    <t>2024-01-22 09:43:52</t>
  </si>
  <si>
    <t>@RBI @BankofIndia_IN @airtelbank @odisha_police
Dear maam/sir
   I Mr Gyana swarup panigrahi made a transaction of Rs 67706/- to an wrong account through My Bank of India account UPI ref no 329044575971 ,&amp;#8203;VPA - gyanapanigrahi1111-1@okaxis to</t>
  </si>
  <si>
    <t>2024-01-22 08:26:31</t>
  </si>
  <si>
    <t>2024-01-21</t>
  </si>
  <si>
    <t>2024-01-21 22:40:34</t>
  </si>
  <si>
    <t>@airtelbank Hello I have to change the registered number of Airtel payment bank.</t>
  </si>
  <si>
    <t>2024-01-21 20:24:14</t>
  </si>
  <si>
    <t>Cyber Vle</t>
  </si>
  <si>
    <t>PAYMENT BANK PASSBOOK PRINT FINO AIRTEL PAYTM INDIA POST PAYMENT BANK PASSBOOK PRINT CYBER VLE STORE</t>
  </si>
  <si>
    <t>2024-01-21 20:22:43</t>
  </si>
  <si>
    <t>Hello @airtelbank @airtelindia @AxisBankSupport
This is true or fack 
And what is benefits of this credit card https://t.co/IFSY5SHUAK</t>
  </si>
  <si>
    <t>2024-01-21 18:46:59</t>
  </si>
  <si>
    <t>@reliancejio 
  Quoted Tweet : @shiva_kartikeya : When are you introducing single bill for all (fiber + sim) like Airtel black?
@reliancejio</t>
  </si>
  <si>
    <t>2024-01-21 18:46:37</t>
  </si>
  <si>
    <t>@airtelindia @Airtel_Presence Ur international roaming Shows middle finger to customers . Could not even use 1KB of data but still u charged 400 rs in bill.  Complaint raised but u closed without telling any reason. Reopened but no response. How am I supposed to pay the bill?</t>
  </si>
  <si>
    <t>2024-01-21 12:41:40</t>
  </si>
  <si>
    <t>@airtelindia @Airtel_Presence @DoT_India @AshwiniVaishnaw @Airtel_Presence Not a single call recieved at the given time slot till now. Alas,&amp;#8203; Bill due date being tomorrow 22/01/24. 
@AshwiniVaishnaw @DoT_India @airtelindia FYI
No reply on mail or assistance on chat handle since a month. https://t.co/XWjl9C81El</t>
  </si>
  <si>
    <t>2024-01-21 12:25:54</t>
  </si>
  <si>
    <t>@Airtel_Presence Not a single call recieved at the given time slot till now. Alas,&amp;#8203; Bill due date being tomorrow 22/01/24. 
@AshwiniVaishnaw @DoT_India @airtelindia FYI
No reply on mail or assistance on chat handle since a month. https://t.co/I87XiLAW4p</t>
  </si>
  <si>
    <t>2024-01-21 12:25:28</t>
  </si>
  <si>
    <t>@Airtel_Presence  Not a single call recieved at the given time slot till now. Alas,&amp;#8203; Bill due date being tomorrow 22/01/24. @AshwiniVaishnaw @DoT_India @airtelindia FYI
No reply on mail or assistance on chat handle since a month. https://t.co/Vk2zgbd8nS</t>
  </si>
  <si>
    <t>2024-01-21 12:23:46</t>
  </si>
  <si>
    <t>I have not utilised interest from 4th to 18 th December due to your technical issue..then how can you charge me the bill for this days also..do you guys think we are fools,&amp;#8203;you guys are thinking we are fools,&amp;#8203;time to change the network and one of the best scam @Airtel_Presence</t>
  </si>
  <si>
    <t>2024-01-21 12:05:19</t>
  </si>
  <si>
    <t>@airtelbank Go to hell I am going to close this soon...by the way what has shown in above msg ???? Your team can't provide any details of debit transactions then what is the fun???
Urge to other please don't use Airtel payment bank a/c.. yahan tau @NPCI_NPCI bhi involve hai</t>
  </si>
  <si>
    <t>2024-01-21 10:26:19</t>
  </si>
  <si>
    <t>@Airtel_Presence money deducted from source account yesterday but the bill hasn’t been paid. It’s been a day and I still haven’t received money reversal in my account. Airtel xStream Fiber 08049537467. order ID 7154367852223193088</t>
  </si>
  <si>
    <t>2024-01-21 10:13:21</t>
  </si>
  <si>
    <t>2024-01-20</t>
  </si>
  <si>
    <t>@Airtel_Presence @airtelindia my registered mobile number is sent in DM. Just imagine this happening to a platinum customer with an average bill of more than INR 2500 per month. Very disheartening !</t>
  </si>
  <si>
    <t>2024-01-20 21:07:50</t>
  </si>
  <si>
    <t>@Airtel_Presence  @airtelindia 
Why can't i get itemized bill for my own account? Been waiting for ages now since I called your call center  for the same. Can you please expedite the process?</t>
  </si>
  <si>
    <t>2024-01-20 20:51:59</t>
  </si>
  <si>
    <t>Hey @airtelbank,&amp;#8203;
Sharing my concern about the closure of my #Airtel Payment Bank account. Submitted a closure request on on Feb 20,&amp;#8203; 2023 via email,&amp;#8203; but no updates received. If no response in the next 5 working days,&amp;#8203; I'll escalate with a complaint to @rbi. #AirtelPaymentBank #bank https://t.co/IwixA7pVUS</t>
  </si>
  <si>
    <t>2024-01-20 19:28:44</t>
  </si>
  <si>
    <t>@airtelindia @Airtel_Presence  been 4 days still not network. Are you going to refund my money in my postpaid bill?? You are still raising the tickets. But yet no resolutions.</t>
  </si>
  <si>
    <t>2024-01-20 14:14:05</t>
  </si>
  <si>
    <t>Worst banking services
@AxisBank @AxisBankSupport 
@airtelindia 
@RBI 
@FinMinIndia 
#everyon 
  Quoted Tweet : @sau_s67355 : Why "showing no details found". But i enter all data correctly and try  showing same thing.
If I don't match your internal bank policy then why complete my video KYC and phone verification and assure me?
@AxisBank 
@airtelbank 
@RBI https://t.co/DqJlJ8gDdG</t>
  </si>
  <si>
    <t>2024-01-20 10:37:50</t>
  </si>
  <si>
    <t>@AshwiniVaishnaw @Airtel_Presence @airtelindia #airtel @DoT_India #bhartiairtel
Request to Shree Ashwini Vaishnaw and Dept of Technology I am suffering from Airtel. I have been posted the wrong bill issue on Jan 2,&amp;#8203;2024. But as on date no resolution is provided from the Airtel. 
  Quoted Tweet : @agyeyasagar : #Airtel @airtelindia @Airtel_Presence 
HOW MANY DAYS DOES AIRTEL OPERATION TEAM REQUIRE TO SOLVE.
WRONG BILL ISSUE
I HAVE POSTED THIS ISSUE ON JANUARY 4,&amp;#8203;024. BUT YET NO SOLUTION PROVIDED NEITHER CORRECT BILL RECEIVED. DUE DATE ALSO PASSED....BUT AIRTEL TEAM IS NOT BOTHERING!!!??</t>
  </si>
  <si>
    <t>2024-01-20 10:07:30</t>
  </si>
  <si>
    <t>@airtelindia @airtelbank @AxisBankSupport already have axis bank other CC but unable to apply for axis airtel CC</t>
  </si>
  <si>
    <t>2024-01-20 08:20:40</t>
  </si>
  <si>
    <t>2024-01-19</t>
  </si>
  <si>
    <t>We apologize on behalf of Axis Bank We are sorry About Your Concern Please Reach Us Our 24/7 Helpline No📞 97982_17629,&amp;#8203;   Any Issue for the inconvenience caused to you. to assist you better kindly share your contact info via DM thanks,&amp;#8203; 
  Quoted Tweet : @Navin_M_V : @AxisBankSupport @AxisBank is complete service failure bank. I closed your Airtel axis card and you are generated cashback for a closed card and posted in it now sending statement that there is a payment due for credit 67 I asked to adjust to my another card. You are not replying</t>
  </si>
  <si>
    <t>2024-01-19 23:33:19</t>
  </si>
  <si>
    <t>We apologize on behalf of Axis Bank We are sorry About Your Concern Please Reach Us Our 24/7 Helpline No📞 97982_17629,&amp;#8203;   Any Issue for the inconvenience caused to you. to assist you better kindly share your contact info via DM thanks,&amp;#8203; 
  Quoted Tweet : @pandsab : @AxisBank @AxisBankSupport @airtelindia @Airtel_Presence @airtelbank 
Airtel-Axis CC -
1) PAID CC
2) Missing CB - Wrongly calculated &amp; credited
3) Other CC to earn cashback (opportunity lost)
4) If 2) &amp; hence not used,&amp;#8203; why pay annual fee?
Get out Customers!</t>
  </si>
  <si>
    <t>2024-01-19 23:32:34</t>
  </si>
  <si>
    <t>@BSNL_UKD @BSNLCorporate @reliancejio @airtelindia @TRAI @BSNLCorporate @BSNL_UKD @TRAI  I informed you regularly that there was no broadband service in our area for more than 10 days &amp;amp; your officials confirmed it on phone. Still you send me 30 days bill. Please correct your bill and reduce the amount which you charged extra.</t>
  </si>
  <si>
    <t>2024-01-19 20:18:17</t>
  </si>
  <si>
    <t>@BSNL_UKD @BSNLCorporate @reliancejio @airtelindia @TRAI @BSNLCorporate @BSNL_UKD 
Still there is no reply from your side. Should I pay wrong bill generated by you or wait for authentic one for payment? My bill due date is 
21 Jan 23. I will pay the dues only after your reply. Your service was not active in the area for 10 days.</t>
  </si>
  <si>
    <t>2024-01-19 20:13:21</t>
  </si>
  <si>
    <t>@AxisBank @AxisBankSupport @airtelindia @Airtel_Presence @airtelbank 
Airtel-Axis CC -
1) PAID CC
2) Missing CB - Wrongly calculated &amp;amp; credited
3) Other CC to earn cashback (opportunity lost)
4) If 2) &amp;amp; hence not used,&amp;#8203; why pay annual fee?
Get out Customers!</t>
  </si>
  <si>
    <t>2024-01-19 20:12:12</t>
  </si>
  <si>
    <t>@AxisBankSupport @AxisBank is complete service failure bank. I closed your Airtel axis card and you are generated cashback for a closed card and posted in it now sending statement that there is a payment due for credit 67 I asked to adjust to my another card. You are not replying</t>
  </si>
  <si>
    <t>2024-01-19 19:04:38</t>
  </si>
  <si>
    <t>Dear NPCI. 
इस समस्या को कृपया कर के ठीक किया जाए। 
क्यूँ की हम आपके ही issue किये गये Portal के माध्यम से निकासी करते है। जैसे Fino payments bank. airtel payments bank. Spice money. paynearby. India post payment bank. etc. . . .</t>
  </si>
  <si>
    <t>2024-01-19 18:47:45</t>
  </si>
  <si>
    <t xml:space="preserve">
effortless postpaid recharge simplify your life with the user friendly payrup app! simplified manage online postpaid bill payment, mobile postpaid bill payment, and airtel mobile postpaid bill paymen</t>
  </si>
  <si>
    <t>2024-01-19 16:37:01</t>
  </si>
  <si>
    <t>@airtelindia @Airtel_Presence 
Nowadays movies are not running for 50 days but this ongoing issue is 50days congrats,&amp;#8203;  and let us plan for a 100 day celebration. I am not going to make the bill payment this month.
#Airtel5G #Airtelblack
#Salaar #Dunki #GOAT #Vidamuyarchi</t>
  </si>
  <si>
    <t>2024-01-19 16:24:36</t>
  </si>
  <si>
    <t>@kavneetsingh @Airtel_Presence @BPCLimited Hi Kavneet! We are sorry for the inconvenience caused. We would request you to kindly share exact error snapshot along with your Airtel Money Wallet/Airtel Payments Bank Savings account number via DM in order to assist you further. -PK</t>
  </si>
  <si>
    <t>2024-01-19 16:23:41</t>
  </si>
  <si>
    <t>現在オンラインで作業する、毎日30,&amp;#8203;000円もらってます LINE：byx188 @inversemodeon @navmishra1997 @pratik_techy @HaldankarParag @BundelkhandVeer @UIDAI @IPPBOnline @pnbindia @canarabank @BankofIndia_IN @centralbank_in @MyIndianBank @UCOBankOfficial @airtelbank @UIDAIDelhi</t>
  </si>
  <si>
    <t>2024-01-19 14:00:51</t>
  </si>
  <si>
    <t>@airtelbank @Airtel_Presence @BPCLimited not able to book my cylinder or view my bill on Airtel pay ,&amp;#8203; it say lpg Id not found</t>
  </si>
  <si>
    <t>2024-01-19 13:31:24</t>
  </si>
  <si>
    <t>2024-01-19 12:59:47</t>
  </si>
  <si>
    <t>@ICICIBank @ICICIBank_Care @airtelindia @Airtel_Presence @airtelnews you guys have looted my money. Made payment money deducted,&amp;#8203; but no bill paid of Airtel. 8802841539. Fix this problem.</t>
  </si>
  <si>
    <t>2024-01-19 11:10:51</t>
  </si>
  <si>
    <t>@airtelindia @airtelbank @Airtel_Presence @BharatBillPay 
Team,&amp;#8203;
Regarding the indane gas booking payment i did on Airtel thanks App which uses bharatbill pay system. Transaction was done on 16th April -2023 using Airtel Axis Bank credit card. https://t.co/p8KENS7BUy</t>
  </si>
  <si>
    <t>2024-01-19 09:49:06</t>
  </si>
  <si>
    <t>2024-01-18</t>
  </si>
  <si>
    <t>@Rakeshrajeev83 @airtelbank @DFS_India @RBI @FinMinIndia @BankofIndia_IN Yes</t>
  </si>
  <si>
    <t>2024-01-18 23:36:27</t>
  </si>
  <si>
    <t>@airtelindia @airtelbank @NPCI_NPCI 
15 Jan 2024 I did do 5010 paytm fastag recharge but my transaction has failed but my money did not refund in my account. Airtel didn't help me . Airtel thanks service is very bad. https://t.co/FcBfrBNNdF</t>
  </si>
  <si>
    <t>2024-01-18 19:50:23</t>
  </si>
  <si>
    <t>@shivesh8190 @airtelbank @DFS_India @RBI @FinMinIndia @BankofIndia_IN Did u get any solution?</t>
  </si>
  <si>
    <t>2024-01-18 18:46:13</t>
  </si>
  <si>
    <t>@airtelindia @airtelnews @Airtel_Presence @airtelbank Your App Is Terrible! All you're excellent at is making money the wrong way. The nicest aspect is that it handled the complaints by itself without even trying to fix them and you can’t escalate bcoz there is no cust care no.</t>
  </si>
  <si>
    <t>2024-01-18 17:07:22</t>
  </si>
  <si>
    <t>@airtelindia @Airtel_Presence 
Your App Sucks! You’re just good at making unethical money. And the best part is it’s resolved the complaints on its own without even resolving it.</t>
  </si>
  <si>
    <t>2024-01-18 17:02:33</t>
  </si>
  <si>
    <t>Worst service by Airtel Xtreme fiber .Jio fiber is much better than your guys.A complaint was raised by me on 14th of January 2024 still the issue is not resolved. No bill will be paid to u guys.A/c20001406386 #gopalvittal @Airtelxstream4 @reliancejio @airtelindia</t>
  </si>
  <si>
    <t>2024-01-18 16:21:30</t>
  </si>
  <si>
    <t>@Airtel_Presence @Airtel_Presence @airtelindia bill has been generated now and as discussed there is still difference in the amount,&amp;#8203; pls get it checked asap.</t>
  </si>
  <si>
    <t>2024-01-18 16:05:47</t>
  </si>
  <si>
    <t>@MdMosar76446570 @airtelbank @NPCI_NPCI Refund mila kya? Having same problem refund ni mila hai..15 January fastag recharge kiya tha refund ni mila</t>
  </si>
  <si>
    <t>2024-01-18 15:46:14</t>
  </si>
  <si>
    <t>Airtel at its worst connection
Internet issue now 80 days streak
Custmer care unable to help letsport from airtl
#airteldontcare
@Airtel_Presence @airtelindia @airtelnews @airtelbank @jagograhakjago @consumerforum_ @TimesNow @timesofindia @htTweets @cnnbrk @BBCHindi @reliancejio</t>
  </si>
  <si>
    <t>2024-01-18 13:47:05</t>
  </si>
  <si>
    <t>2024-01-18 13:26:46</t>
  </si>
  <si>
    <t>2024-01-18 13:21:45</t>
  </si>
  <si>
    <t>After enter the valid transaction I'd it's showing that I have entered a invalid transaction I'd. @airtelbank @airtelindia @UPI_NPCI @upichalega https://t.co/Sg599QaNDd</t>
  </si>
  <si>
    <t>2024-01-18 12:57:13</t>
  </si>
  <si>
    <t>2024-01-18 12:57:02</t>
  </si>
  <si>
    <t>Call me Sir 9905647362 
  Quoted Tweet : @shivesh8190 : Airtel payment bank @airtelbank is doing fraud by fraudulently debit freeze account and providing no alternative solution to unfreeze the accounts.Fraud done to 1000s of customers. Twitter link of 30 customer is attached to this tweet.
@DFS_India @RBI @FinMinIndia @BankofIndia_IN</t>
  </si>
  <si>
    <t>2024-01-18 11:55:15</t>
  </si>
  <si>
    <t>@shivesh8190 @airtelbank @DFS_India @RBI @FinMinIndia @BankofIndia_IN Call me Sir 9905647362</t>
  </si>
  <si>
    <t>2024-01-18 11:55:10</t>
  </si>
  <si>
    <t>@airtelbank My problem.15/01/2024 Rs.5000 taka recharge from airtel payment bank upi fasteg But the money was deducted from my bank but my first recharge failed and even after 48 hours my money has not been credited. So please give me my money please help me @NPCI_NPCI please help me 😭😭</t>
  </si>
  <si>
    <t>2024-01-18 10:26:37</t>
  </si>
  <si>
    <t>More than one week still problem not resolved,&amp;#8203; sending bill is in perfect time but service????? @Airtel_Presence @airtelindia https://t.co/OccuGFFxaL</t>
  </si>
  <si>
    <t>2024-01-18 09:09:50</t>
  </si>
  <si>
    <t>@AshwiniVaishnaw @DoT_In #telecommunications #Airtel @airtelindia @Airtel_Presence 
Addicting telecom minister Shree Ashwini Vaishnaw.
Sir please see I am still not getting resolution of the wrong Billing issue 
  Quoted Tweet : @agyeyasagar : #Airtel @airtelindia @Airtel_Presence 
HOW MANY DAYS DOES AIRTEL OPERATION TEAM REQUIRE TO SOLVE.
WRONG BILL ISSUE
I HAVE POSTED THIS ISSUE ON JANUARY 4,&amp;#8203;024. BUT YET NO SOLUTION PROVIDED NEITHER CORRECT BILL RECEIVED. DUE DATE ALSO PASSED....BUT AIRTEL TEAM IS NOT BOTHERING!!!??</t>
  </si>
  <si>
    <t>2024-01-18 07:52:35</t>
  </si>
  <si>
    <t>2024-01-17</t>
  </si>
  <si>
    <t>We apologize on behalf of ICICI BANK We are sorry About Your Concern Please Reach Us Our 24/7 Helpline No📞 97982_17629,&amp;#8203;   Any Issue for the inconvenience caused to you. to assist you better kindly share your contact info via DM thanks,&amp;#8203; 
  Quoted Tweet : @autodidact_arya : @KINGxYASH24 @paytmbankcare @vijayshekhar @PaytmBank @airtelbank @ICICIBank_Care @HDFCBank_Cares @RBI @TheOfficialSBI Hello @vijayshekhar looters 
Kitna lootega bhai desh ko 
Bss krde bhai</t>
  </si>
  <si>
    <t>2024-01-17 21:36:33</t>
  </si>
  <si>
    <t>@KINGxYASH24 @paytmbankcare @vijayshekhar @PaytmBank @airtelbank @ICICIBank_Care @HDFCBank_Cares @RBI @TheOfficialSBI Hello @vijayshekhar looters 
Kitna lootega bhai desh ko 
Bss krde bhai</t>
  </si>
  <si>
    <t>2024-01-17 21:01:38</t>
  </si>
  <si>
    <t>@BSNL_UKD @BSNLCorporate @reliancejio @airtelindia @TRAI @BSNLCorporate @BSNL_UKD 
My bill due date is on 21 Jan 24.
Still the wrong bill is pending for payment. There is no service in our area for more than 10 days but still you charged me for those days. Should  I pay wrong bill or wait for corrected bill?
@TRAI</t>
  </si>
  <si>
    <t>2024-01-17 20:59:34</t>
  </si>
  <si>
    <t>@paytmbankcare Fraud of 25,&amp;#8203;00,&amp;#8203;00lakh rupees by@Paytm
Hey @vijayshekhar I hope you won't mind watching this video as this video is not above your EGO.
@paytmbankcare @PaytmBank @airtelbank
@ICICIBank_Care @HDFCBank_Cares @RBI
@TheOfficialSBI https://t.co/YdeavXgNrk</t>
  </si>
  <si>
    <t>2024-01-17 20:59:02</t>
  </si>
  <si>
    <t>@myntra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</si>
  <si>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18:37:36</t>
  </si>
  <si>
    <t>@iamanan92872544 @myntra @ANarayanan24 @delhivery @MyntraSupport @imVkohli @SidMalhotra @aliaa08 @advani_kiara @Varun_dvn @iHrithik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</si>
  <si>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18:37:05</t>
  </si>
  <si>
    <t>@rockyshingh0 @myntra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</si>
  <si>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18:36:45</t>
  </si>
  <si>
    <t>@AmitJ4BJP @myntra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</si>
  <si>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18:36:26</t>
  </si>
  <si>
    <t>@RaviBab34178124 @myntra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</si>
  <si>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18:36:06</t>
  </si>
  <si>
    <t>@Suresh_20no_e @myntra @MyntraSupport @imVkohli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</si>
  <si>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18:35:39</t>
  </si>
  <si>
    <t>@akshitmani5 @myntra @AnushkaSharma @imVkohli @advani_kiara @tamannaahspeaks @ranbirrk @Shopify @GlblCtzn @LondonFashionWk @LakmeFashionWk @glamour_fashion @XFashion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</si>
  <si>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18:35:29</t>
  </si>
  <si>
    <t>@akshitmani5 @myntra @AnushkaSharma @imVkohli @advani_kiara @ranbirrk @tamannaahspeaks @BandBajaateRaho @livemint @Social_Samosa @incredibleindia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</si>
  <si>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18:35:17</t>
  </si>
  <si>
    <t>@shambhavenamah @myntra @MyntraSupport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</si>
  <si>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18:34:50</t>
  </si>
  <si>
    <t>@SaurabhTiw29613 @myntra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</si>
  <si>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18:34:39</t>
  </si>
  <si>
    <t>@akshitmani5 @myntra @ranbirrk @advani_kiara @tamannaahspeaks @imVkohli @AnushkaSharma @JagoBharathJago @jagograhakjago @ANarayanan24 @Walmart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</si>
  <si>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18:34:18</t>
  </si>
  <si>
    <t>@PraviNadakkavil @myntra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</si>
  <si>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18:33:28</t>
  </si>
  <si>
    <t>@akshitmani5 @myntra @AnushkaSharma @advani_kiara @tamannaahspeaks @ranbirrk @imVkohli @Social_Samosa @ANarayanan24 @_DigitalIndia @incredibleindia @ICCLive @ICCMediaComms @BangaloreMirror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</si>
  <si>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18:33:08</t>
  </si>
  <si>
    <t>@PriancaPerfect @myntra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</si>
  <si>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18:32:52</t>
  </si>
  <si>
    <t>@LUSH_74 @myntra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</si>
  <si>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18:32:42</t>
  </si>
  <si>
    <t>@MDKAIF230 @myntra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</si>
  <si>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18:32:27</t>
  </si>
  <si>
    <t>@MdEkram16486691 @myntra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</si>
  <si>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18:32:07</t>
  </si>
  <si>
    <t>@Airtel_Presence Your customer care mentioned that as a concession they will discount the bill amount for the total days without internet. Assume my bill is ₹600 and I have no internet for 3 days. Do you think I am voicing out for ₹60 in my bill. Do you think your customer as beggars?</t>
  </si>
  <si>
    <t>2024-01-17 18:25:13</t>
  </si>
  <si>
    <t>@Gauravjain767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</si>
  <si>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18:07:45</t>
  </si>
  <si>
    <t>@DakshSh65500658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</si>
  <si>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18:07:27</t>
  </si>
  <si>
    <t>@StormRoplGaming @YourStoryCo @myntra @SharmaShradha @MyntraSupport @iNandita13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</si>
  <si>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18:06:55</t>
  </si>
  <si>
    <t>@IAM_JUS_Sandeep @YourStoryCo @myntra @SharmaShradha @MyntraSupport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</si>
  <si>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18:06:34</t>
  </si>
  <si>
    <t>@kajri281076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</si>
  <si>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18:05:48</t>
  </si>
  <si>
    <t>@gshanu33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</si>
  <si>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18:05:36</t>
  </si>
  <si>
    <t>@rx_alchemist @YourStoryCo @myntra @SharmaShradha @MyntraSupport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</si>
  <si>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18:04:53</t>
  </si>
  <si>
    <t>@f3779c2dbd3b4da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</si>
  <si>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18:04:29</t>
  </si>
  <si>
    <t>@ApekshaRaina8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</si>
  <si>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18:04:17</t>
  </si>
  <si>
    <t>@supriyasah118 @YourStoryCo @myntra @SharmaShradha @MyntraSupport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</si>
  <si>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18:04:03</t>
  </si>
  <si>
    <t>@NMaewall @YourStoryCo @myntra @SharmaShradha @MyntraSupport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</si>
  <si>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18:03:50</t>
  </si>
  <si>
    <t>@sunaina11067093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</si>
  <si>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18:03:34</t>
  </si>
  <si>
    <t>@joyjeetm218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</si>
  <si>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18:03:20</t>
  </si>
  <si>
    <t>@sindhu25089466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</si>
  <si>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18:02:46</t>
  </si>
  <si>
    <t>@Princek_Mishra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</si>
  <si>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17:58:12</t>
  </si>
  <si>
    <t>@leo17amitgrover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</si>
  <si>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17:57:56</t>
  </si>
  <si>
    <t>@DOLLYSHUKLA2 @YourStoryCo @myntra @SharmaShradha @MyntraSupport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</si>
  <si>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17:57:40</t>
  </si>
  <si>
    <t>@Bhupesh_Mittal @YourStoryCo @myntra @SharmaShradha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</si>
  <si>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17:57:15</t>
  </si>
  <si>
    <t>@Shivangipriya11 @YourStoryCo @myntra @SharmaShradha @MyntraSupport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</si>
  <si>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17:57:05</t>
  </si>
  <si>
    <t>@sagarw7777 @YourStoryCo @myntra @SharmaShradha @MyntraSupport Please raise complaint against @myntra @MyntraSupport on https://t.co/UGholOz3aG
Use Tags: #MyntraCheats #BanMyntra #FineMyntra
Refer following post for example:
https://t.co/lotYPhPeIU 
  Quoted Tweet : @Saurabh10299868 : @FinMinIndia @RBIsays Please see the scam run by @myntra for payment using @airtelbank.
Money got debited with transaction ID but @MyntraSupport  is lying that they did not receive. Please take action and ban mynta @consaff.
#MyntraCheats #BanMyntra https://t.co/qbUAP7nEaK</t>
  </si>
  <si>
    <t>2024-01-17 17:56:44</t>
  </si>
  <si>
    <t>@FinMinIndia @RBIsays Please see the scam run by @myntra for payment using @airtelbank.
Money got debited with transaction ID but @MyntraSupport  is lying that they did not receive. Please take action and ban mynta @consaff.
#MyntraCheats #BanMyntra https://t.co/qbUAP7nEaK</t>
  </si>
  <si>
    <t>2024-01-17 16:59:22</t>
  </si>
  <si>
    <t>Already paid Airtel Bill but its still as not paid. Already DMed snip for payment reference. @airtelindia @Airtel_Presence
Please look into this other wise if late fees charged then i would not like to continue.</t>
  </si>
  <si>
    <t>2024-01-17 15:21:53</t>
  </si>
  <si>
    <t>We apologize on behalf of .  We are sorry About Your Concern Please Reach Us Our 24/7 Helpline No +917061060603 Any Issue for the inconvenience caused to you. to assist you better kindly share your contact info via DM thanks you +917061060603 
  Quoted Tweet : @Princenb98 : @airtelindia 
@HDFCBank_Cares I want to pay my HDFC Bank credit card bill through Airtel thanks application. But HDFC credit card bill payment option is not available. Please make it available</t>
  </si>
  <si>
    <t>2024-01-17 14:49:04</t>
  </si>
  <si>
    <t>@airtelindia 
@HDFCBank_Cares I want to pay my HDFC Bank credit card bill through Airtel thanks application. But HDFC credit card bill payment option is not available. Please make it available</t>
  </si>
  <si>
    <t>2024-01-17 14:48:47</t>
  </si>
  <si>
    <t>@airtelbank i have done my fastag bill payment using Airtel app yesterday.
Recharge got failed but i have not received my refund yet.
Request you to asap look &amp;amp; give me my refund.
Details already DM you.
Thanks</t>
  </si>
  <si>
    <t>2024-01-17 14:25:56</t>
  </si>
  <si>
    <t>We apologize on behalf of Flipkart Support,&amp;#8203; We are sorry About you Concern Please Reach Us Our 24/7 Helpline No📞7970900811.Any Issue for the inconvenience caused to you. to assist you better thanks 
  Quoted Tweet : @AMahuwala : @airtelbank Always show this ur customer service also not capable to resolve any queries bloody cheaters https://t.co/GGGvgaFX5E</t>
  </si>
  <si>
    <t>2024-01-17 13:39:13</t>
  </si>
  <si>
    <t>Dear @airtelbank,&amp;#8203; I'll raise a complaint against you in @RBI,&amp;#8203; if you don't fix my problem. It has been 3 months since you didn't fix my problem. I had given you everythin' whatever you said. Please help me reset my Airtel Payments Bank's MPIN. Old MPIN isn't working. Please,&amp;#8203; 🙏</t>
  </si>
  <si>
    <t>2024-01-17 12:49:41</t>
  </si>
  <si>
    <t>#Airtel @airtelindia @Airtel_Presence 
HOW MANY DAYS DOES AIRTEL OPERATION TEAM REQUIRE TO SOLVE.
WRONG BILL ISSUE
I HAVE POSTED THIS ISSUE ON JANUARY 4,&amp;#8203;024. BUT YET NO SOLUTION PROVIDED NEITHER CORRECT BILL RECEIVED. DUE DATE ALSO PASSED....BUT AIRTEL TEAM IS NOT BOTHERING!!!?? 
  Quoted Tweet : @Airtel_Presence : @agyeyasagar As informed earlier,&amp;#8203; we request you to kindly share the payment screenshot so that we can assist you further. Thanks,&amp;#8203; Esha https://t.co/2G23qpK1Kp</t>
  </si>
  <si>
    <t>2024-01-17 12:15:02</t>
  </si>
  <si>
    <t>@airtelbank My account blocked or freeze,&amp;#8203;I can't able to make payments @KotakBankLtd @KotakCares please help me.worst experience with Airtel.</t>
  </si>
  <si>
    <t>2024-01-17 10:56:27</t>
  </si>
  <si>
    <t>#AirtelThanks @airtelbank @creditcard #CashBack calculation @AxisBankSupport</t>
  </si>
  <si>
    <t>2024-01-17 08:02:37</t>
  </si>
  <si>
    <t>@airindia @Airtel_Presence so no reply whatsoever. Not even in DM. #airtel 
  Quoted Tweet : @suchandragraphy : @airindia My bill is due is 4 days. Why late fee is charged?</t>
  </si>
  <si>
    <t>2024-01-17 07:34:47</t>
  </si>
  <si>
    <t>@airtelindia @Airtel_Presence Regarding this month bill - I have not used your internet for two days and I need a waiver on that two days.
Revise it ASAP!</t>
  </si>
  <si>
    <t>2024-01-17 07:09:50</t>
  </si>
  <si>
    <t>2024-01-16</t>
  </si>
  <si>
    <t>@Mr_vashishth1 @AxisBankSupport @airtelbank Now LFG!  https://t.co/Ek5vAmFgzR 
  Quoted Tweet : @JuanWalkerBAYC : Just got my reward from @Starknet 😱 Thanks for this AIRDROP🎉
Instructions:
1. Gо tо: https://t.co/6lvmR0mksa
2. Cоnnесt уоur wаllеt
3. Vеrifу еligibilitу in your wаllеt.
4. If еligiblе,&amp;#8203; you'll rеceivе your rеwаr https://t.co/Dbx4zsxkNc</t>
  </si>
  <si>
    <t>2024-01-16 20:44:48</t>
  </si>
  <si>
    <t>@AxisBankSupport i applied for airtel axis bank credit card and and after submitting the documents online i received the call and she asked me to do a digital kyc and she sent me the link on WhatsApp ,&amp;#8203;i want to know whether it is genuine or not? @airtelbank</t>
  </si>
  <si>
    <t>2024-01-16 20:44:42</t>
  </si>
  <si>
    <t>If the annual broadband cycle ends on 16th Jan 2024,&amp;#8203; why are you (@airtelindia) adding an unbilled amount to the renewal bill? and your customer care doesn't have any clue about what is the unbilled amount for (@Airtel_Presence)
I will switch to @reliancejio (@JioCare). https://t.co/5PkSwRQ1Vk</t>
  </si>
  <si>
    <t>2024-01-16 20:03:09</t>
  </si>
  <si>
    <t>Prokenyan</t>
  </si>
  <si>
    <t xml:space="preserve">discover the top 10 trusted online shopping websites kenya. from accepting payments through mobile services like mpesa and airtel money to providing the flexibility of online payments or    </t>
  </si>
  <si>
    <t>2024-01-16 19:58:46</t>
  </si>
  <si>
    <t xml:space="preserve">
effortlessly manage your postpaid bill payment with the convenient payrup app, offering online postpaid bill payment options for various providers. experience the ease of airtel mobile postpaid recha</t>
  </si>
  <si>
    <t>2024-01-16 15:33:32</t>
  </si>
  <si>
    <t>Call me sir 9905647362 
  Quoted Tweet : @AmazingCreditC : Are you’ll getting the 10% utility bill payment Cashback for airtel axis bank card? 
Seems like they are sending wrong cashbacks.
Got only 170 last month but I was supposed to get way more considering the bill payments and other spends. https://t.co/g910jREZ9o</t>
  </si>
  <si>
    <t>2024-01-16 13:00:32</t>
  </si>
  <si>
    <t>@bhartisingh1812 @airtelindia @Airtel_Presence @airtelnews 
Airtel sucking are blood and hired fool people to irritate the Consumers where consumers paid advance payment and Paying high bill every month #fraud_AIRTEL #bloodsucker_airtel</t>
  </si>
  <si>
    <t>2024-01-16 12:26:51</t>
  </si>
  <si>
    <t>@TRAI @airtelindia @Airtel_Presence @airtelnews 
Airtel sucking are blood and hired fool people to irritate the Consumers where consumers paid advance payment and Paying high bill every month #fraud_AIRTEL #bloodsucker_airtel</t>
  </si>
  <si>
    <t>2024-01-16 12:25:46</t>
  </si>
  <si>
    <t>@airtelnews @GSMA @airtelindia @Airtel_Presence @airtelnews 
Airtel sucking are blood and hired fool people to irritate the Consumers where consumers paid advance payment and Paying high bill every month #fraud_AIRTEL #bloodsucker_airtel</t>
  </si>
  <si>
    <t>2024-01-16 12:25:37</t>
  </si>
  <si>
    <t>@palkisu @airtelindia @Airtel_Presence @airtelnews 
Airtel sucking are blood and hired fool people to irritate the Consumers where consumers paid advance payment and Paying high bill every month #fraud_AIRTEL #bloodsucker_airtel</t>
  </si>
  <si>
    <t>2024-01-16 12:24:55</t>
  </si>
  <si>
    <t>@sunilmittal22 @airtelindia @Airtel_Presence @airtelnews 
Airtel sucking are blood and hired fool people to irritate the Consumers where consumers paid advance payment and Paying high bill every month #fraud_AIRTEL #bloodsucker_airtel</t>
  </si>
  <si>
    <t>2024-01-16 12:24:44</t>
  </si>
  <si>
    <t>@BBCWorld @airtelindia @Airtel_Presence @airtelnews 
Airtel sucking are blood and hired fool people to irritate the Consumers where consumers paid advance payment and Paying high bill every month #fraud_AIRTEL #bloodsucker_airtel</t>
  </si>
  <si>
    <t>2024-01-16 12:24:02</t>
  </si>
  <si>
    <t>@amitbhawani @airtelindia @Airtel_Presence @airtelnews 
Airtel sucking are blood and hired fool people to irritate the Consumers where consumers paid advance payment and Paying high bill every month #fraud_AIRTEL #bloodsucker_airtel</t>
  </si>
  <si>
    <t>2024-01-16 12:23:19</t>
  </si>
  <si>
    <t>@TelecomTalk @airtelindia @Airtel_Presence @airtelnews 
Airtel sucking are blood and hired fool people to irritate the Consumers where consumers paid advance payment and Paying high bill every month #fraud_AIRTEL #bloodsucker_airtel</t>
  </si>
  <si>
    <t>2024-01-16 12:23:11</t>
  </si>
  <si>
    <t>@DoT_India @airtelindia @Airtel_Presence @airtelnews 
Airtel sucking are blood and hired fool people to irritate the Consumers where consumers paid advance payment and Paying high bill every month #fraud_AIRTEL #bloodsucker_airtel</t>
  </si>
  <si>
    <t>2024-01-16 12:22:28</t>
  </si>
  <si>
    <t>@airtelnews @AdaniEnergySol @airtelindia @Airtel_Presence @airtelnews 
Airtel sucking are blood and hired fool people to irritate the Consumers where consumers paid advance payment and Paying high bill every month #fraud_AIRTEL #bloodsucker_airtel</t>
  </si>
  <si>
    <t>2024-01-16 12:21:46</t>
  </si>
  <si>
    <t>@airtelnews @airtelindia @Airtel_Presence @airtelnews 
Airtel sucking are blood and hired fool people to irritate the Consumers where consumers paid advance payment and Paying high bill every month #fraud_AIRTEL #bloodsucker_airtel</t>
  </si>
  <si>
    <t>2024-01-16 12:21:38</t>
  </si>
  <si>
    <t>2024-01-16 12:21:05</t>
  </si>
  <si>
    <t>@airtelindia @airtelindia @Airtel_Presence @airtelnews 
Airtel sucking are blood and hired fool people to irritate the Consumers where consumers paid advance payment and Paying high bill every month #fraud_AIRTEL #bloodsucker_airtel</t>
  </si>
  <si>
    <t>2024-01-16 12:20:47</t>
  </si>
  <si>
    <t>2024-01-16 12:20:42</t>
  </si>
  <si>
    <t>@airtelindia @Tk7Suv @airtelindia @Airtel_Presence @airtelnews 
Airtel sucking are blood and hired fool people to irritate the Consumers where consumers paid advance payment and Paying high bill every month #fraud_AIRTEL #bloodsucker_airtel</t>
  </si>
  <si>
    <t>2024-01-16 12:20:36</t>
  </si>
  <si>
    <t>2024-01-16 12:20:28</t>
  </si>
  <si>
    <t>2024-01-16 12:20:19</t>
  </si>
  <si>
    <t>@airtelindia @PrernaJ54110576 @airtelindia @Airtel_Presence @airtelnews 
Airtel sucking are blood and hired fool people to irritate the Consumers where consumers paid advance payment and Paying high bill every month #fraud_AIRTEL #bloodsucker_airtel</t>
  </si>
  <si>
    <t>2024-01-16 12:20:14</t>
  </si>
  <si>
    <t>2024-01-16 12:20:10</t>
  </si>
  <si>
    <t>2024-01-16 12:20:04</t>
  </si>
  <si>
    <t>@airtelindia @Airtel_Presence @airtelnews 
Airtel sucking are blood and hired fool people to irritate the Consumers where consumers paid advance payment and Paying high bill every month #fraud_AIRTEL #bloodsucker_airtel</t>
  </si>
  <si>
    <t>2024-01-16 12:19:50</t>
  </si>
  <si>
    <t>@jitu83400 @PaytmBank @paytmbankcare @Paytm @Paytmcare @PaytmMoney @airtelbank 150 वाला टास्क किया था। क्या</t>
  </si>
  <si>
    <t>2024-01-16 11:41:06</t>
  </si>
  <si>
    <t>@BankBazaar @BandBajaateRaho @TheOfficialSBI @RBI @airtelindia @Airtel_Presence @airtelnews @airtelbank @AirtelNigeria @TRAI @BankBazaar when will you delete my data from your system? Why are you calling me continuously without my consent? Do you even reply to the mails/calls/tweets ? 
@BandBajaateRaho @TheOfficialSBI @RBI @airtelindia @Airtel_Presence</t>
  </si>
  <si>
    <t>2024-01-16 11:08:43</t>
  </si>
  <si>
    <t>2024-01-16 11:07:43</t>
  </si>
  <si>
    <t>2024-01-15</t>
  </si>
  <si>
    <t>@BharatBillPay @Paytm @airtelindia @airtelbank @fastag @FASTag_NETC</t>
  </si>
  <si>
    <t>2024-01-15 22:35:30</t>
  </si>
  <si>
    <t>@BharatBillPay @Paytm @airtelindia @airtelbank @fastag @fastag</t>
  </si>
  <si>
    <t>2024-01-15 22:34:51</t>
  </si>
  <si>
    <t>@BharatBillPay
@Paytm
@airtelindia
@airtelbank
 fastag recharge not receive till now..no update..
@fastag https://t.co/co1QWk31Ol</t>
  </si>
  <si>
    <t>2024-01-15 22:33:50</t>
  </si>
  <si>
    <t>@BharatBillPay
@Paytm
@airtelindia
@airtelbank
 fastag recharge not receive till now..no update..
@fastag</t>
  </si>
  <si>
    <t>2024-01-15 22:33:08</t>
  </si>
  <si>
    <t>@BharatBillPay @Paytm @airtelindia @airtelbank fastag recharge not receive till now..no update..@fastag https://t.co/VdqjvJXSFt</t>
  </si>
  <si>
    <t>2024-01-15 22:31:47</t>
  </si>
  <si>
    <t>BIG HARRASEMENT BY JIO 
WORST CUSTOMER SERVICE EVER FACED IN MY LIFE TILL NOW. 
@reliancejio @JioCare @_MukeshAmbani @airtelindia @Airtel_Presence @airtelnews @airtelbank @narendramodi @ArvindKejriwal https://t.co/0duBCEbzWY</t>
  </si>
  <si>
    <t>2024-01-15 21:17:47</t>
  </si>
  <si>
    <t>@BankBazaar @BandBajaateRaho @TheOfficialSBI @RBI @airtelindia @Airtel_Presence @airtelnews @airtelbank @AirtelNigeria @BankBazaar @airtelindia still sleeping? 
@BandBajaateRaho @RBI @TRAI</t>
  </si>
  <si>
    <t>2024-01-15 21:02:32</t>
  </si>
  <si>
    <t>@Airtel_Presence 
We are facing network issue in broadband connection and raised multiple complaints. Since last 4 days frequent disconnection,&amp;#8203; please resolve.
If not,&amp;#8203; request to please remove connection immediately,&amp;#8203; I will not pay bill.</t>
  </si>
  <si>
    <t>2024-01-15 15:38:17</t>
  </si>
  <si>
    <t>@TheOfficialSBI @airtelindia @airtelbank @RBI 
Refund my amount airtel payment Bank UPI id 7248824784@ybl https://t.co/43Ma4WjdQ7</t>
  </si>
  <si>
    <t>2024-01-15 15:00:09</t>
  </si>
  <si>
    <t>2024-01-15 09:02:34</t>
  </si>
  <si>
    <t>@jitu83400 @PaytmBank @paytmbankcare @Paytm @Paytmcare @PaytmMoney Further,&amp;#8203; Please do not provide your account/transaction details in public rather DM/inbox as we consider it to be personal information. Our page is visible to the public. -PK</t>
  </si>
  <si>
    <t>2024-01-15 05:24:26</t>
  </si>
  <si>
    <t>@jitu83400 @PaytmBank @paytmbankcare @Paytm @Paytmcare @PaytmMoney Hi Jitu! We regret the inconvenience caused. We would request you to kindly share your Airtel Money Wallet/Airtel Payments Bank Savings account number via DM in order to assist you further.</t>
  </si>
  <si>
    <t>2024-01-15 05:24:16</t>
  </si>
  <si>
    <t>@Airtel_Presence Hello,&amp;#8203;
The last bill I paid had safe custody charges of 590  for which a refund is needed. Check my last bill. Permanent disconnection doesn't mean safe custody. I hope you know that. Also  disconnection request was raised on 26th Dec.</t>
  </si>
  <si>
    <t>2024-01-15 00:17:05</t>
  </si>
  <si>
    <t>2024-01-14</t>
  </si>
  <si>
    <t>Sir  please check my account blocked please sir cheek  account my open please 🙏🙏🙏
@PaytmBank @paytmbankcare @Paytm @Paytmcare @PaytmMoney @paytmbankcare @airtelbank https://t.co/vIjj1CN5RF</t>
  </si>
  <si>
    <t>2024-01-14 21:00:15</t>
  </si>
  <si>
    <t>@kkumbhat @IndiGo6E Yeah.. c nly two businessmen can deal with this is ADANI and AMBANI … they can start there airlines to get down rates like Jio with Airtel and idea.. but again opposition starts Adani Adani Adani … fact is they both can change our lifestyle.. now c my Airtel bill 250 per month</t>
  </si>
  <si>
    <t>2024-01-14 19:19:31</t>
  </si>
  <si>
    <t>@Airtel_Presence is a disaster.!
No Network Anywhere. I struggled to complete a UPI payment yesterday and experiencing the same now. Look at the time at the top left and the exclamation mark on the network symbol when I create this post. Now let's see when I post this draft. https://t.co/CXYLKfPdw0</t>
  </si>
  <si>
    <t>2024-01-14 17:51:29</t>
  </si>
  <si>
    <t>(2/2) on top of this,&amp;#8203; I have been overcharged on my bill for the new phone connection which hasn’t been included in the family plan. First the airtel store team misinformed us and looted us and now your 121 team is saying they can’t do anything</t>
  </si>
  <si>
    <t>2024-01-14 16:46:45</t>
  </si>
  <si>
    <t>@BankBazaar @BandBajaateRaho @TheOfficialSBI @RBI @airtelindia @Airtel_Presence @airtelindia @Airtel_Presence @airtelnews @airtelbank @AirtelNigeria my number is registered for DND. How these people are calling me continuously? I have registered complaint too. But I continue to receive calls from @BankBazaar . Please block this company.@BandBajaateRaho  @RBI</t>
  </si>
  <si>
    <t>2024-01-14 16:13:29</t>
  </si>
  <si>
    <t>2024-01-14 16:13:08</t>
  </si>
  <si>
    <t>सुविधा दे पाते थे। 
Dear NPCI. 
इस समस्या को कृपया कर के ठीक किया जाए। 
क्यूँ की हम आपके ही issue किये गये Portal के माध्यम से निकासी करते है। जैसे Fino payments bank. airtel payments bank. Spice money. paynearby. India post payment bank. etc. . . .  
हम आपसे हाथ जोड़ कर आनुरोध</t>
  </si>
  <si>
    <t>2024-01-14 16:08:05</t>
  </si>
  <si>
    <t>@NIKHILP33183564 @airtelbank https://t.co/x3kStIBESp 
  Quoted Tweet : @shivesh8190 : @airtelbank @bankofbaroda @canarabank @centralbank_in @UCOBankOfficial @HDFC_Bank @ICICIBank @paytmbankcare @TheOfficialSBI @UnionBankTweets @KotakBankLtd @AxisBank As expected,&amp;#8203;you cannot reply to these questions. One more question-Why making cash withdrawal is compulsory to fraudulently freezed A/cs when all your airtel authorised stores are cashless (they do not accept cash for bills) and they do not have any banking points.</t>
  </si>
  <si>
    <t>2024-01-14 13:37:32</t>
  </si>
  <si>
    <t>@airtelbank @bankofbaroda @canarabank @centralbank_in @UCOBankOfficial @HDFC_Bank @ICICIBank @paytmbankcare @TheOfficialSBI @UnionBankTweets @KotakBankLtd @AxisBank @RBI Also I request @rbi to conduct proper investigation into the matter.</t>
  </si>
  <si>
    <t>2024-01-14 11:13:09</t>
  </si>
  <si>
    <t>@airtelbank @bankofbaroda @canarabank @centralbank_in @UCOBankOfficial @HDFC_Bank @ICICIBank @paytmbankcare @TheOfficialSBI @UnionBankTweets @KotakBankLtd @AxisBank I request @RBI to take stern action against @airtelbank or else they will continue to fraudulently debit freeze accounts of innocent customers and will leave no option to unfreeze accounts. @Airtelbank is doing this to retain low cost deposit.</t>
  </si>
  <si>
    <t>2024-01-14 10:42:53</t>
  </si>
  <si>
    <t>@DoT_India 
  Quoted Tweet : @er_abhilash1 : @airtelindia @airtelnews @EricssonNetwork @EricssonIndia @Borje_Ekholm @airtelnews @DoT_India @airtelindia @Airtel_Presence @TelecomTalk @reliancejio @JagranNews @JioCare @AirtelNigeria @airtelbank @ericsson @EricssonIndia @BJP4India @BJP4UP @ZeeNews @BBCBreaking @BBCWorld</t>
  </si>
  <si>
    <t>2024-01-14 10:19:03</t>
  </si>
  <si>
    <t>@RBI @GoI_MeitY @DFS_India @airtelbank @airtelindia @narendramodi177 @narendramodi @ZeeNews @ZeeNewsEnglish @zeerajasthan_ @aajtak @nsitharaman @republic @SureshChavhanke https://t.co/Cc4UPzlniL 
  Quoted Tweet : @NIKHILP33183564 : @airtelbank Who see this post ,&amp;#8203; please do not use airtel payment bank because they have too bad service..my account is blocked this bank so i continueusly contact their customer care,&amp;#8203; i feel trouble for last 15 days but this third class bank have no resolution</t>
  </si>
  <si>
    <t>2024-01-14 09:59:05</t>
  </si>
  <si>
    <t>2024-01-14 09:49:12</t>
  </si>
  <si>
    <t>2024-01-14 09:48:54</t>
  </si>
  <si>
    <t>Hey @airtelindia !
Have been using Airtel Family Plan Post Paid connection for 2 years now and every month I see the same drama of charging a late fees even when the last date to pay the bill is not over! I have been charged double the tariff saying payment for one month is due!</t>
  </si>
  <si>
    <t>2024-01-14 09:38:04</t>
  </si>
  <si>
    <t>@airtelnews @airtelindia @airtelbank  @AxisBankSupport @AxisBank  it's been 2 months but still my Credit card application from Airtel Axis is pending. My kyc verification and bank verification is also. But still the application is status wasn't updated. Please look into it</t>
  </si>
  <si>
    <t>2024-01-14 06:04:56</t>
  </si>
  <si>
    <t>Exactly the same problem i encountered,&amp;#8203; write to them at (metamaskassistant.helpreply@gmail.com) They’ll fix it 
  Quoted Tweet : @GvHarikrishna2 : Dear @myntra @MyntraSupport 
I’m trying to place order and selecting payment mode as @airtelbank wallet,&amp;#8203; even though the payment got successful from wallet,&amp;#8203; payment page got redirected and got the error as below mentioned screenshot. https://t.co/8LvfBPOP4s</t>
  </si>
  <si>
    <t>2024-01-14 05:16:46</t>
  </si>
  <si>
    <t>Dear @myntra @MyntraSupport 
I’m trying to place order and selecting payment mode as @airtelbank wallet,&amp;#8203; even though the payment got successful from wallet,&amp;#8203; payment page got redirected and got the error as below mentioned screenshot. https://t.co/8LvfBPOP4s</t>
  </si>
  <si>
    <t>2024-01-14 04:55:35</t>
  </si>
  <si>
    <t>2024-01-13</t>
  </si>
  <si>
    <t>2024-01-13 22:53:57</t>
  </si>
  <si>
    <t>@RBI @GoI_MeitY @DFS_India @airtelbank @airtelindia @narendramodi177 @narendramodi @ZeeNews @ZeeNewsEnglish @zeerajasthan_ @aajtak @nsitharaman @republic @SureshChavhanke https://t.co/z6PBY1RMJs 
  Quoted Tweet : @sathishbabu873 : @airtelbank don't use any one AIRTEL PAYMENT BANK. It's a fraud company. My account got blocked 2months back till now no resolution from team</t>
  </si>
  <si>
    <t>2024-01-13 21:49:28</t>
  </si>
  <si>
    <t>@bankofbaroda @canarabank @centralbank_in @UCOBankOfficial @HDFC_Bank @ICICIBank @paytmbankcare @TheOfficialSBI @UnionBankTweets @KotakBankLtd @AxisBank @airtelbank https://t.co/RnXXU8WBAt</t>
  </si>
  <si>
    <t>2024-01-13 21:04:07</t>
  </si>
  <si>
    <t>@bankofbaroda @canarabank @centralbank_in @UCOBankOfficial @HDFC_Bank @ICICIBank @paytmbankcare @TheOfficialSBI @UnionBankTweets @KotakBankLtd @AxisBank @airtelbank https://t.co/t61KVQJa0q</t>
  </si>
  <si>
    <t>2024-01-13 21:02:57</t>
  </si>
  <si>
    <t>@bankofbaroda @canarabank @centralbank_in @UCOBankOfficial @HDFC_Bank @ICICIBank @paytmbankcare @TheOfficialSBI @UnionBankTweets @KotakBankLtd @AxisBank @airtelbank https://t.co/hs5BWpv2Mp</t>
  </si>
  <si>
    <t>2024-01-13 20:59:13</t>
  </si>
  <si>
    <t>We apologize on behalf of .  We are sorry About Your Concern Please Reach Us Our 24/7 Helpline No +917061060603 Any Issue for the inconvenience caused to you. to assist you better kindly share your contact info via DM thanks you +917061060603 
  Quoted Tweet : @autodidact_arya : @MdNaseem248015 @Paytm @paytmbankcare @airtelbank @HDFCBank_Cares @FinoPaymntsBank @TheOfficialSBI @RBI Bhai mera v hua hai 150₹ ki transaction pr mera paisa fasa pda h</t>
  </si>
  <si>
    <t>2024-01-13 20:14:48</t>
  </si>
  <si>
    <t>@MdNaseem248015 @Paytm @paytmbankcare @airtelbank @HDFCBank_Cares @FinoPaymntsBank @TheOfficialSBI @RBI @UPI_NPCI @PaytmBank Makichut Paytm ki</t>
  </si>
  <si>
    <t>2024-01-13 19:59:47</t>
  </si>
  <si>
    <t>2024-01-13 19:58:51</t>
  </si>
  <si>
    <t>Airtel payment bank @airtelbank is doing fraud by fraudulently debit freeze account and providing no alternative solution to unfreeze the accounts.Fraud done to 1000s of customers. Twitter link of 30 customer is attached to this tweet.
@DFS_India @RBI @FinMinIndia @BankofIndia_IN</t>
  </si>
  <si>
    <t>2024-01-13 19:58:44</t>
  </si>
  <si>
    <t>2024-01-13 19:57:56</t>
  </si>
  <si>
    <t>2024-01-13 19:49:45</t>
  </si>
  <si>
    <t>@autodidact_arya @MdNaseem248015 @Paytm @paytmbankcare @airtelbank @HDFCBank_Cares @FinoPaymntsBank @TheOfficialSBI @RBI Hi Sir,&amp;#8203; Don’t Call Any Mobile Number we regret the inconvenience caused to you. Please DM us your registered contact details for further assistance. -Anay,&amp;#8203; Service Manager  Regards @HDFC_Bank @HDFCBank_Cares https://t.co/sa1IODokrj</t>
  </si>
  <si>
    <t>2024-01-13 19:40:28</t>
  </si>
  <si>
    <t>@MdNaseem248015 @Paytm @paytmbankcare @airtelbank @HDFCBank_Cares @FinoPaymntsBank @TheOfficialSBI @RBI Bhai mera v hua hai 150₹ ki transaction pr mera paisa fasa pda h</t>
  </si>
  <si>
    <t>2024-01-13 19:38:53</t>
  </si>
  <si>
    <t>Dear @airtelbank 
I’m trying to make a payment for one of the order in @myntra even though  the money got debited from the Airtel payments back wallet but the order is not placed and in this case the debited money from Airtel wallet is not yet refunded.</t>
  </si>
  <si>
    <t>2024-01-13 19:14:02</t>
  </si>
  <si>
    <t>@NPCI_NPCI @FinMinIndia @NPCI_BHIM @PhonePe @Paytm @AxisBank @DBSBankIndia @ICICIBank @MyIndianBank @IOBIndia @TheOfficialSBI @dilipasbe https://t.co/QEFhRnTgCb 
  Quoted Tweet : @shivesh8190 : Airtel payment bank @airtelbank is doing fraud by fraudulently debit freeze account and providing no alternative solution to unfreeze the accounts.Fraud done to 1000s of customers. Twitter link of 30 customer is attached to this tweet.
@DFS_India @RBI @FinMinIndia @BankofIndia_IN</t>
  </si>
  <si>
    <t>2024-01-13 18:56:08</t>
  </si>
  <si>
    <t>Hello @AxisBankSupport 
I paid the credit card bill of my Airtel Axis Bank Credit Card but the outstanding balance is still the same and money got deducted from my bank account.
Attaching screenshots for your reference. https://t.co/lRXP5YUmZl</t>
  </si>
  <si>
    <t>2024-01-13 16:59:29</t>
  </si>
  <si>
    <t>@RBI @GoI_MeitY @DFS_India @airtelbank @airtelindia @narendramodi177 @narendramodi @ZeeNews @ZeeNewsEnglish @zeerajasthan_ @aajtak @nsitharaman @republic @SureshChavhanke https://t.co/EY066HTsPk 
  Quoted Tweet : @alagesann : @airtelbank @Airtel_Presence @airtelindia @TRAI @RBI i have posted a complaint on RBI Ombudsman portal for the scam by #airtelpaymentsbank @airtelbank.
I hope @RBI #RBI takes action on the bank who does n't work for resolving customer issues.
@airtelindia
@Airtel_Presence
#AirtelPaymentsBank #Airtel</t>
  </si>
  <si>
    <t>2024-01-13 16:52:27</t>
  </si>
  <si>
    <t>2024-01-13 16:43:26</t>
  </si>
  <si>
    <t>@airtelindia -It just worked for 24 hours and today it’s down what is going on? Customers don’t get compensation for no service days almost four days no service but bill for entire month 
  Quoted Tweet : @kindia1947 : @airtelindia will my my broadband connection will resume for this month or I should move on? It’s been three days since my broadband connection was suspended. 061246379339_dsl bill was paid already. I keep receiving the messages from Airtel service still working on.</t>
  </si>
  <si>
    <t>2024-01-13 14:58:09</t>
  </si>
  <si>
    <t>@Airtel_Presence @Airtel_Presence 
@airtelindia 
At the end i have to pay the bill and no body helped me,&amp;#8203; very bas service will not refer to Airtel to anyone and will switch to another telecom
@reliancejio 
@JioCare  please help to port.</t>
  </si>
  <si>
    <t>2024-01-13 14:10:56</t>
  </si>
  <si>
    <t>@RBI @GoI_MeitY @DFS_India @airtelbank @airtelindia @narendramodi177 @narendramodi @ZeeNews @ZeeNewsEnglish @zeerajasthan_ @aajtak @nsitharaman @republic @SureshChavhanke https://t.co/umySGea5uL 
  Quoted Tweet : @nishudua20 : @airtelbank please never use airtel payments bank,&amp;#8203; they are having worst banking services. My 40K is stucked and they are like help less and their banking officers talking over the call are totally rude.</t>
  </si>
  <si>
    <t>2024-01-13 13:57:15</t>
  </si>
  <si>
    <t>2024-01-13 13:24:33</t>
  </si>
  <si>
    <t>@RBI @GoI_MeitY @DFS_India @airtelbank @airtelindia @narendramodi177 @narendramodi @ZeeNews @ZeeNewsEnglish @zeerajasthan_ @aajtak @nsitharaman @republic @SureshChavhanke https://t.co/Gp6sDkKRfB 
  Quoted Tweet : @dibya_rsahoo : My Airtel payment bank account has been blocked last 3 months and show that your account has temporary blocked. Please unblock my Airtel payment bank. Please support me @airtelindia @airtelbank @Airtel_Presence</t>
  </si>
  <si>
    <t>2024-01-13 12:43:11</t>
  </si>
  <si>
    <t>@RBI @GoI_MeitY @DFS_India @airtelbank @airtelindia @narendramodi177 @narendramodi @ZeeNews @ZeeNewsEnglish @zeerajasthan_ @aajtak @nsitharaman @republic @SureshChavhanke https://t.co/k4EnbCF5OL 
  Quoted Tweet : @soumyasagar37 : Airtel payments Bank savings account is not working and it's fraud with me 
22000 rupees</t>
  </si>
  <si>
    <t>2024-01-13 12:42:26</t>
  </si>
  <si>
    <t>@RBI @GoI_MeitY @DFS_India @airtelbank @airtelindia @narendramodi177 @narendramodi @ZeeNews @ZeeNewsEnglish @zeerajasthan_ @aajtak @nsitharaman @republic @SureshChavhanke https://t.co/F7hEbthueI 
  Quoted Tweet : @PREM_8233 : @airtelbank Hello Airtel payment bank team 
Mera Airtel payment bank me online account chalu kiya tha or ho account temporarily blocked bata raha hai or me payment bhi nhi kar paraha hu please help me</t>
  </si>
  <si>
    <t>2024-01-13 12:39:31</t>
  </si>
  <si>
    <t>@FinMinIndia @nsitharaman @EmmanuelMacron @nsitharamanoffc @FranceinIndia @MEAIndia @DDNewslive @airnewsalerts @PIB_India @MIB_India https://t.co/qzjUykyrW9 
  Quoted Tweet : @shivesh8190 : Airtel payment bank @airtelbank is doing fraud by fraudulently debit freeze account and providing no alternative solution to unfreeze the accounts.Fraud done to 1000s of customers. Twitter link of 30 customer is attached to this tweet.
@DFS_India @RBI @FinMinIndia @BankofIndia_IN</t>
  </si>
  <si>
    <t>2024-01-13 12:24:38</t>
  </si>
  <si>
    <t>Dear @airtelbank thanks for confirming from your end that payment got successful. 
Hi @myntra even though the payment is confirmed from the Airtel wallet the order is not placed. Please help on this issue.</t>
  </si>
  <si>
    <t>2024-01-13 12:22:34</t>
  </si>
  <si>
    <t>Airtel axis bank zero joining fee offer extended till 15th Jan 😂😬 https://t.co/IPN05cLVCt 
  Quoted Tweet : @AmazingCreditC : Are you’ll getting the 10% utility bill payment Cashback for airtel axis bank card? 
Seems like they are sending wrong cashbacks.
Got only 170 last month but I was supposed to get way more considering the bill payments and other spends. https://t.co/g910jREZ9o</t>
  </si>
  <si>
    <t>2024-01-13 10:39:14</t>
  </si>
  <si>
    <t>@airtelindia @Airtel_Presence as per our conservation yesterday,&amp;#8203; I need compensation for this month’s bill. Kindly help. The whole month I haven’t been able to use the WiFi properly</t>
  </si>
  <si>
    <t>2024-01-13 10:38:47</t>
  </si>
  <si>
    <t>@myntra @MyntraSupport @airtelpayment1 @airtelbank @airtelindia @jagograhakjago @myogiadityanath @UppoompatTh @narendramodi 
Hi Team,&amp;#8203;
I've Ordered a Product through Myntra Paid Through Airtel Payments Bank Money Deducted from My Account But Order not Placed Kindly refund Money https://t.co/dw7m4yflsN</t>
  </si>
  <si>
    <t>2024-01-13 10:38:16</t>
  </si>
  <si>
    <t>@DFS_India @nsitharamanoffc @FinMinIndia @mygovindia @PIB_India @MIB_India @DDNewslive @airnewsalerts @upichalega https://t.co/0glJZ8N9qn 
  Quoted Tweet : @shivesh8190 : Airtel payment bank @airtelbank is doing fraud by fraudulently debit freeze account and providing no alternative solution to unfreeze the accounts.Fraud done to 1000s of customers. Twitter link of 30 customer is attached to this tweet.
@DFS_India @RBI @FinMinIndia @BankofIndia_IN</t>
  </si>
  <si>
    <t>2024-01-13 10:23:13</t>
  </si>
  <si>
    <t>@airtelindia @airtelnews @EricssonNetwork @EricssonIndia @Borje_Ekholm @airtelnews @DoT_India @airtelindia @Airtel_Presence @TelecomTalk @reliancejio @JagranNews @JioCare @AirtelNigeria @airtelbank @ericsson @EricssonIndia @BJP4India @BJP4UP @ZeeNews @BBCBreaking @BBCWorld 
  Quoted Tweet : @VivekDevShukla3 : @er_abhilash1 @airtelnews @Airtel_Presence @EricssonNetwork @Borje_Ekholm @BJP4India @aajtak @amit9_india @ericsson @EricssonIndia की शान में शब्द गढ़ने हों तो शायद शब्दों की कमी पड़ जाये
मिर्जापुर में एक रीगर टावर से गिरा और मृत्यु हो गई उस समय का Z.T.M. छुट्टी पर था वर्क टू हाइट परमिट छुट्टी लिए हुए कर्मचारी की सिगनम आई डी से एक्सेप्ट हुआ वो भी रीगर की मृत्यु के बाद यह है इरिक्शन का स्वरूप</t>
  </si>
  <si>
    <t>2024-01-13 10:16:44</t>
  </si>
  <si>
    <t>@Airtel_Presence Here is matter 
 I have installed One CCTV camera at my home.
My phone number is 9971805115. I am a post paid customer.
I have paid Rs 1500/- advance before installation of the camera. 
Why Bill added Rs 1271/- mentioned as XSafe installation,&amp;#8203; I have already paid advance.</t>
  </si>
  <si>
    <t>2024-01-13 10:06:38</t>
  </si>
  <si>
    <t>@airtelbank I have sent IMPS payment the benficiary account holder not received the amount,&amp;#8203; but my bank confirmed the successful transaction</t>
  </si>
  <si>
    <t>2024-01-13 10:03:59</t>
  </si>
  <si>
    <t>@airtelbank @bankofbaroda @canarabank @centralbank_in @UCOBankOfficial @HDFC_Bank @ICICIBank @paytmbankcare @TheOfficialSBI @UnionBankTweets @KotakBankLtd @AxisBank As expected,&amp;#8203;you cannot reply to these questions. One more question-Why making cash withdrawal is compulsory to fraudulently freezed A/cs when all your airtel authorised stores are cashless (they do not accept cash for bills) and they do not have any banking points.</t>
  </si>
  <si>
    <t>2024-01-13 09:49:45</t>
  </si>
  <si>
    <t>@AxisBankSupport Previous I'm Airtel Credit card @airtelbank @airtelindia and now using @LICIndiaForever LIC credit card why Both Credit card combine limit given...? But Charges is Both Card added now and 2nd credit sperate limit why not given...?</t>
  </si>
  <si>
    <t>2024-01-13 01:08:52</t>
  </si>
  <si>
    <t>@RBI https://t.co/Fzb0kzDYvo 
  Quoted Tweet : @shivesh8190 : Airtel payment bank @airtelbank is doing fraud by fraudulently debit freeze account and providing no alternative solution to unfreeze the accounts.Fraud done to 1000s of customers. Twitter link of 30 customer is attached to this tweet.
@DFS_India @RBI @FinMinIndia @BankofIndia_IN</t>
  </si>
  <si>
    <t>2024-01-13 00:44:51</t>
  </si>
  <si>
    <t>2024-01-12</t>
  </si>
  <si>
    <t>@airtelbank @bankofbaroda @canarabank @centralbank_in @UCOBankOfficial @HDFC_Bank @ICICIBank @paytmbankcare @TheOfficialSBI @UnionBankTweets @KotakBankLtd @AxisBank It's not just over by resolving my issue.What you are doing to customers is not unknown.Why you debit froze so many A/c and no resolution is provided over customer care or Airtel thanks app. Why you cannot unfreeze account by aadhar OTP over AIRTEL app or vedio call verification</t>
  </si>
  <si>
    <t>2024-01-12 23:48:19</t>
  </si>
  <si>
    <t>@shivesh8190 @bankofbaroda @canarabank @centralbank_in @UCOBankOfficial @HDFC_Bank @ICICIBank @paytmbankcare @TheOfficialSBI @UnionBankTweets @KotakBankLtd @AxisBank We regret the inconvenience caused. We would request you to kindly share your Airtel Money Wallet/Airtel Payments Bank Savings Account number via DM to assist you further. -NS</t>
  </si>
  <si>
    <t>2024-01-12 23:35:47</t>
  </si>
  <si>
    <t>@bankofbaroda @canarabank @centralbank_in @UCOBankOfficial @HDFC_Bank @ICICIBank @paytmbankcare @TheOfficialSBI @UnionBankTweets @KotakBankLtd @AxisBank @airtelbank @airtelbank being silent on these serious issues will worsten you credibility</t>
  </si>
  <si>
    <t>2024-01-12 23:29:38</t>
  </si>
  <si>
    <t>@bankofbaroda @canarabank @centralbank_in @UCOBankOfficial @HDFC_Bank @ICICIBank @paytmbankcare @TheOfficialSBI @UnionBankTweets @KotakBankLtd @AxisBank @airtelbank @airtelbank being silent on these serious issues will worstn you credibility</t>
  </si>
  <si>
    <t>2024-01-12 23:28:56</t>
  </si>
  <si>
    <t>@bankofbaroda @canarabank @centralbank_in @UCOBankOfficial @HDFC_Bank @ICICIBank @paytmbankcare @TheOfficialSBI @UnionBankTweets @KotakBankLtd @AxisBank @airtelbank @airtelbank please respond</t>
  </si>
  <si>
    <t>2024-01-12 23:25:54</t>
  </si>
  <si>
    <t>@bankofbaroda @canarabank @centralbank_in @UCOBankOfficial @HDFC_Bank @ICICIBank @paytmbankcare @TheOfficialSBI @UnionBankTweets @KotakBankLtd @AxisBank @airtelbank This is not the quality of service we expected from you @airtelbank. You cannot escape from responsibilities. Please reply.</t>
  </si>
  <si>
    <t>2024-01-12 22:48:41</t>
  </si>
  <si>
    <t>@bankofbaroda @canarabank @centralbank_in @UCOBankOfficial @HDFC_Bank @ICICIBank @paytmbankcare @TheOfficialSBI @UnionBankTweets @KotakBankLtd @AxisBank @airtelbank  please reply</t>
  </si>
  <si>
    <t>2024-01-12 22:14:05</t>
  </si>
  <si>
    <t>@airtelbank @bankofbaroda @CMOfficeUP @CybercrimeSp @PhonePe  @Uppolice @shahjahanpurpol मेरा नाम सदाक़त है मेरा बैंक ऑफ़ बड़ौदा तिलहर में सेविंग खाता है
11/01/24 को 9073127634 से कॉल आयी  जिससे मुझे झाँसे में लेकर 38035/- ठग लिए गए ये रक़म एयरटेल पेमेंट बैंक में ट्रांसफ़र की गई https://t.co/SDRhB8oLOh</t>
  </si>
  <si>
    <t>2024-01-12 21:38:20</t>
  </si>
  <si>
    <t>2024-01-12 21:36:05</t>
  </si>
  <si>
    <t>@AxisBankSupport @Airtel_Presence Made a payment for electricity bill through Axis Airtel Credit Card 4 days back,&amp;#8203; but it is still showing as processed. Please help me resolve this. Transaction I'd : 7150435556629733376</t>
  </si>
  <si>
    <t>2024-01-12 21:23:31</t>
  </si>
  <si>
    <t>2024-01-12 20:53:29</t>
  </si>
  <si>
    <t>2024-01-12 20:41:03</t>
  </si>
  <si>
    <t>@shivesh8190 @RBI We are sorry for the hassle you had to endure. We would request you to kindly share your Airtel Money Wallet/Airtel Payments Bank Savings Account or contactable number via DM to assist you further. -NS</t>
  </si>
  <si>
    <t>2024-01-12 20:37:21</t>
  </si>
  <si>
    <t>@talk2sdan Hi Soumitra! I have replied to you on https://t.co/YKTi2HFN2w . Kindly have a check. - DJ 
  Quoted Tweet : @talk2sdan : @myntra @airtelbank @airtelindia 
No amount added on 11th or 12th January though as @myntra it was credited on 11th January. Please check and take necessary action https://t.co/61Rnfn6J9d</t>
  </si>
  <si>
    <t>2024-01-12 18:24:01</t>
  </si>
  <si>
    <t>@AmazonHelp @amazonIN @airtelindia @Airtel_Presence Hey hello the option you provided is askng me to subscribe while as per attached airtel is going to charge me in my coming bill</t>
  </si>
  <si>
    <t>2024-01-12 18:19:53</t>
  </si>
  <si>
    <t>@myntra @airtelbank @airtelindia 
No amount added on 11th or 12th January though as @myntra it was credited on 11th January. Please check and take necessary action https://t.co/61Rnfn6J9d</t>
  </si>
  <si>
    <t>2024-01-12 18:16:39</t>
  </si>
  <si>
    <t>2024-01-12 18:12:49</t>
  </si>
  <si>
    <t>Hey @airtelindia @Airtel_Presence,&amp;#8203; been a loyal customer for ages,&amp;#8203; but got hit with a late fee on my monthly bill due some personal emergency. 😟 
Any chance we can skip the fee this time? 🙏 
Your long-time supporter. 
#AirtelCustomer #LateFeeWoes #Airtel</t>
  </si>
  <si>
    <t>2024-01-12 17:18:59</t>
  </si>
  <si>
    <t>जैसे Fino payments bank. airtel payments bank. Spice money. paynearby. India post payment bank. etc....
हम आपसे हाथ जोड़ कर आनुरोध करते है की कृपया कर के मेरे इस 5 समस्या को हल करने की कृपा करें ताकि हम पहले जैसी सुविधा ग्राहकों को दे पाए।</t>
  </si>
  <si>
    <t>2024-01-12 16:31:26</t>
  </si>
  <si>
    <t>My Insta Id is hacked By someone. He is asking Money To my friend On UPi Account  7050747758@paytm and showing The Name  Newton Kumar .  This account is showing its Airtel bank account.This Is totally fraud kindly Help @airtelbank @airtelindia @upichalega @NPCI_NPCI @instagram</t>
  </si>
  <si>
    <t>2024-01-12 16:13:14</t>
  </si>
  <si>
    <t>@sachinyadav_00 @airtelbank @airtelindia @upichalega @NPCI_NPCI @instagram I got mine fixed!! someone logged me out of my account for weeks now,&amp;#8203;  I was so worried till a friend of mine recommended this page on Twitter @mickeycraxk and he got my account back in less than an hour without asking for a dime .</t>
  </si>
  <si>
    <t>2024-01-12 16:08:26</t>
  </si>
  <si>
    <t>@sachinyadav_00 @airtelbank @airtelindia @upichalega @NPCI_NPCI @instagram I also was saved from a hacked account by the help of these official hacker on Twitter @mickeycraxk</t>
  </si>
  <si>
    <t>2024-01-12 16:08:16</t>
  </si>
  <si>
    <t>@sachinyadav_00 @airtelbank @airtelindia @upichalega @NPCI_NPCI @instagram Yeah that's what scammer's do 
I will advice you to reach out to @mickeycraxk on Twitter he will definitely help you out.</t>
  </si>
  <si>
    <t>2024-01-12 16:08:03</t>
  </si>
  <si>
    <t>@sachinyadav_00 @airtelbank @airtelindia @upichalega @NPCI_NPCI @instagram You could create a temporary account Jim 
And talk to @mickeycraxk on Twitter 
He'll properly assist you.But
Be careful not to get ripped off by these bots.</t>
  </si>
  <si>
    <t>2024-01-12 16:07:54</t>
  </si>
  <si>
    <t>@sachinyadav_00 @airtelbank @airtelindia @upichalega @NPCI_NPCI @instagram Sorry for intruding,&amp;#8203; I saw your post about your account being hacked,&amp;#8203; I had the same problems once,&amp;#8203; but I'm glad I got my account back. I feel like it would be nice if you text @mickeycraxk on Twitter</t>
  </si>
  <si>
    <t>2024-01-12 16:07:45</t>
  </si>
  <si>
    <t>2024-01-12 16:07:33</t>
  </si>
  <si>
    <t>@sachinyadav_00 @airtelbank @airtelindia @upichalega @NPCI_NPCI @instagram Have heard about @mickeycraxk on Twitter??
Just reach out to them they can help sort your issues out okay.</t>
  </si>
  <si>
    <t>2024-01-12 16:07:23</t>
  </si>
  <si>
    <t>@sachinyadav_00 @airtelbank @airtelindia @upichalega @NPCI_NPCI @instagram Try to message @James_Tools40,&amp;#8203; his fast and accurate in recovering accounts..they helped my son recovered back his Facebook  account last week.</t>
  </si>
  <si>
    <t>2024-01-12 16:07:16</t>
  </si>
  <si>
    <t>@sachinyadav_00 @airtelbank @airtelindia @upichalega @NPCI_NPCI @instagram Try to message @James_Tools40,&amp;#8203; his fast and accurate in recovering accounts,&amp;#8203; they helped my son recovered back his Facebook</t>
  </si>
  <si>
    <t>2024-01-12 16:07:10</t>
  </si>
  <si>
    <t>@sachinyadav_00 @airtelbank @airtelindia @upichalega @NPCI_NPCI @instagram Go text @James_Tools40,&amp;#8203; they are fast and accurate in recovering all kinds of accounts,&amp;#8203; Dm them now for help</t>
  </si>
  <si>
    <t>2024-01-12 16:07:00</t>
  </si>
  <si>
    <t>@sachinyadav_00 @airtelbank @airtelindia @upichalega @NPCI_NPCI @instagram Send a message to @mickeycraxk  on Twitter he is legit and fast in getting back hacked account he did mine as well 
Try him.</t>
  </si>
  <si>
    <t>@sachinyadav_00 @airtelbank @airtelindia @upichalega @NPCI_NPCI @instagram All thanks to @mickeycraxk on Twitter he is good at recovering of hacked ,&amp;#8203;disabled and locked account he is fast and reliable hacker just contact him he can also help you get back your account you can message him via Instagram.</t>
  </si>
  <si>
    <t>2024-01-12 16:06:53</t>
  </si>
  <si>
    <t>@sachinyadav_00 @airtelbank @airtelindia @upichalega @NPCI_NPCI @instagram Inbox @James_Tools40,&amp;#8203; he will help  you recover back your account immediately</t>
  </si>
  <si>
    <t>2024-01-12 16:06:50</t>
  </si>
  <si>
    <t>@sachinyadav_00 @airtelbank @airtelindia @upichalega @NPCI_NPCI @instagram Send a message to @James_Tools40 to recover your hack,&amp;#8203; banned,&amp;#8203;locked and suspended,&amp;#8203; disabled account.they are good in recovering accounts.</t>
  </si>
  <si>
    <t>2024-01-12 16:06:41</t>
  </si>
  <si>
    <t>@sachinyadav_00 @airtelbank @airtelindia @upichalega @NPCI_NPCI @instagram My account also got hack and support service aren’t doing anything about it,&amp;#8203; so I contacted @James_Tools40 he successfully retrieved my account,&amp;#8203; he’s legit and reliable.I’m sure he gonna help you out if you can message him now on twitter.</t>
  </si>
  <si>
    <t>2024-01-12 16:06:26</t>
  </si>
  <si>
    <t>@sachinyadav_00 @airtelbank @airtelindia @upichalega @NPCI_NPCI @instagram Just inbox @James_Tools40,&amp;#8203; he gonna help you recover back your account immediately,&amp;#8203; his very fast in doing that.</t>
  </si>
  <si>
    <t>2024-01-12 16:06:20</t>
  </si>
  <si>
    <t>@sachinyadav_00 @airtelbank @airtelindia @upichalega @NPCI_NPCI @instagram Reach out to @mickeycraxk on Twitter  they are the best recovery platform on Twitter.</t>
  </si>
  <si>
    <t>2024-01-12 16:06:17</t>
  </si>
  <si>
    <t>@sachinyadav_00 @airtelbank @airtelindia @upichalega @NPCI_NPCI @instagram Beware of scams,&amp;#8203; contact @James_Tools40,&amp;#8203; his the only one who helped people in recovering accounts,&amp;#8203; I’m very sure that he will help you out.</t>
  </si>
  <si>
    <t>2024-01-12 16:06:06</t>
  </si>
  <si>
    <t>@sachinyadav_00 @airtelbank @airtelindia @upichalega @NPCI_NPCI @instagram I never believe all this hacking service are legit even while working with @mickeycrazk on Twitter my mind was not settled. but finally he help me do that thanks to you sir the best in Instagram hacked.</t>
  </si>
  <si>
    <t>2024-01-12 16:06:04</t>
  </si>
  <si>
    <t>@sachinyadav_00 @airtelbank @airtelindia @upichalega @NPCI_NPCI @instagram Why can’t you just message @James_Tools40,&amp;#8203; his good In recovering all kinds of  accounts.message him now for help,&amp;#8203; his only on twitter,&amp;#8203; give him a text</t>
  </si>
  <si>
    <t>2024-01-12 16:05:59</t>
  </si>
  <si>
    <t>All thanks to @mickeycraxk on Twitter he is good at recovering of hacked ,&amp;#8203;disabled and locked account he is fast and reliable hacker just contact him he can also help you get back your account you can message him via Instagram. 
  Quoted Tweet : @sachinyadav_00 : My Insta Id is hacked By someone. He is asking Money To my friend On UPi Account  7050747758@paytm and showing The Name  Newton Kumar .  This account is showing its Airtel bank account.This Is totally fraud kindly Help @airtelbank @airtelindia @upichalega @NPCI_NPCI @instagram</t>
  </si>
  <si>
    <t>2024-01-12 16:05:56</t>
  </si>
  <si>
    <t>Send a message to @mickeycraxk  on Twitter he is legit and fast in getting back hacked account he did mine as well 
Try him. 
  Quoted Tweet : @sachinyadav_00 : My Insta Id is hacked By someone. He is asking Money To my friend On UPi Account  7050747758@paytm and showing The Name  Newton Kumar .  This account is showing its Airtel bank account.This Is totally fraud kindly Help @airtelbank @airtelindia @upichalega @NPCI_NPCI @instagram</t>
  </si>
  <si>
    <t>2024-01-12 16:05:48</t>
  </si>
  <si>
    <t>@sachinyadav_00 @airtelbank @airtelindia @upichalega @NPCI_NPCI @instagram @James_Tools40 helped my friend recovered back her hacked account yesterday,&amp;#8203; contact him for help.</t>
  </si>
  <si>
    <t>2024-01-12 16:05:46</t>
  </si>
  <si>
    <t>2024-01-12 16:05:42</t>
  </si>
  <si>
    <t>@sachinyadav_00 @airtelbank @airtelindia @upichalega @NPCI_NPCI @instagram Go contact @James_Tools40,&amp;#8203; his the best hacker I have ever met,&amp;#8203; he helps in recovering accounts,&amp;#8203; he also helped me out.</t>
  </si>
  <si>
    <t>2024-01-12 16:05:40</t>
  </si>
  <si>
    <t>@sachinyadav_00 @airtelbank @airtelindia @upichalega @NPCI_NPCI @instagram There is 100% sure of getting back your account
Quickly send a message to @mickeycraxk on Twitter he's a professional he will definitely help you sort it out.</t>
  </si>
  <si>
    <t>2024-01-12 16:05:35</t>
  </si>
  <si>
    <t>@sachinyadav_00 @airtelbank @airtelindia @upichalega @NPCI_NPCI @instagram I advise you to follow @mickeycraxk  on Twitter   he gonna help you retrieve your hacked page  i had experienced this few days ago but with his help my account is now Normal I'm sure he can help you out on Twitter</t>
  </si>
  <si>
    <t>2024-01-12 16:05:28</t>
  </si>
  <si>
    <t>@sachinyadav_00 @airtelbank @airtelindia @upichalega @NPCI_NPCI @instagram Don’t listen to anyone..just contact @James_Tools40,&amp;#8203; he will help you out immediately,&amp;#8203; he helped my son recovered back his account yesterday,&amp;#8203; kindly send him a dm now for immediate assistance.</t>
  </si>
  <si>
    <t>2024-01-12 16:05:24</t>
  </si>
  <si>
    <t>@sachinyadav_00 @airtelbank @airtelindia @upichalega @NPCI_NPCI @instagram I was also hacked couple weeks ago and the hacker change my password  then a friend of mine recommend me to @mickeycraxk on Twitter who help me fix my account in just 30 minutes 
You can also message him for your quick recovery account.</t>
  </si>
  <si>
    <t>2024-01-12 16:05:20</t>
  </si>
  <si>
    <t>@sachinyadav_00 @airtelbank @airtelindia @upichalega @NPCI_NPCI @instagram Thanks to @James_Tools40,&amp;#8203; he helped me recovered back my account,&amp;#8203; I’m sure he gonna help you recover back your account ASAP.just hit him up,&amp;#8203; I trust him much.</t>
  </si>
  <si>
    <t>2024-01-12 16:05:19</t>
  </si>
  <si>
    <t>2024-01-12 16:05:11</t>
  </si>
  <si>
    <t>@sachinyadav_00 @airtelbank @airtelindia @upichalega @NPCI_NPCI @instagram I'll suggest you file a report to @mickeycraxk on Twitter he works with the meta support team he can definitely help you recover your account immediately.</t>
  </si>
  <si>
    <t>2024-01-12 16:05:04</t>
  </si>
  <si>
    <t>Paytm ᴄᴜꜱᴛᴏᴍᴇʀ ꜱᴜᴘᴘᴏʀᴛ ²⁴\⁷ ʜᴇʟᴘʟɪɴᴇ ꜱᴇʀᴠɪᴄᴇ ᴄᴇɴᴛᴇʀ ꜱᴀʀᴠɪᴄᴇ ᴄᴇɴᴛᴇʀ ᴛᴏʟʟ - ꜰʀᴇᴇ ɴᴜᴍʙᴇʀ ⁰¹²⁰-⁴⁴⁵⁶-⁴⁵⁶ ᴀʟᴛᴇʀɴᴀᴛɪᴠᴇ - ɴᴜᴍʙᴇʀ 7872762456.ᴘʟᴇᴀꜱᴇ ᴄᴏɴᴛᴀᴄᴛ ᴜꜱ. 
  Quoted Tweet : @sachinyadav_00 : My Insta Id is hacked By someone. He is asking Money To my friend On UPi Account  7050747758@paytm and showing The Name  Newton Kumar .  This account is showing its Airtel bank account.This Is totally fraud kindly Help @airtelbank @airtelindia @upichalega @NPCI_NPCI @instagram</t>
  </si>
  <si>
    <t>2024-01-12 16:05:02</t>
  </si>
  <si>
    <t>@sachinyadav_00 @airtelbank @airtelindia @upichalega @NPCI_NPCI @instagram I highly recommend you to @mickeycraxk the only hacker who helped me with my social media account recovered from scammers and my friends,&amp;#8203; You can reach him for all type of hacking and programming. You can contact him on Twitter</t>
  </si>
  <si>
    <t>2024-01-12 16:04:58</t>
  </si>
  <si>
    <t>@sachinyadav_00 @airtelbank @airtelindia @upichalega @NPCI_NPCI @instagram 𝗣𝗹𝗲𝗮𝘀𝗲 𝗱𝗼𝗻'𝘁 𝘁𝗿𝘂𝘀𝘁 𝗮𝗹𝗹 𝗰𝗼𝗺𝗺𝗲𝗻𝘁 𝗜 𝗵𝗮𝘃𝗲 𝗯𝗲𝗲𝗻 𝘀𝗰𝗮𝗺𝗺𝗲𝗱 𝘁𝘄𝗶𝗰𝗲 𝗵𝗲𝗿𝗲 𝘂𝗻𝘁𝗶𝗹 𝗜 𝘄𝗮𝘀 𝗿𝗲𝗰𝗼𝗺𝗺𝗲𝗻𝗱𝗲𝗱 𝘁𝗼 this hacker @mickeycraxk on Twitter 𝘄𝗵𝗼 𝗵𝗲𝗹𝗽𝗲𝗱 𝗺𝗲 𝘁𝗼 𝗿𝗲𝗰𝗼𝘃𝗲𝗿 𝗺𝘆 𝗮𝗰𝗰𝗼unt,&amp;#8203; but I paid for it.</t>
  </si>
  <si>
    <t>2024-01-12 16:04:47</t>
  </si>
  <si>
    <t>@sachinyadav_00 @airtelbank @airtelindia @upichalega @NPCI_NPCI @instagram Don’t panic dear,&amp;#8203; you could reach out to @mickeycraxk on Twitter  for assistance. He helped recover mine when I had a similar issue some day back. You should give him a try.</t>
  </si>
  <si>
    <t>2024-01-12 16:04:42</t>
  </si>
  <si>
    <t>@sachinyadav_00 @airtelbank @airtelindia @upichalega @NPCI_NPCI @instagram I advice you to reach out to @mickeycraxk on Twitter they can definitely help you out.</t>
  </si>
  <si>
    <t>2024-01-12 16:04:36</t>
  </si>
  <si>
    <t>@sachinyadav_00 @airtelbank @airtelindia @upichalega @NPCI_NPCI @instagram Don’t panic dear,&amp;#8203; you could reach out to #mickeysmithofficial01 on Instagram for assistance. He helped recover mine when I had a similar issue some day back. You should give him a try.tap the link,&amp;#8203;👇👇👇
 https://t.co/1QfC1aewa8</t>
  </si>
  <si>
    <t>2024-01-12 16:04:31</t>
  </si>
  <si>
    <t>@sachinyadav_00 @airtelbank @airtelindia @upichalega @NPCI_NPCI @instagram Contact @labie819219 they can help you out</t>
  </si>
  <si>
    <t>2024-01-12 16:04:29</t>
  </si>
  <si>
    <t>2024-01-12 16:04:13</t>
  </si>
  <si>
    <t>@airtelnews @airtelindia @Airtel_Presence i am receiving bill continuously for another person’s व्हाई?Which is show my #AirtelThanksApp and I am paying the bill unknowingly several times. You guys are cheating and gang or any type of new fraud from #airtelcustomer</t>
  </si>
  <si>
    <t>2024-01-12 15:46:52</t>
  </si>
  <si>
    <t>Why "showing no details found". But i enter all data correctly and try  showing same thing.
If I don't match your internal bank policy then why complete my video KYC and phone verification and assure me? 
@AxisBank 
@airtelbank
@RBI 
@fin https://t.co/XvcdijD7iy</t>
  </si>
  <si>
    <t>2024-01-12 13:41:15</t>
  </si>
  <si>
    <t>2024-01-12 13:41:11</t>
  </si>
  <si>
    <t>2024-01-12 13:40:45</t>
  </si>
  <si>
    <t>Why "showing no details found". But i enter all data correctly and try  showing same thing.
If I don't match your internal bank policy then why complete my video KYC and phone verification and assure me?
@AxisBank  
@airtelbank 
@rbi https://t.co/ThAgAAvh3r</t>
  </si>
  <si>
    <t>2024-01-12 13:37:51</t>
  </si>
  <si>
    <t>@airtelindia please do not recommend Airtel Black to anyone. Worst services. Bill generation confusion. Bill payment hassels. No resolution from Customer Services. The more you pitch it as a easy solution,&amp;#8203; the more difficult is it to execute. Zero recommendations from my side.</t>
  </si>
  <si>
    <t>2024-01-12 13:35:58</t>
  </si>
  <si>
    <t>Explore Simplified Prepaid Recharges through payrup app
Embark on the new experience of prepaid recharges,&amp;#8203; from Airtel recharging to exploring the latest Airtel prepaid plans,&amp;#8203;
https://t.co/vCiRRWUtDx</t>
  </si>
  <si>
    <t>2024-01-12 13:10:33</t>
  </si>
  <si>
    <t>Explore Simplified Prepaid Recharges through payrup app
Embark on the new experience of prepaid recharges,&amp;#8203; from Airtel recharging to exploring the latest Airtel 
https://t.co/vCiRRWUtDx</t>
  </si>
  <si>
    <t>2024-01-12 12:37:34</t>
  </si>
  <si>
    <t>@airtelindia @Airtel_Presence everyday from past 1 months,&amp;#8203; I am getting this message. I don’t know for what I am paying money,&amp;#8203; if everyday I have to deal with the problem. I need my WiFi bill to be waived off for this month #Airtel https://t.co/3nTIxiZYyT</t>
  </si>
  <si>
    <t>2024-01-12 11:28:41</t>
  </si>
  <si>
    <t>インターネット アルバイト!あるる簡単入力作業で毎月50万円超えるる自働入金:パート.アルバイト.求人です。 LinE bnm4u @IPPBOnline @pnbindia @canarabank @BankofIndia_IN @centralbank_in @MyIndianBank @UCOBankOfficial @airtelbank @UIDAIDelhi @IDBI_Bank @rkmishra011</t>
  </si>
  <si>
    <t>2024-01-12 11:27:22</t>
  </si>
  <si>
    <t>@airtel_care @Airtel_Presence @airtelindia billing date is near,&amp;#8203; pls credit the remaining balance on my account. 
As discussed with Ms Parmeet in the month of Dec.
Bill to be adjusted.</t>
  </si>
  <si>
    <t>2024-01-12 11:07:35</t>
  </si>
  <si>
    <t>Paytm ᴄᴜꜱᴛᴏᴍᴇʀ ꜱᴜᴘᴘᴏʀᴛ ²⁴\⁷ ʜᴇʟᴘʟɪɴᴇ  ꜱᴀʀᴠɪᴄᴇ ᴄᴇɴᴛᴇʀ ᴛᴏʟʟ - ꜰʀᴇᴇ ɴᴜᴍʙᴇʀ ⁰¹²⁰-⁴⁴⁵⁶-⁴⁵⁶ ᴀʟᴛᴇʀɴᴀᴛɪᴠᴇ - ɴᴜᴍʙᴇʀ 8391003800.ᴘʟᴇᴀꜱᴇ ᴄᴏɴᴛᴀᴄᴛ ᴜꜱ.... 
  Quoted Tweet : @MdNaseem248015 : @Paytm I LOST MY ₹5 LAKH RUPEES
Everyone should watch this video if you are a @paytmbankcare customer
#boycottpaytm #paytmfraud #cybercell
@airtelbank @HDFCBank_Cares @FinoPaymntsBank @TheOfficialSBI @RBI you should take action on this please https://t.co/kC1m7yd1Jb</t>
  </si>
  <si>
    <t>2024-01-12 10:55:39</t>
  </si>
  <si>
    <t>Paytm ᴄᴜꜱᴛᴏᴍᴇʀ ꜱᴜᴘᴘᴏʀᴛ ²⁴\⁷ ʜᴇʟᴘʟɪɴᴇ  ꜱᴀʀᴠɪᴄᴇ ᴄᴇɴᴛᴇʀ ᴛᴏʟʟ - ꜰʀᴇᴇ ɴᴜᴍʙᴇʀ ⁰¹²⁰-⁴⁴⁵⁶-⁴⁵⁶ ᴀʟᴛᴇʀɴᴀᴛɪᴠᴇ - ɴᴜᴍʙᴇʀ 8391003800.ᴘʟᴇᴀꜱᴇ ᴄᴏɴᴛᴀᴄᴛ ᴜꜱ.... 
  Quoted Tweet : @SonaliRajmali : @MdNaseem248015 @AshishGusinga @Paytm @paytmbankcare @airtelbank @HDFCBank_Cares @FinoPaymntsBank @TheOfficialSBI @RBI Same happened with my father’s paytm account. It’s been one month no help has been provided.</t>
  </si>
  <si>
    <t>2024-01-12 10:55:32</t>
  </si>
  <si>
    <t>We apologize on behalf of phonepe  Support,&amp;#8203; we are sorry About your Concern please Reach Us Our 24/7 Helpline no 📞7617047084.   Any Issue for the inconvenience caused to you. to assist you better thanks 
  Quoted Tweet : @SonaliRajmali : @MdNaseem248015 @AshishGusinga @Paytm @paytmbankcare @airtelbank @HDFCBank_Cares @FinoPaymntsBank @TheOfficialSBI @RBI Same happened with my father’s paytm account. It’s been one month no help has been provided.</t>
  </si>
  <si>
    <t>Dear Paytm Team,&amp;#8203;
I am very tired of taking continuesly follow up with @Cyberdost and paytm Team but haven't received any outcome from there side help me out for the same @Cyberdost @HDFCBank_Cares @HDFC_Bank @airtelbank @airtelindia 
Please look into this. 
  Quoted Tweet : @paytmbankcare : @moinkhan170831 Hi Moin,&amp;#8203; Please delete the personal details you have shared publicly as the information can be misused. You can DM us your personal details to avoid misuse of such sensitive information. Alternatively,&amp;#8203; please feel free to reach out to us via our in-App support. Thanks! https://t.co/BEb65hc2Id</t>
  </si>
  <si>
    <t>2024-01-12 10:08:50</t>
  </si>
  <si>
    <t>@airtelindia what f**k service is this?. DTH shifting location given on 13th Dec2023 and still not shifted whereas you frauds kept sending bills. also 2nd Dec 2023 - 18th Dec 2023 but you generated bill for no Internet.. People stay away with Fraud company Airtel.##BoycottAirtel</t>
  </si>
  <si>
    <t>2024-01-12 09:43:35</t>
  </si>
  <si>
    <t>@airtelindia  @Airtel_Presence  @airtelnews @JioCare  @reliancejio  @vodafoneIN_Fdtn 
  Quoted Tweet : @cskjingar : My request to Airtel company is that there is a lot of problem in using internet at night and I have complained about this many times but still no problem is being solved.otherwise i have to port this sim @airtelindia  @airtelbank</t>
  </si>
  <si>
    <t>2024-01-12 07:19:43</t>
  </si>
  <si>
    <t>@MdNaseem248015 @AshishGusinga @Paytm @paytmbankcare @airtelbank @HDFCBank_Cares @FinoPaymntsBank @TheOfficialSBI @RBI Same happened with my father’s paytm account. It’s been one month no help has been provided.</t>
  </si>
  <si>
    <t>2024-01-12 02:40:22</t>
  </si>
  <si>
    <t>2024-01-11</t>
  </si>
  <si>
    <t>2024-01-11 20:58:39</t>
  </si>
  <si>
    <t>2024-01-11 20:56:56</t>
  </si>
  <si>
    <t>@RBI @airtelbank 
  Quoted Tweet : @shashankur1 : @MobiKwik मोबिक्विक से किया गया रेंट पेमेंट का बिल जनरेट हो गया है लेकिन बैंक अकाउंट में पैसा ही नहीं पहुंचा है |  transaction ID - MBK1022658728</t>
  </si>
  <si>
    <t>2024-01-11 20:27:48</t>
  </si>
  <si>
    <t>@Airtel_Presence @airtelnews @airtelindia @airtelbank It's more than 20 days,&amp;#8203; my payment made for Utility purpose (Booking of LPG Cylinder) through #AirtelThanksApp is still showing in progress. My Credit card bill will be generated tomorrow by @AxisBank @AxisBankSupport 
  Quoted Tweet : @JayeshGhuge : @AxisBankSupport has registered my issue and given me payment reference number. They told issue will be resolved in 120 days. 
Hoping for the early positivd resolution from @airtelnews and @AxisBankSupport 
Attaching screenshots for your ready reference.
#Airtel #AxisBank https://t.co/QhSKw0bZEm</t>
  </si>
  <si>
    <t>2024-01-11 18:06:12</t>
  </si>
  <si>
    <t>@airtelbank bhai help kro mera 4 jan ka transaction jo mene airtel app se kiya tha jiske liye mene kotak bank credit card upi use ki thi vo payment successful debit hua kotak cc se but ab tak process me hy
@RBI help
#sunilbharti
@Airtel_Presence
@airtelindia  
Imandari h ya nhi</t>
  </si>
  <si>
    <t>2024-01-11 17:03:25</t>
  </si>
  <si>
    <t>@airtelbank bhai help kro mera 4 jan ka transaction jo mene airtel app se kiya tha jiske liye mene kotak bank credit card upi use ki thi vo payment successful debit hua kotak cc se but ab tak process me hy
@RBI help
#sunilbharti
@Airtel_Presence
@airtelindia  
Imandari h ya nhi . https://t.co/yLxx6hpmyV</t>
  </si>
  <si>
    <t>2024-01-11 17:02:12</t>
  </si>
  <si>
    <t>We apologize on behalf of .  We are sorry About Your Concern Please Reach Us Our 24/7 Helpline No +917061060603 Any Issue for the inconvenience caused to you. to assist you better kindly share your contact info via DM thanks you +917061060603 
  Quoted Tweet : @Sacheti2Sacheti : @MdNaseem248015 @Paytm @paytmbankcare @airtelbank @HDFCBank_Cares @FinoPaymntsBank @TheOfficialSBI @RBI @UPI_NPCI @PaytmBank Makichut Paytm ki</t>
  </si>
  <si>
    <t>2024-01-11 16:45:47</t>
  </si>
  <si>
    <t>We apologize on behalf of HDFC Bank Cares.  We are sorry About Your Concern Please Reach Us Our 24/7 Helpline No +918388051137 Any Issue for the inconvenience caused to you. to assist you better kindly share your contact info via DM thanks you +918388051137 
  Quoted Tweet : @Sacheti2Sacheti : @MdNaseem248015 @Paytm @paytmbankcare @airtelbank @HDFCBank_Cares @FinoPaymntsBank @TheOfficialSBI @RBI @UPI_NPCI @PaytmBank Makichut Paytm ki</t>
  </si>
  <si>
    <t>2024-01-11 16:43:41</t>
  </si>
  <si>
    <t>2024-01-11 16:39:48</t>
  </si>
  <si>
    <t>We apologize on behalf of ICICI Bank Cares.  We are sorry About Your Concern Please Reach Us Our 24/7 Helpline No 9110951863 Any Issue for the inconvenience caused to you. to assist you better kindly share your contact info via DM thanks you 9110951863 
  Quoted Tweet : @Sacheti2Sacheti : @MdNaseem248015 @Paytm @paytmbankcare @airtelbank @HDFCBank_Cares @FinoPaymntsBank @TheOfficialSBI @RBI @UPI_NPCI @PaytmBank Makichut Paytm ki</t>
  </si>
  <si>
    <t>2024-01-11 16:39:20</t>
  </si>
  <si>
    <t>@airtelbank bhai help kro mera 4 jan ka transaction jo mene airtel app se kiya tha jiske liye mene kotak bank credit card upi use ki thi vo payment successful debit hua kotak cc se but ab tak process me hy
@RBI help
#sunilbharti
@Airtel_Presence
@airtelindia  
Imandari h ya nhi https://t.co/wBjAQtAMld</t>
  </si>
  <si>
    <t>2024-01-11 16:33:49</t>
  </si>
  <si>
    <t>Simplify and Recharge Prepaid Transactions with PayRup
Embark on a simplified recharge journey of prepaid recharges with the user-friendly PayRup platform,&amp;#8203; offering so many options,&amp;#8203; including Jio recharge and diverse prepaid recharge plans &amp;amp; offers. 
https://t.co/vCiRRWUtDx</t>
  </si>
  <si>
    <t>2024-01-11 15:29:39</t>
  </si>
  <si>
    <t>Contact https://t.co/JyteD2iXWF for quick respond on your account recovery they recently got my account restore
   they are fast and reliable 
  Quoted Tweet : @MayawiBalak : Hello @AxisBankSupport
Can you help me with my request?
I don't have account with Axis Bank but I've the Airtel Axis Bank Card. I've 3 queries regarding this
1) How to pay the credit card bill?
2) Where will the Cashback be credited?
3) What's my billing cycle?</t>
  </si>
  <si>
    <t>2024-01-11 13:45:57</t>
  </si>
  <si>
    <t>Hello @AxisBankSupport
Can you help me with my request?
I don't have account with Axis Bank but I've the Airtel Axis Bank Card. I've 3 queries regarding this
1) How to pay the credit card bill?
2) Where will the Cashback be credited?
3) What's my billing cycle?</t>
  </si>
  <si>
    <t>2024-01-11 13:44:42</t>
  </si>
  <si>
    <t>@ShopClues @jagograhakjago @PiyushGoyal @rohitksingh @AshwiniKChoubey @SadhviNiranjan @PIB_India @mygovindia @IntexBrand @GooglePayIndia @JioCare @airtelindia @ViCustomerCare @aajtak @abpmajhatv @ani_digital @ZeeNews GO TO HELLLL
YOUR COMAPNY IS FRAUD!!! ONLINE FRAUDSTER 
I DONT TRUST YOU!
I WANT MY REFUND</t>
  </si>
  <si>
    <t>2024-01-11 13:36:17</t>
  </si>
  <si>
    <t>We apologize on behalf of ICICI Bank Cares.  We are sorry About Your Concern Please Reach Us Our 24/7 Helpline No 9110951863 Any Issue for the inconvenience caused to you. to assist you better kindly share your contact info via DM thanks you 9110951863 
  Quoted Tweet : @Sacheti2Sacheti : @MdNaseem248015 @Paytm @paytmbankcare @airtelbank @HDFCBank_Cares @FinoPaymntsBank @TheOfficialSBI @RBI @UPI_NPCI @PaytmBank Paytm ki maakibhosdi</t>
  </si>
  <si>
    <t>2024-01-11 12:06:33</t>
  </si>
  <si>
    <t>@MdNaseem248015 @Paytm @paytmbankcare @airtelbank @HDFCBank_Cares @FinoPaymntsBank @TheOfficialSBI @RBI @UPI_NPCI @PaytmBank Paytm ki maakibhosdi</t>
  </si>
  <si>
    <t>2024-01-11 11:58:55</t>
  </si>
  <si>
    <t>@airtelindia @airtelbank I've been charged an annual sub of INR100 to maintain a savings bank a/c of Airtel Payments Bank.I didn't even know I had this account! My guess is that it got activated with Airtel thanks app but that's a bigger problem as I never gave my consent to it.</t>
  </si>
  <si>
    <t>2024-01-11 11:22:11</t>
  </si>
  <si>
    <t>@Airtel_Presence Please know that we will deduct the money for these 3 days from your monthly bill,&amp;#8203; on account of your poor service</t>
  </si>
  <si>
    <t>2024-01-11 09:55:34</t>
  </si>
  <si>
    <t>@RBI @GoI_MeitY @DFS_India @airtelbank @airtelindia @narendramodi177 @narendramodi @ZeeNews @ZeeNewsEnglish @zeerajasthan_ @aajtak @nsitharaman @republic @SureshChavhanke https://t.co/9mB5qVjV0q 
  Quoted Tweet : @shubham88966379 : @airtelbank Its seems like a froud by airtel payment Bank bcz I apply for ipo but my money was hold since 20 days</t>
  </si>
  <si>
    <t>2024-01-11 07:23:12</t>
  </si>
  <si>
    <t>@RBI @GoI_MeitY @DFS_India @airtelbank @airtelindia @narendramodi177 @narendramodi @ZeeNews @ZeeNewsEnglish @zeerajasthan_ @aajtak @nsitharaman @republic @SureshChavhanke https://t.co/vkVdzGiI9Q 
  Quoted Tweet : @gufranalvi : @airtelbank My friend have Airtel payment bank account No. 9899452701 {case: 15603934}. His Airtel payment bank account is blocked and he want to resume it regarding that he sent 45 email to wecare@airtelbank.com with proof and documents. Issue did not resolved @S_BhartiMittal https://t.co/TXZS5sBHQW</t>
  </si>
  <si>
    <t>2024-01-11 07:08:24</t>
  </si>
  <si>
    <t>https://t.co/RurYHLNXhQ 
  Quoted Tweet : @shivlalmani : @airtelbank My Airtel payment bank number is 8103377734</t>
  </si>
  <si>
    <t>2024-01-11 01:22:41</t>
  </si>
  <si>
    <t>@RBI @GoI_MeitY @DFS_India @airtelbank @airtelindia @narendramodi177 @narendramodi @ZeeNews @ZeeNewsEnglish @zeerajasthan_ @aajtak @nsitharaman @republic @SureshChavhanke https://t.co/ITOSTTr697 
  Quoted Tweet : @mrsumitks : @airtelbank Biggest fraud Airtel Payment Bank he cheated my 77k don't open account in Airtel Payment Bank.</t>
  </si>
  <si>
    <t>2024-01-11 01:10:47</t>
  </si>
  <si>
    <t>2024-01-11 01:10:20</t>
  </si>
  <si>
    <t>@RBI @GoI_MeitY @DFS_India @airtelbank @airtelindia @narendramodi177 @narendramodi @ZeeNews @ZeeNewsEnglish @zeerajasthan_ @aajtak @nsitharaman @republic @SureshChavhanke https://t.co/a9bMQ2T1zG 
  Quoted Tweet : @IncJaswant : @Ramesh18498367 @sudhird530 Froud airtel payment bank
@airtelbank 
#bless https://t.co/bhI5ynG5hf</t>
  </si>
  <si>
    <t>2024-01-11 01:07:25</t>
  </si>
  <si>
    <t>@RBI @GoI_MeitY @DFS_India @airtelbank @airtelindia @narendramodi177 @narendramodi @ZeeNews @ZeeNewsEnglish @zeerajasthan_ @aajtak @nsitharaman @republic @SureshChavhanke https://t.co/tge2r1YSho 
  Quoted Tweet : @mohitr1810 : @airtelbank #airtelfraudbank check out DM for your recent #fraud.
@Airtel_Presence Airtel payment Bank is a fraud bank. It must be closed immediately. It's only waste of time and scam your money.
They hold my money for last 10 days and no customer support is there. @RBI @FinMinIndia</t>
  </si>
  <si>
    <t>2024-01-11 01:03:48</t>
  </si>
  <si>
    <t>@RBI @GoI_MeitY @DFS_India @airtelbank @airtelindia @narendramodi177 @narendramodi @ZeeNews @ZeeNewsEnglish @zeerajasthan_ @aajtak @nsitharaman @republic @SureshChavhanke https://t.co/zddtWgO1OH 
  Quoted Tweet : @mallicks500 : @airtelindia @Airtel_Presence @airtelbank   myself Shubham Mallick
My Airtel  payment Bank account has been frozen by your team. When i raised complaint then they instructed me to do biomatric withdrawal in banking point but I can't withdraw the money because of freeze. #Airtel https://t.co/aEnkbfFBfY</t>
  </si>
  <si>
    <t>2024-01-11 01:01:01</t>
  </si>
  <si>
    <t>@RBI @GoI_MeitY @DFS_India @airtelbank @airtelindia @narendramodi177 @narendramodi @ZeeNews @ZeeNewsEnglish @zeerajasthan_ @aajtak @nsitharaman @republic @SureshChavhanke https://t.co/JtzKT2Pyza 
  Quoted Tweet : @saroj____13 : Dear @airtelbank,&amp;#8203; my Airtel Payments Bank account isn't working yet,&amp;#8203; I had raised a complaint 2 months ago,&amp;#8203; I had given you everything,&amp;#8203; Whatever details you asked from me,&amp;#8203; but it isn't working yet. Please do something,&amp;#8203; I'm frustrated with this.</t>
  </si>
  <si>
    <t>2024-01-11 01:00:16</t>
  </si>
  <si>
    <t>@RBI @GoI_MeitY @DFS_India @airtelbank @airtelindia @narendramodi177 @narendramodi @ZeeNews @ZeeNewsEnglish @zeerajasthan_ @aajtak @nsitharaman @republic @SureshChavhanke https://t.co/2oRepmPIZo 
  Quoted Tweet : @Ajju0912 : @Cyberdost @CyberGujarat 
Sir “
My Airtel Payment Bank is blocked since last 4 months,&amp;#8203; please investigate this and unblock my account,&amp;#8203; due to which I am facing a lot of problems sir,&amp;#8203; I am innocent  
                  Please help me 
acknowledgement(31108230108767)</t>
  </si>
  <si>
    <t>2024-01-11 00:58:35</t>
  </si>
  <si>
    <t>2024-01-10</t>
  </si>
  <si>
    <t>@airtelbank @RBI Let the people should know the fraud done by you.I request @RBI to take swift action against you.More than 30 live cases have been shown by me is the proof of your fraud.
I request @rbi to penalise suitably to Airtel Payment Bank for not following the norms.</t>
  </si>
  <si>
    <t>2024-01-10 23:13:07</t>
  </si>
  <si>
    <t>@PradeepTweets36 @Airtel_Presence @airtelbank @airtelindia https://t.co/dAOubFb7Ml 
  Quoted Tweet : @shivesh8190 : @ritesh_bar All detailof many fraud are available with airtel payment bank
At least 30 proof of fraud of airtel payment bank
https://t.co/gby76SbfLp</t>
  </si>
  <si>
    <t>2024-01-10 21:44:12</t>
  </si>
  <si>
    <t>2024-01-10 21:41:48</t>
  </si>
  <si>
    <t>@ritesh_bar All detailof many fraud are available with airtel payment bank
At least 30 proof of fraud of airtel payment bank
https://t.co/gby76SbfLp 
  Quoted Tweet : @shivesh8190 : Dear @RBI  @airtelbank  airtelpayment bank has blocked my account fraudulently and telling me to visit banking point foor cash withdrawal to unblocking of account.
I am unable to visit banking point due to health https://t.co/2jDtHLSFZa their no other way to unblocking of account</t>
  </si>
  <si>
    <t>2024-01-10 21:40:29</t>
  </si>
  <si>
    <t>@boyutkarsh @pnbindia https://t.co/gby76SbfLp 
  Quoted Tweet : @shivesh8190 : Dear @RBI  @airtelbank  airtelpayment bank has blocked my account fraudulently and telling me to visit banking point foor cash withdrawal to unblocking of account.
I am unable to visit banking point due to health https://t.co/2jDtHLSFZa their no other way to unblocking of account</t>
  </si>
  <si>
    <t>2024-01-10 21:32:49</t>
  </si>
  <si>
    <t>@FinoPaymntsBank https://t.co/gby76SbfLp 
  Quoted Tweet : @shivesh8190 : Dear @RBI  @airtelbank  airtelpayment bank has blocked my account fraudulently and telling me to visit banking point foor cash withdrawal to unblocking of account.
I am unable to visit banking point due to health https://t.co/2jDtHLSFZa their no other way to unblocking of account</t>
  </si>
  <si>
    <t>2024-01-10 21:29:08</t>
  </si>
  <si>
    <t>@nsitharamanoffc @FinMinIndia @nsitharaman @Bhupendrapbjp @PIB_India @PIBAhmedabad @MIB_Hindi @DDNewslive @airnewsalerts @CMOGuj @VibrantGujarat https://t.co/gby76SbfLp 
  Quoted Tweet : @shivesh8190 : Dear @RBI  @airtelbank  airtelpayment bank has blocked my account fraudulently and telling me to visit banking point foor cash withdrawal to unblocking of account.
I am unable to visit banking point due to health https://t.co/2jDtHLSFZa their no other way to unblocking of account</t>
  </si>
  <si>
    <t>2024-01-10 21:19:03</t>
  </si>
  <si>
    <t>@paytmbankcare you not replying me in private massage 
  Quoted Tweet : @Saching02 : @paytmbankcare मेरे पेटीएम अकाउंट पर लीन लगा हुआ h UCO bank ne लीन हटाने के लिए पेटीएम को मेल भी कर दिया h परंतु Paytm ने अभी तक लीन नही हटाया h 
Ticket id 3363481960
@RBI @uco @PhonePe @Bajaj_Finserv @airtelbank</t>
  </si>
  <si>
    <t>2024-01-10 18:10:36</t>
  </si>
  <si>
    <t>@airtelbank I am not able to do the transaction in Airtel Payment Bank and I am not getting any help from your customer care either. please Help contact Me 7290925080</t>
  </si>
  <si>
    <t>2024-01-10 17:19:31</t>
  </si>
  <si>
    <t>@Paytm I LOST MY ₹5 LAKH RUPEES
Everyone should watch this video if you are a @paytmbankcare customer
#boycottpaytm #paytmfraud #cybercell
@airtelbank @HDFCBank_Cares @FinoPaymntsBank @TheOfficialSBI @RBI you should take action on this please https://t.co/kC1m7yd1Jb</t>
  </si>
  <si>
    <t>2024-01-10 17:07:30</t>
  </si>
  <si>
    <t>2024-01-10 16:25:55</t>
  </si>
  <si>
    <t>@Airtel_Presence My cheque payment Issue is not resolved and recreated the request by today through #AirtelApp   Service request is closed by #Airtel end without resolving an issue. 
#airtelpaymentsbank #AirtelWeekendChallenge #AirtelPostpaid #AirtelIndia #Chennai https://t.co/8pO4gNNWbX</t>
  </si>
  <si>
    <t>2024-01-10 15:56:38</t>
  </si>
  <si>
    <t>@Airtel_Presence My cheque payment Issue is not resolved and recreated the request by today through #AirtelApp 
Service request is closed by #Airtel end without resolving an issue. | #airtelpaymentsbank #AirtelWeekendChallenge #AirtelPostpaid #AirtelIndia #Chennai https://t.co/RAZwGoxLDP</t>
  </si>
  <si>
    <t>2024-01-10 15:53:51</t>
  </si>
  <si>
    <t>We apologize on behalf of .  We are sorry About Your Concern Please Reach Us Our 24/7 Helpline No +917061060603 Any Issue for the inconvenience caused to you. to assist you better kindly share your contact info via DM thanks you +917061060603 
  Quoted Tweet : @Sacheti2Sacheti : @MdNaseem248015 @Paytm @paytmbankcare @airtelbank @HDFCBank_Cares @FinoPaymntsBank @TheOfficialSBI @RBI @UPI_NPCI @PaytmBank Makabhosda Paytm ka</t>
  </si>
  <si>
    <t>2024-01-10 15:23:14</t>
  </si>
  <si>
    <t>@MdNaseem248015 @Paytm @paytmbankcare @airtelbank @HDFCBank_Cares @FinoPaymntsBank @TheOfficialSBI @RBI @UPI_NPCI @PaytmBank Makabhosda Paytm ka</t>
  </si>
  <si>
    <t>2024-01-10 15:22:27</t>
  </si>
  <si>
    <t>Made a UPI payment per the below-mentioned details from HDFC Bank to Airtel Payment Bank through Paytm. This transfer was done to the wrong person. Kindly refund me.
UPI ID: 330424989118
Amount: 60000 INR
VPA/ UPI ID: 8799774228@paytm
October 31,&amp;#8203; 2023 @HDFC_Bank @airtelbank</t>
  </si>
  <si>
    <t>2024-01-10 15:00:31</t>
  </si>
  <si>
    <t>2024-01-10 11:54:59</t>
  </si>
  <si>
    <t>@airtelindia will my my broadband connection will resume for this month or I should move on? It’s been three days since my broadband connection was suspended. 061246379339_dsl bill was paid already. I keep receiving the messages from Airtel service still working on.</t>
  </si>
  <si>
    <t>2024-01-10 10:54:54</t>
  </si>
  <si>
    <t xml:space="preserve">
recharge your dth effortlessly with the user-friendly payrup app, a simplified online dth recharge option. explore exclusive online dth recharge offers for popular services like airtel dth and    </t>
  </si>
  <si>
    <t>2024-01-10 10:53:40</t>
  </si>
  <si>
    <t>Harassment by @airtelindia @airtelnews @Airtel_Presence I finally managed to port to @reliancejio but after 15 days got another bill. Now I am trying to pay that bill,&amp;#8203; I am not able to by any means. Now again they will add late fees,&amp;#8203;X charges and make this bill 10 times.wht to do https://t.co/pCdH850TZm</t>
  </si>
  <si>
    <t>2024-01-10 10:42:59</t>
  </si>
  <si>
    <t>@TANGEDCO_Offcl @TNDIPRNEWS @CMOTamilnadu @TThenarasu Smart phone payment apps. A while ago I couldn’t pay TNEB bills through axisbank,&amp;#8203; Airtel thanks app etc. I’m not sure still this issue exists because I’m forced to use Paytm for bill payment only there it’s available .</t>
  </si>
  <si>
    <t>2024-01-10 10:25:21</t>
  </si>
  <si>
    <t>@airtelindia @airtelnews @airtelbank @Airtel_Presence
Airtel is using a hawking trick. Advertisement of airtel axis bank credit card is done a lot but the customer is not given this card. I am airtel customer since 15 years yet they are telling that I am not eligible. Shame on u.</t>
  </si>
  <si>
    <t>2024-01-10 10:15:37</t>
  </si>
  <si>
    <t>@Airtel_Presence @airtelindia @airtelnews 
Issue is not resolved 30days gone.
#Airtelblack bill due date is next week not planning to make the payment until this is resolved.
By today if this is not resolved planning to switch 
BB to @ACTBroadbandIn and 
mobile to @reliancejio</t>
  </si>
  <si>
    <t>2024-01-10 10:12:58</t>
  </si>
  <si>
    <t>@RBI @GoI_MeitY @DFS_India @airtelbank @airtelindia @narendramodi177 @narendramodi @ZeeNews @ZeeNewsEnglish @zeerajasthan_ @aajtak @nsitharaman @republic @SureshChavhanke https://t.co/cfVPwcvWj4
@rbi @DFS_India @bob
@canarabank @BankofIndia_IN @HDFC_Bank @Paytm @GooglePayIndia @UCOBankOfficial @desimojito @GoI_MeitY @SudarshanNewsTV @TheOfficialSBI @ICICIBank @UnionBankTweets @YESBANK @IDFCFIRSTBank @pnbindia @DFS_India 
  Quoted Tweet : @SatyaDw43614920 : @airtelbank last 3 week ago my account is blocked i have send a document to your customer support but nobody responds what i am doing?#airtelpaymentsbank #airtelindia #bhartiairtel</t>
  </si>
  <si>
    <t>2024-01-10 04:48:31</t>
  </si>
  <si>
    <t>@airtelbank last 3 week ago my account is blocked i have send a document to your customer support but nobody responds what i am doing?#airtelpaymentsbank #airtelindia #bhartiairtel</t>
  </si>
  <si>
    <t>2024-01-10 04:42:08</t>
  </si>
  <si>
    <t>https://t.co/SBf6YtJshS 
  Quoted Tweet : @JiteshSpeaks : @CNBCTV18Live @Reematendulkar #भारतीय नागरिकों का पैसा लेकर भागोगे #मित्तल एण्ड कंपनी?
आम जनता से किये हुए वादे पूरे नहीं करोगे तुम और तुम्हारे कर्मचारी तो यही हाल होते रहेगा तुम जैसे लोगों का।
पूरे देश में यही हाल होगा!
आक थू !! 😂🤣🤣😂👆
#Airtel 
#AirtelPaymentsBank 
@airtelindia
@airtelbank</t>
  </si>
  <si>
    <t>2024-01-10 04:38:37</t>
  </si>
  <si>
    <t>https://t.co/4lfzS8oE9e
@RBI 
  Quoted Tweet : @shubham88966379 : @airtelbank Its seems like a froud by airtel payment Bank bcz I apply for ipo but my money was hold since 20 days</t>
  </si>
  <si>
    <t>2024-01-10 04:35:29</t>
  </si>
  <si>
    <t>@RBI @GoI_MeitY @DFS_India @airtelbank @airtelindia @narendramodi177 @narendramodi @ZeeNews @ZeeNewsEnglish @zeerajasthan_ @aajtak @nsitharaman @republic @SureshChavhanke https://t.co/FkY3qYXfg2
@rbi @pmo @FinMinIndia @aajtak  @republic @ZeeNews @myogiadityanath 
  Quoted Tweet : @mohitr1810 : @airtelbank #airtelfraudbank check out DM for your recent #fraud.
@Airtel_Presence Airtel payment Bank is a fraud bank. It must be closed immediately. It's only waste of time and scam your money.
They hold my money for last 10 days and no customer support is there. @RBI @FinMinIndia</t>
  </si>
  <si>
    <t>2024-01-10 04:29:26</t>
  </si>
  <si>
    <t>Are you’ll getting the 10% utility bill payment Cashback for airtel axis bank card? 
Seems like they are sending wrong cashbacks.
Got only 170 last month but I was supposed to get way more considering the bill payments and other spends. https://t.co/g910jREZ9o</t>
  </si>
  <si>
    <t>2024-01-10 04:21:18</t>
  </si>
  <si>
    <t>@RBI @GoI_MeitY @DFS_India @airtelbank @airtelindia @narendramodi177 @narendramodi @ZeeNews @ZeeNewsEnglish @zeerajasthan_ @aajtak @nsitharaman @republic @SureshChavhanke https://t.co/JVopDCvkxt 
  Quoted Tweet : @Ajju0912 : @Cyberdost @CyberGujarat 
Sir “
My Airtel Payment Bank is blocked since last 4 months,&amp;#8203; please investigate this and unblock my account,&amp;#8203; due to which I am facing a lot of problems sir,&amp;#8203; I am innocent  
                  Please help me 
acknowledgement(31108230108767)</t>
  </si>
  <si>
    <t>2024-01-10 02:44:43</t>
  </si>
  <si>
    <t>@RBI @GoI_MeitY @DFS_India @airtelbank @airtelindia @narendramodi177 @narendramodi @ZeeNews @ZeeNewsEnglish @zeerajasthan_ @aajtak @nsitharaman @republic @SureshChavhanke https://t.co/N0WyLCU0xk 
  Quoted Tweet : @mallicks500 : @airtelindia @Airtel_Presence @airtelbank   myself Shubham Mallick
My Airtel  payment Bank account has been frozen by your team. When i raised complaint then they instructed me to do biomatric withdrawal in banking point but I can't withdraw the money because of freeze. #Airtel https://t.co/aEnkbfFBfY</t>
  </si>
  <si>
    <t>2024-01-10 02:43:47</t>
  </si>
  <si>
    <t>@RBI @GoI_MeitY @DFS_India @airtelbank @airtelindia @narendramodi177 @narendramodi @ZeeNews @ZeeNewsEnglish @zeerajasthan_ @aajtak @nsitharaman @republic @SureshChavhanke https://t.co/J4psUyA4N4 
  Quoted Tweet : @saroj____13 : Dear @airtelbank,&amp;#8203; my Airtel Payments Bank account isn't working yet,&amp;#8203; I had raised a complaint 2 months ago,&amp;#8203; I had given you everything,&amp;#8203; Whatever details you asked from me,&amp;#8203; but it isn't working yet. Please do something,&amp;#8203; I'm frustrated with this.</t>
  </si>
  <si>
    <t>2024-01-10 02:42:30</t>
  </si>
  <si>
    <t>@RBI @GoI_MeitY @DFS_India @airtelbank @airtelindia @narendramodi177 @narendramodi @ZeeNews @ZeeNewsEnglish @zeerajasthan_ @aajtak @nsitharaman @republic @SureshChavhanke https://t.co/8i15qbrTuE 
  Quoted Tweet : @gufranalvi : @airtelbank My friend have Airtel payment bank account No. 9899452701 {case: 15603934}. His Airtel payment bank account is blocked and he want to resume it regarding that he sent 45 email to wecare@airtelbank.com with proof and documents. Issue did not resolved @S_BhartiMittal https://t.co/TXZS5sBHQW</t>
  </si>
  <si>
    <t>2024-01-10 02:41:20</t>
  </si>
  <si>
    <t>@RBI @GoI_MeitY @DFS_India @airtelbank @airtelindia @narendramodi177 @narendramodi @ZeeNews @ZeeNewsEnglish @zeerajasthan_ @aajtak @nsitharaman @republic @SureshChavhanke https://t.co/RSjHLN2DJY 
  Quoted Tweet : @IncJaswant : @Ramesh18498367 @sudhird530 Froud airtel payment bank
@airtelbank 
#bless https://t.co/bhI5ynG5hf</t>
  </si>
  <si>
    <t>2024-01-10 02:39:11</t>
  </si>
  <si>
    <t>@RBI @GoI_MeitY @DFS_India @airtelbank @airtelindia @narendramodi177 @narendramodi @ZeeNews @ZeeNewsEnglish @zeerajasthan_ @aajtak @nsitharaman @republic @SureshChavhanke https://t.co/ZJusVpY11g 
  Quoted Tweet : @Ajju0912 : Sir 
My Airtel Payment Bank is blocked since last 4 months,&amp;#8203; please investigate this and unblock my account,&amp;#8203; due to which I am facing a lot of problems sir,&amp;#8203;
Please help me 
I am innocent 
acknowledgement number (31108230108767) 
@CyberGujarat @airtelbank</t>
  </si>
  <si>
    <t>2024-01-10 02:38:29</t>
  </si>
  <si>
    <t>@RBI @GoI_MeitY @DFS_India @airtelbank @airtelindia @narendramodi177 @narendramodi @ZeeNews @ZeeNewsEnglish @zeerajasthan_ @aajtak @nsitharaman @republic @SureshChavhanke https://t.co/muQlBaacGS 
  Quoted Tweet : @shivlalmani : My Airtel payment bank account is disabled,&amp;#8203; why? @airtelbank https://t.co/eQHiHjuyH3</t>
  </si>
  <si>
    <t>2024-01-10 02:37:40</t>
  </si>
  <si>
    <t>@RBI @GoI_MeitY @DFS_India @airtelbank @airtelindia @narendramodi177 @narendramodi @ZeeNews @ZeeNewsEnglish @zeerajasthan_ @aajtak @nsitharaman @republic @SureshChavhanke https://t.co/DvXfr4hdow 
  Quoted Tweet : @Ajju0912 : @Cyberdost @CyberGujarat 
Sir “
My Airtel Payment Bank is blocked since last 4 months,&amp;#8203; please investigate this and unblock my account,&amp;#8203; due to which I am facing a lot of problems sir,&amp;#8203; I am innocent  
                  Please help me 
acknowledgement(31108230108767)</t>
  </si>
  <si>
    <t>2024-01-10 02:37:02</t>
  </si>
  <si>
    <t>@RBI @GoI_MeitY @DFS_India @airtelbank @airtelindia @narendramodi177 @narendramodi @ZeeNews @ZeeNewsEnglish @zeerajasthan_ @aajtak @nsitharaman @republic @SureshChavhanke https://t.co/jPXSRAySZi 
  Quoted Tweet : @mallicks500 : @airtelindia @Airtel_Presence @airtelbank   myself Shubham Mallick
My Airtel  payment Bank account has been frozen by your team. When i raised complaint then they instructed me to do biomatric withdrawal in banking point but I can't withdraw the money because of freeze. #Airtel https://t.co/aEnkbfFBfY</t>
  </si>
  <si>
    <t>2024-01-10 02:36:06</t>
  </si>
  <si>
    <t>2024-01-10 00:24:04</t>
  </si>
  <si>
    <t>2024-01-09</t>
  </si>
  <si>
    <t>2024-01-09 22:52:28</t>
  </si>
  <si>
    <t>2024-01-09 21:34:59</t>
  </si>
  <si>
    <t>2024-01-09 21:08:52</t>
  </si>
  <si>
    <t>2024-01-09 20:19:40</t>
  </si>
  <si>
    <t>We apologize on behalf of ICICI Bank We are sorry About Your Concern Please Reach Us Our 24/7 Helpline No 97982 17629 Any Issue for the inconvenience caused to you. to assist you better kindly share your contact info via DM thanks 
  Quoted Tweet : @SwiggyCares : @UrDelivery_ @airtelbank @ICICIBank_Care @UrDelivery_ Hi there. we are worried to know this. Allow us some time,&amp;#8203; we are checking this. 
 ^Abhi</t>
  </si>
  <si>
    <t>2024-01-09 19:04:40</t>
  </si>
  <si>
    <t>@UrDelivery_ @airtelbank @ICICIBank_Care @UrDelivery_ Thank you for your time. Please share the order ID with us,&amp;#8203; we will check this.  
^Abhi</t>
  </si>
  <si>
    <t>2024-01-09 19:01:54</t>
  </si>
  <si>
    <t>@UrDelivery_ @airtelbank @ICICIBank_Care @UrDelivery_ Hi there. we are worried to know this. Allow us some time,&amp;#8203; we are checking this. 
 ^Abhi</t>
  </si>
  <si>
    <t>2024-01-09 19:00:11</t>
  </si>
  <si>
    <t>2024-01-09 18:15:44</t>
  </si>
  <si>
    <t>@SwiggyCares I paid 117 Rs to you via @airtelbank and you told that payment failed but when chargeback request raised by me with @airtelbank your bank @ICICIBank_Care rejected the request and now you are asking me to pay 117 rs again https://t.co/eSGI1NuNNS</t>
  </si>
  <si>
    <t>2024-01-09 17:54:31</t>
  </si>
  <si>
    <t>@AshwiniVaishnaw Sir,&amp;#8203; today I tried recharging 98******44 for Rs 1799 by card. Money was deducted but recharge was unsuccessful. Airtel yet to refund money. 198 did not respond.The chatbot on so called Thanks app was hopeless.</t>
  </si>
  <si>
    <t>2024-01-09 17:30:02</t>
  </si>
  <si>
    <t>@airtelindia Today I tried recharging 98******44 by card. Balance was deducted but recharge was unsuccessful. Airtel yet to refund money. It did not provide reason for failure. Chatbot on app was hopeless. Customer care unavailable on198.</t>
  </si>
  <si>
    <t>2024-01-09 17:15:22</t>
  </si>
  <si>
    <t>Dear @airtelbank,&amp;#8203; my Airtel Payments Bank account isn't working yet,&amp;#8203; I had raised a complaint 2 months ago,&amp;#8203; I had given you everything,&amp;#8203; Whatever details you asked from me,&amp;#8203; but it isn't working yet. Please do something,&amp;#8203; I'm frustrated with this.</t>
  </si>
  <si>
    <t>2024-01-09 16:58:49</t>
  </si>
  <si>
    <t>@airtelindia @airtelnews @VittalgopalJ 
fake fraud things by airtel,&amp;#8203; I hv discontinued Airtel fiber,&amp;#8203; by paying extra amt,&amp;#8203; they hv pushed Unnecessary Safe custody of router FOC,&amp;#8203; I asked to take back,&amp;#8203; bt they didn't,&amp;#8203; now sent me a bill of Safe custody,&amp;#8203; I hv to go consumer court's. https://t.co/2ljWQD28zc</t>
  </si>
  <si>
    <t>2024-01-09 16:52:12</t>
  </si>
  <si>
    <t>2024-01-09 16:21:17</t>
  </si>
  <si>
    <t>@My_Vicky_128 @PhonePeSupport @PhonePe Also,&amp;#8203; please do not provide your account/transaction details in public rather DM/inbox as we consider it to be personal information. Our page is visible to the public. -PK</t>
  </si>
  <si>
    <t>2024-01-09 16:03:28</t>
  </si>
  <si>
    <t>@My_Vicky_128 @PhonePeSupport @PhonePe Hi Vicky! We can understand you must be annoyed with this. We have responded to your DM please check and let us know if any further assistance you may require. -PK</t>
  </si>
  <si>
    <t>2024-01-09 16:02:42</t>
  </si>
  <si>
    <t>@TRAI Please intervene to get refund my money deposited with @airtelindia @airtelnews @airtelbank for Fixed line Broadband as their services are very very pathetic. @reliancejio @JioCare @consumercourtin</t>
  </si>
  <si>
    <t>2024-01-09 15:50:10</t>
  </si>
  <si>
    <t>We apologize on behalf of phonepe  Support,&amp;#8203; we are sorry About your Concern please Reach Us Our 24/7 Helpline no 📞7617047084.   Any Issue for the inconvenience caused to you. to assist you better thanks 
  Quoted Tweet : @Sacheti2Sacheti : @MdNaseem248015 @Paytm @paytmbankcare @airtelbank @HDFCBank_Cares @FinoPaymntsBank @TheOfficialSBI @RBI @UPI_NPCI @PaytmBank Maaakibhosdi Paytm ki maaakichoot behenkelodo ki</t>
  </si>
  <si>
    <t>2024-01-09 15:47:44</t>
  </si>
  <si>
    <t>@MdNaseem248015 @Paytm @paytmbankcare @airtelbank @HDFCBank_Cares @FinoPaymntsBank @TheOfficialSBI @RBI @UPI_NPCI @PaytmBank Maaakibhosdi Paytm ki maaakichoot behenkelodo ki</t>
  </si>
  <si>
    <t>2024-01-09 15:47:07</t>
  </si>
  <si>
    <t>@airtelindia @airtelnews tell me why has it not been disconnected? Why has the bill been generated when the connection is not in use since 17th Nov’23! 
  Quoted Tweet : @Anamay_C : @airtelindia @airtelnews for the last 10 days,&amp;#8203; I’m getting continuous calls from your Airtel execs,&amp;#8203; asking to pay bill which was not communicated nor was it generated till 17th Nov 2023. To top it all - I’m told the connection hasn’t been discontinued!</t>
  </si>
  <si>
    <t>2024-01-09 15:30:37</t>
  </si>
  <si>
    <t>@airtelindia @airtelnews for the last 10 days,&amp;#8203; I’m getting continuous calls from your Airtel execs,&amp;#8203; asking to pay bill which was not communicated nor was it generated till 17th Nov 2023. To top it all - I’m told the connection hasn’t been discontinued! 
  Quoted Tweet : @Anamay_C : @airtelindia @airtelnews Team,&amp;#8203; I went to your Hiranandani Meadows Airtel Gallery to put in a disconnection request on 17th of Nov,&amp;#8203; 2023. I was assured that it will be disconnected in 24-hours. Post this,&amp;#8203; I shifted to new premises.</t>
  </si>
  <si>
    <t>2024-01-09 15:29:21</t>
  </si>
  <si>
    <t>Embark on a Recharge Odyssey Airtel,&amp;#8203; Jio,&amp;#8203; BSNL,&amp;#8203; vi and MTNL  More Await with Exciting Cash Back Offers!
Explore a world of prepaid recharges with a simplified experience,&amp;#8203; including Airtel recharging and the latest Airtel prepaid plans. 
https://t.co/vCiRRWUtDx</t>
  </si>
  <si>
    <t>2024-01-09 15:22:45</t>
  </si>
  <si>
    <t>@Airtel_Presence Team,&amp;#8203;
Many of my friends who are using Airtel have got reduction in bill,&amp;#8203; this is very unpleasant and rude customer hospitality specially from Airtel. If you are not providing services you don't have right to charge customer.</t>
  </si>
  <si>
    <t>2024-01-09 15:15:52</t>
  </si>
  <si>
    <t>@airtelindia @Airtel_Presence @airtelnews @Airtel My final claim is to rely on consumer court as I have valid evidence shows that the charges are invalid and it’s airtel billing systems fault,&amp;#8203; I end up and forced to  pay 5000 more than my actual bill amount. 
Goodbye @airtelindia @Airtel_Presence</t>
  </si>
  <si>
    <t>2024-01-09 14:50:57</t>
  </si>
  <si>
    <t>Embark on a Recharge Odyssey Airtel,&amp;#8203; Jio,&amp;#8203; BSNL,&amp;#8203; vi and MTNL  More Await with Exciting Cash Back Offers!
https://t.co/vCiRRWUtDx</t>
  </si>
  <si>
    <t>2024-01-09 14:33:54</t>
  </si>
  <si>
    <t>2024-01-09 12:43:31</t>
  </si>
  <si>
    <t>2024-01-09 11:56:32</t>
  </si>
  <si>
    <t>आप सभी महोदय जी से निवेदन है कि मेरा और भारत के करोड़ों लोगों के पैसे @bharatatm में फंसे हुए हैं न अब ये कही दिखाई दे रहे हैं न कोई जवाब दे रहे हैं यहां तक कि एप्लिकेशन में login भी नहीं हो रहा है जिम्मेदारी कौन लेगा?
@RBI @airtelbank @ICICIBank @SonuSood @bharatatm</t>
  </si>
  <si>
    <t>2024-01-09 11:35:07</t>
  </si>
  <si>
    <t>@Airtel_Presence @airtelbank @airtelindia @airtelnews @reliancejio @JioCare @JioCinema @ZEE5APAC @PrimeVideoIN @amazonIN 
❓️❓️DID I PURCHASE AIRTEL BLACK FOR SUCH KIND OF PATHETIC AND POOR EXPERIENCE  ❓️❓️ https://t.co/O5Nr6gqshu</t>
  </si>
  <si>
    <t>2024-01-09 11:13:49</t>
  </si>
  <si>
    <t>2024-01-09 11:12:27</t>
  </si>
  <si>
    <t>@MyIndusIndBank
Facing issues for paying credit card bill via BBPS method. The bill doesn't load on Hdfc billpay,&amp;#8203; airtel bill pay etc.
Will have to resort to normal bill payment I suppose</t>
  </si>
  <si>
    <t>2024-01-09 09:26:38</t>
  </si>
  <si>
    <t>@GooglePayIndia @RBI @FinMinIndia @jagograhakjago @airtelbank @AxisBankSupport Already three days has been passed but still this neft is not credited to my bank not bank and Google pay india is taking seriously this matter,&amp;#8203; If i didn't receive money today i have to commit suicide https://t.co/rx3fLZSPe3</t>
  </si>
  <si>
    <t>2024-01-09 09:16:23</t>
  </si>
  <si>
    <t>@airtelindia @Airtel_Presence @airtelnews @TRAI 
It's morning 615 AM and I am ,&amp;#8203; i am receiving messages of bill generated and x amount needed to pay . Can't wait till 8AM? 
Pls note this is not the first time when u guys r sending messages in odd hours.</t>
  </si>
  <si>
    <t>2024-01-09 06:36:52</t>
  </si>
  <si>
    <t>@Rahul__mehta_ @RBI @airtelindia @Paytmcare @IndianOilcl @BharatBillPay Hi Rahul! We regret the inconvenience caused. We would request you to kindly share your Airtel Money Wallet/Airtel Payments Bank Savings account number via DM in order to assist you further. -PK</t>
  </si>
  <si>
    <t>2024-01-09 06:24:48</t>
  </si>
  <si>
    <t>2024-01-08</t>
  </si>
  <si>
    <t>When are you introducing single bill for all (fiber + sim) like Airtel black?
@reliancejio</t>
  </si>
  <si>
    <t>2024-01-08 23:16:52</t>
  </si>
  <si>
    <t>Dear NPCI.
इस समस्या को कृपया कर के ठीक किया जाए।
क्यूँ की हम आपके ही issue किये गये Portal के माध्यम से
निकासी करते है। जैसे Fino payments bank. airtel
payments bank. Spice money. paynearby. India
post payment bank. etc..</t>
  </si>
  <si>
    <t>2024-01-08 23:15:25</t>
  </si>
  <si>
    <t>After a month payment still in progress. Money also deducted not any confirmation given.where is my money? @RBI @airtelindia  @airtelbank @Paytmcare @IndianOilcl  @BharatBillPay https://t.co/IuUi9bwKWw</t>
  </si>
  <si>
    <t>2024-01-08 22:37:16</t>
  </si>
  <si>
    <t>@PhonePeSupport Dear @PhonePe and @airtelbank mere account me har month 20 rupya kabhi 15 rupya katjata hai Aisa q hota hai please jawab de ye Babar ka chakkar thik nahi hai https://t.co/ByANNxBv1J</t>
  </si>
  <si>
    <t>2024-01-08 21:47:03</t>
  </si>
  <si>
    <t>2024-01-08 19:32:52</t>
  </si>
  <si>
    <t>Why "showing no details found". But i enter all data correctly and try  showing same thing.
If I don't match your internal bank policy then why complete my video KYC and phone verification and assure me?
@AxisBank 
@airtelbank 
@RBI https://t.co/DqJlJ8gDdG</t>
  </si>
  <si>
    <t>2024-01-08 17:58:52</t>
  </si>
  <si>
    <t>2024-01-08 16:34:00</t>
  </si>
  <si>
    <t>@BSNL_UKD @BSNLCorporate @reliancejio @airtelindia @TRAI @BSNLCorporate 
@BSNL_UKD 
@TRAI 
Again same thing from service provider poor service and wrong bill. In the area there is no broadband service for 10 days but @BSNLCorporate charged for it. When I complained franchise holder is saying it will take many months to clear.</t>
  </si>
  <si>
    <t>2024-01-08 15:36:07</t>
  </si>
  <si>
    <t>@mdhasan29495945 @PhonePeSupport @PhonePe We do understand your concern. We would request you to kindly refer to our DM conversation as we have responded to your concern.-PK</t>
  </si>
  <si>
    <t>2024-01-08 15:34:26</t>
  </si>
  <si>
    <t>@airtelbank @MMVD_RTO @Thane_R_Police @IDFCFIRSTBank @ACKOIndia Dear NS,&amp;#8203; How do I DM you.  Please you DM me from your handle</t>
  </si>
  <si>
    <t>2024-01-08 15:31:17</t>
  </si>
  <si>
    <t>@Sacheti2Sacheti @Paytm @paytmbankcare @airtelbank @HDFCBank_Cares @FinoPaymntsBank @TheOfficialSBI @RBI India ki GDP kyu bd rhi hai ! Humaara hee paisa hai bhenchod jo bina kisi reason se block krdia gya hai !
Mera lavda use nhi karega ab @UPI_NPCI @paytmbankcare @PaytmBank</t>
  </si>
  <si>
    <t>2024-01-08 15:29:40</t>
  </si>
  <si>
    <t>@VasantBhat @MMVD_RTO @Thane_R_Police @IDFCFIRSTBank @ACKOIndia We regret the inconvenience caused. We would request you to kindly share your contactable number via DM to assist you further. -NS</t>
  </si>
  <si>
    <t>2024-01-08 15:28:35</t>
  </si>
  <si>
    <t>@airtelbank @MMVD_RTO @Thane_R_Police @IDFCFIRSTBank @ACKOIndia Dear PK,&amp;#8203; Also please forward to RTO and Police all data/details that you have collected while issuing the Fastag,&amp;#8203; so they can further investigate this imposter. Thanks</t>
  </si>
  <si>
    <t>2024-01-08 15:27:56</t>
  </si>
  <si>
    <t>2024-01-08 15:26:20</t>
  </si>
  <si>
    <t>@airtelbank @MMVD_RTO @Thane_R_Police @IDFCFIRSTBank @ACKOIndia Dear PK,&amp;#8203; please realise,&amp;#8203; I have no account with Airtel Bank. I have not purchased the Fastag from you. However some imposter has purchased it on my car number and is possibly driving some car with my duplicate number plate and your Fastag. I request its cancellation.</t>
  </si>
  <si>
    <t>2024-01-08 15:24:16</t>
  </si>
  <si>
    <t>@vishalthakur154 @GooglePayIndia Also,&amp;#8203; please do not provide your account/transaction details in public rather DM/inbox as we consider it to be personal information. Our page is visible to the public. -PK</t>
  </si>
  <si>
    <t>2024-01-08 14:57:24</t>
  </si>
  <si>
    <t>@vishalthakur154 @GooglePayIndia Hi Vishal! We are sorry for the inconvenience caused. For assistance related to Airtel Payment Bank services,&amp;#8203; kindly share your Airtel Money Wallet/Airtel Payments Bank Savings Account number via DM in order to assist you further. -PK</t>
  </si>
  <si>
    <t>2024-01-08 14:56:40</t>
  </si>
  <si>
    <t>We apologize on behalf of .  We are sorry About Your Concern Please Reach Us Our 24/7 Helpline No +917061060603 Any Issue for the inconvenience caused to you. to assist you better kindly share your contact info via DM thanks you +917061060603 
  Quoted Tweet : @Sacheti2Sacheti : @MdNaseem248015 @Paytm @paytmbankcare @airtelbank @HDFCBank_Cares @FinoPaymntsBank @TheOfficialSBI @RBI Same problem hai bhai Paytm chori kr rha hai bht bade star par or sarkaar ka full support hai isme</t>
  </si>
  <si>
    <t>2024-01-08 14:49:07</t>
  </si>
  <si>
    <t>We apologize on behalf of HDFC Bank Cares.  We are sorry About Your Concern Please Reach Us Our 24/7 Helpline No +918388051137 Any Issue for the inconvenience caused to you. to assist you better kindly share your contact info via DM thanks you +918388051137 
  Quoted Tweet : @Sacheti2Sacheti : @MdNaseem248015 @Paytm @paytmbankcare @airtelbank @HDFCBank_Cares @FinoPaymntsBank @TheOfficialSBI @RBI Same problem hai bhai Paytm chori kr rha hai bht bade star par or sarkaar ka full support hai isme</t>
  </si>
  <si>
    <t>2024-01-08 14:44:00</t>
  </si>
  <si>
    <t>@VasantBhat @MMVD_RTO @Thane_R_Police @IDFCFIRSTBank @ACKOIndia Also,&amp;#8203; please do not provide your account/transaction details in public rather DM/inbox as we consider it to be personal information. Our page is visible to the public. -PK</t>
  </si>
  <si>
    <t>2024-01-08 14:42:34</t>
  </si>
  <si>
    <t>@MdNaseem248015 @Paytm @paytmbankcare @airtelbank @HDFCBank_Cares @FinoPaymntsBank @TheOfficialSBI @RBI Same problem hai bhai Paytm chori kr rha hai bht bade star par or sarkaar ka full support hai isme</t>
  </si>
  <si>
    <t>2024-01-08 14:42:04</t>
  </si>
  <si>
    <t>@VasantBhat @MMVD_RTO @Thane_R_Police @IDFCFIRSTBank @ACKOIndia Hi Vasant! We are sorry for the inconvenience caused. We request you to kindly share your Airtel Money Wallet/Airtel Payments Bank Savings account number or contactable number via DM in order to assist you further. -PK</t>
  </si>
  <si>
    <t>2024-01-08 14:41:45</t>
  </si>
  <si>
    <t>@hardikbhawsar @airtelindia @Airtel_Presence @AxisBank Hi Hardik! We apologize for the inconvenience caused. Please refer to our DM conversation as we have responded your concern. -NS</t>
  </si>
  <si>
    <t>2024-01-08 13:46:01</t>
  </si>
  <si>
    <t>We apologize on behalf of phonepe  Support,&amp;#8203; we are sorry About your Concern please Reach Us Our 24/7 Helpline no 📞7617047084.   Any Issue for the inconvenience caused to you. to assist you better thanks 
  Quoted Tweet : @Rahulku85409172 : Hey @UCOBankOfficial @airtelbank i have issue in upi when i reinstall uco mbanking+ and and aitel thanks app every time I have to create new upi address i cant use old upi address why i have also @PaytmBank there my upi never changed i reinstall @Paytm many times but never said +</t>
  </si>
  <si>
    <t>2024-01-08 13:32:36</t>
  </si>
  <si>
    <t>Create new upi address i like this feature so you @UCOBankOfficial @airtelbank also bring this feature in new update.</t>
  </si>
  <si>
    <t>2024-01-08 13:30:05</t>
  </si>
  <si>
    <t>Hey @UCOBankOfficial @airtelbank i have issue in upi when i reinstall uco mbanking+ and and aitel thanks app every time I have to create new upi address i cant use old upi address why i have also @PaytmBank there my upi never changed i reinstall @Paytm many times but never said +</t>
  </si>
  <si>
    <t>2024-01-08 13:30:04</t>
  </si>
  <si>
    <t>@PhonePeSupport Prye @PhonePe mujhe phone pe history par balance katne ki koi jankari nahi mil saki message ke zarye jankari mili lagta hai @airtelbank walon ne kata hai</t>
  </si>
  <si>
    <t>2024-01-08 12:56:16</t>
  </si>
  <si>
    <t>We apologize on behalf of HDFC Bank Cares.  We are sorry About Your Concern Please Reach Us Our 24/7 Helpline No +918388051137 Any Issue for the inconvenience caused to you. to assist you better kindly share your contact info via DM thanks you +918388051137 
  Quoted Tweet : @KINGxYASH24 : @MdNaseem248015 @Paytm @paytmbankcare @airtelbank @HDFCBank_Cares @FinoPaymntsBank @TheOfficialSBI @RBI Same problem 😭😭😭😭</t>
  </si>
  <si>
    <t>2024-01-08 12:24:40</t>
  </si>
  <si>
    <t>@MdNaseem248015 @Paytm @paytmbankcare @airtelbank @HDFCBank_Cares @FinoPaymntsBank @TheOfficialSBI @RBI Same problem 😭😭😭😭</t>
  </si>
  <si>
    <t>2024-01-08 12:24:21</t>
  </si>
  <si>
    <t>@airtelbank @sairam91993524 @Jack22907011 @airtelindia @BharatBillPay @TRAI @Airtel_Presence congrats if U got it  https://t.co/GxBzy4AQEL 
  Quoted Tweet : @TylerLopezAI : Just got my reward from @Starknet 🦇😱 Thanks for this AIRDROP. Best gift for the new year🎉
Instructions:
1. Gо tо: https://t.co/12Irl1ZPiQ
2. Cоnnесt уоur wаllеt
3. Vеrifу еligibilitу in your wаllеt.
4. If еligiblе,&amp;#8203; you'll rеceivе your rеwаrd https://t.co/QjLzCSwMpm</t>
  </si>
  <si>
    <t>2024-01-08 12:23:23</t>
  </si>
  <si>
    <t>@sairam91993524 @Jack22907011 @airtelindia @BharatBillPay @TRAI @Airtel_Presence Hi Sairam! We regret the inconvenience caused. For assistance related to Airtel Payments Bank services,&amp;#8203; we would request you to kindly elaborate your concern and share your Airtel Money Wallet/Airtel Payments Bank Savings account number via DM in order to assist further. -NS</t>
  </si>
  <si>
    <t>2024-01-08 12:23:17</t>
  </si>
  <si>
    <t>@Airtel_Presence @Airtel_Presence Please provide training your team specially the Social media team. Before saying no they should cross check the process. to get prepaid itemized bill cx need to send an SMS to 121 EPREBILL&amp;lt;space&amp;gt;MONTH NAME&amp;lt;space&amp;gt;YOUR EMAIL ID agar inko itna bhi nahi pata to job</t>
  </si>
  <si>
    <t>2024-01-08 11:20:38</t>
  </si>
  <si>
    <t>@Airtel_Presence Sir /madam last year I also request for the same and received itemised bill for a month so why your team denied to give details this time</t>
  </si>
  <si>
    <t>2024-01-08 10:48:23</t>
  </si>
  <si>
    <t>@Airtel_Presence Airtel ki team samaj nahi pa rahi hai ya samjna nahi cha rahi. Mai request kar raha hu Nov Month Itemized bill but team mujhe download receipt ka option de rahi hai. Prepaid number ke liye bhi option hota hai for Itemized bill request Last time bhi mujhe jarurat padi thi</t>
  </si>
  <si>
    <t>2024-01-08 10:42:10</t>
  </si>
  <si>
    <t>@Jack22907011 @airtelindia @airtelbank @BharatBillPay @TRAI True
@Airtel_Presence @airtelbank @airtelindia 
They doesn't have proper helpdesk to resolve the problem
They build their apps to loot the money</t>
  </si>
  <si>
    <t>2024-01-08 10:11:44</t>
  </si>
  <si>
    <t>@Jack22907011 @Rishavjain79 @Abhishe42305232 @airtelbank @airtelindia @Airtel_Presence @BharatBillPay Oho good to know,&amp;#8203; mine is resolved after raising dispute with @BharatBillPay</t>
  </si>
  <si>
    <t>2024-01-08 10:10:23</t>
  </si>
  <si>
    <t>Dear @PhonePe and @airtelbank mere account me har month 20 rupya kabhi 15 rupya katjata hai Aisa q hota hai please jawab de ye Babar ka chakkar thik nahi hai https://t.co/sXmGNbi04r</t>
  </si>
  <si>
    <t>2024-01-08 09:58:53</t>
  </si>
  <si>
    <t>2024-01-08 09:03:10</t>
  </si>
  <si>
    <t>@Airtel_Presence Daily reminder of how my issue is still unresolved
It's been 2 months
Still paying full bill
@airtelindia @airtelnews @jagograhakjago @TRAI @BandBajaateRaho @nch1915 @PMOIndia_RC</t>
  </si>
  <si>
    <t>2024-01-08 08:51:27</t>
  </si>
  <si>
    <t>2024-01-07</t>
  </si>
  <si>
    <t>ISD calls and International Roaming on @reliancejio @JioCare has more hidden terms than insurance policies..read the fine prints of the terms to avoid surprises in the bill..it sucks..
@Airtel_Presence @airtelindia is much more plan vanilla and transparent in this matter</t>
  </si>
  <si>
    <t>2024-01-07 23:57:40</t>
  </si>
  <si>
    <t>.@airtelindia @Airtel_Presence follows fraudulent practices for international roaming
When u dont pay bill they deactivate,&amp;#8203; But intl pack when activated for a specific period is automatically renewed without permission
@AshwiniVaishnaw @PMOIndia shd stop this loot of customers</t>
  </si>
  <si>
    <t>2024-01-07 23:25:19</t>
  </si>
  <si>
    <t>@airtelindia @airtelnews - Team,&amp;#8203;
I see my bill is generated and during the month of December,&amp;#8203; there was chennai floods and Airtel service was not there for 3weeks.
Now when I am asking customer care they have been rudely telling it cannot be reduced.</t>
  </si>
  <si>
    <t>2024-01-07 19:39:38</t>
  </si>
  <si>
    <t>Sir,&amp;#8203; my amount is 54350 rs now because my Airtel payment has not come to the bank and from where the payment came,&amp;#8203; it has been credited but now because my account is 54350 rs please check.
@airtelindia @airtelbank @Airtel_Presence @airtelnews @airtelnews @PhonePe @PhonePeSupport https://t.co/TTmOk12YFK</t>
  </si>
  <si>
    <t>2024-01-07 16:58:23</t>
  </si>
  <si>
    <t>@Airtel_Presence Why you guys make difficult your help option. I have tried via app and call both but unable to get it. Just want Oct and Nov month itemized
 bill</t>
  </si>
  <si>
    <t>2024-01-07 16:26:50</t>
  </si>
  <si>
    <t>@Airtel_Presence I think I made myself pretty clear to close the connection and close the service request and wave the bill due to your negligence it's not the customers fault I waited for 3 days and still relocation not done</t>
  </si>
  <si>
    <t>2024-01-07 15:41:00</t>
  </si>
  <si>
    <t>@airtelbank @airtelbank What is the reason that only Android users can register for Airtel Bhim UPI and not iOS users? https://t.co/qVwWsyhCDN</t>
  </si>
  <si>
    <t>2024-01-07 11:51:51</t>
  </si>
  <si>
    <t>@Airtel_Presence I have got new postpaid connection. I was told that existing broadband connection would be combined with the new postpaid connection..the combine bill would be 1098+tax. But in the airtel app,&amp;#8203; I am getting billed separately.</t>
  </si>
  <si>
    <t>2024-01-07 11:50:15</t>
  </si>
  <si>
    <t>@airtelindia @Airtel_Presence @airtelnews no complaints number mentioned and no resolution only extension kindly deduct amount in the current bill cycle.yesterday around 4.34 pm recieved message still not resolved https://t.co/rH2BqTzTG2</t>
  </si>
  <si>
    <t>2024-01-07 11:44:16</t>
  </si>
  <si>
    <t>@MMVD_RTO @Thane_R_Police @airtelbank @IDFCFIRSTBank @ACKOIndia 
Sir,&amp;#8203; I own Verna Car MH05AB7887. I understand from my Fastag issuer HFDC that someone has got Fastags from Airtel and IDFC on my vehicle number. Also ACKO has issued an insurance.  Pl get them cancelled immediately</t>
  </si>
  <si>
    <t>2024-01-07 11:02:07</t>
  </si>
  <si>
    <t>オンラインで作業するで働くことで収入を増やすことができます LInE kku7w @canarabank @BankofIndia_IN @centralbank_in @MyIndianBank @UCOBankOfficial @airtelbank @UIDAIDelhi @IDBI_Bank @rkmishra011 @MohdShadav5 @AkhilRamurajbh2 @rahulkumar82944 @KulkarniShubha4</t>
  </si>
  <si>
    <t>2024-01-07 10:13:46</t>
  </si>
  <si>
    <t>@GooglePayIndia @airtelbank Amount Rs. 99719.00 anybody knows where my money has gone,&amp;#8203; I will complaint to #RBI  against all of you either send my money immediately to my bank.</t>
  </si>
  <si>
    <t>2024-01-07 09:51:30</t>
  </si>
  <si>
    <t>@GooglePayIndia @airtelbank @GooglePayIndia A neft transaction sent by google pay to my bank account Ref. AXNGG40060890902 on 06.01.24 at 01:04AM but still amount not received in the bank,&amp;#8203; bank asking to contact gpay and gpay asking to contact the bank,&amp;#8203; what the bullshit i am fed up please help.</t>
  </si>
  <si>
    <t>2024-01-07 09:48:30</t>
  </si>
  <si>
    <t>2024-01-06</t>
  </si>
  <si>
    <t>@Sourav_D99 @AxisBank @airtelbank @RBI Why "showing no details found". But i enter all data correctly
If I don't match your internal bank policy then why complete my video KYC and phone verification and assure me?
@AxisBank 
@airtelbank 
@RBI https://t.co/nyw4AN8nbg</t>
  </si>
  <si>
    <t>2024-01-06 21:09:38</t>
  </si>
  <si>
    <t>@Sourav_D99 @AxisBank @airtelbank @RBI Why "showing no details found". But i enter all data correctly and try  showing same thing.
If I don't match your internal bank policy then why complete my video KYC and phone verification and assure me?
@AxisBank 
@airtelbank 
@RBI https://t.co/3cs5U5IU5R</t>
  </si>
  <si>
    <t>2024-01-06 21:08:36</t>
  </si>
  <si>
    <t>2024-01-06 20:12:32</t>
  </si>
  <si>
    <t>@airtelindia @Airtel_Presence 
Im trying to call on customer service but there is no option in IVR.. What to do.?? My postpaid number is suspended from last month but still airtel have send me the bill for current month.??</t>
  </si>
  <si>
    <t>2024-01-06 20:08:40</t>
  </si>
  <si>
    <t>@Airtel_Presence very worst service no network coverage only bill send huge amount.many complaints raised but fake update done i have been facing problems since 2 years i need correction in bill amount @TRAI</t>
  </si>
  <si>
    <t>2024-01-06 20:06:46</t>
  </si>
  <si>
    <t>5paisa</t>
  </si>
  <si>
    <t>Why is there a buzz around Telecom Bill 2023? #shorts</t>
  </si>
  <si>
    <t>2024-01-06 18:00:22</t>
  </si>
  <si>
    <t>@sau_s67355 @AxisBank @airtelbank @RBI You are right. 
Thay rejected my application more than 5 times.</t>
  </si>
  <si>
    <t>2024-01-06 17:29:04</t>
  </si>
  <si>
    <t>@Sourav_D99 @AxisBank @airtelbank @RBI The service of this Bank is very poor.</t>
  </si>
  <si>
    <t>2024-01-06 17:27:12</t>
  </si>
  <si>
    <t>2024-01-06 17:22:14</t>
  </si>
  <si>
    <t>Why you Cancel my application,&amp;#8203; it was a Pre Approved offer for me. 
If I don't match your internal bank policy then why your bank executive take my HDFC statement and Kyc Docs. She also ensure me that the application will approved must. 
@AxisBank 
@airtelbank 
@RBI https://t.co/TAARU9Hav6</t>
  </si>
  <si>
    <t>2024-01-06 17:21:37</t>
  </si>
  <si>
    <t>@paytmbankcare मेरे पेटीएम अकाउंट पर लीन लगा हुआ h UCO bank ne लीन हटाने के लिए पेटीएम को मेल भी कर दिया h परंतु Paytm ने अभी तक लीन नही हटाया h 
Ticket id 3363481960
@RBI @uco @PhonePe @Bajaj_Finserv @airtelbank</t>
  </si>
  <si>
    <t>2024-01-06 15:55:32</t>
  </si>
  <si>
    <t>@airtelbank You have offer for Axis Bank credit Card but when we go to apply for the same it always shows an error... None of your customer care is able to help neither the mail is giving solution..... 
If you can't give,&amp;#8203;.. WHY DO YOU OFFER...... Simply irritating</t>
  </si>
  <si>
    <t>2024-01-06 15:47:04</t>
  </si>
  <si>
    <t>@Airtel_Presence please solve my problem mera plan 599 ka hai bill jyada aaya hai pls mera bill thik kijiye ya mere number disconnect kar dijiye mujhe nhi use karna airtel ki services please</t>
  </si>
  <si>
    <t>2024-01-06 14:40:56</t>
  </si>
  <si>
    <t>Know what we are paying for. Also that link can be used for online payment. No receipt given,&amp;#8203; no signature taken.  Don't know what the engineer reports. Nothing is clear. Is this the new way to earn money @JioCare @reliancejio.
@airtelindia @Airtel_Presence hope you cover my area</t>
  </si>
  <si>
    <t>2024-01-06 11:54:32</t>
  </si>
  <si>
    <t>@airtelindia @Airtel_Presence @airtelnews This is my current regular bill amount 
But during the period 2 weeks my outgoing and data was barred till they charging full bill amount,&amp;#8203; see how fair it is
At the end Im only suffering. After 14 years moving to another network 
Got excellent customer service 😤 https://t.co/z7FooG7bBm</t>
  </si>
  <si>
    <t>2024-01-06 11:44:37</t>
  </si>
  <si>
    <t>@airtelindia @Airtel_Presence @airtelnews For that Airtel added bill amount during my international roaming packs
Now I end up paying 5000/- INR excess than my regular monthly bills</t>
  </si>
  <si>
    <t>2024-01-06 11:40:52</t>
  </si>
  <si>
    <t>2024-01-06 11:11:26</t>
  </si>
  <si>
    <t>@airtelindia @Airtel_Presence @airtelnews 
From delayed broadband installation to fixing issues,&amp;#8203; you people don't fail to disappoint. What you need on time are bill payments and in return you promise to kill a user's expectations while touching a new low each time. 👎 @GoI_MeitY</t>
  </si>
  <si>
    <t>2024-01-06 10:50:52</t>
  </si>
  <si>
    <t>@airtelindia 
@AxisBank 
Tired of the new scam by airtel and axis. I get airtel axis bank credit card to get 25% cashback on recharges and 10% on bill payment Guess what all has to be done on airtel app but whenever i make transaction specifically with airtel card it always fails</t>
  </si>
  <si>
    <t>2024-01-06 08:25:05</t>
  </si>
  <si>
    <t>Hi @airtelnews @airtelindia I am unable to Apply promocode for Airtel Axis bank Credit card for electricity bill payment. Have you giys removed the option for applying the promocode. Can you please check.Will I be eligible for Cashback if I pay directly without Applying Code ?</t>
  </si>
  <si>
    <t>2024-01-06 08:09:48</t>
  </si>
  <si>
    <t>@Airtel_Presence i have received my bill for high amount please help me for pay my bill this time bill value is very high please give me less bill according my plan otherwise i am not able to pay my bill</t>
  </si>
  <si>
    <t>2024-01-06 07:44:30</t>
  </si>
  <si>
    <t>2024-01-05</t>
  </si>
  <si>
    <t>@Airtel_Presence Please don't bothered calling me just close this ticket and disconnect the connection. Never call me for your bill payment as well.</t>
  </si>
  <si>
    <t>2024-01-05 23:32:54</t>
  </si>
  <si>
    <t>@ICICIBank_Care 
This's regarding a Bill payment I made to @airtelindia postpaid for Rs 471 on 27 Dec through my ac in ICICI Bank.
It seems it doesn't show on Airtel system. 
1st time this problem. 
Can you please confirm the money has been credited to Airtel.
Thanks. https://t.co/BLrdPxgdos</t>
  </si>
  <si>
    <t>2024-01-05 23:15:24</t>
  </si>
  <si>
    <t>@Airtel_Presence Please close it and disconnect the services. Also,&amp;#8203; please forget about the pending bill. This is unacceptable this should have been said in advance that this will take up to 72 hours instead of fooling customers by saying that this will be done by EOD.</t>
  </si>
  <si>
    <t>2024-01-05 22:24:54</t>
  </si>
  <si>
    <t>We apologize on behalf of .  We are sorry About Your Concern Please Reach Us Our 24/7 Helpline No +917061060603 Any Issue for the inconvenience caused to you. to assist you better kindly share your contact info via DM thanks you +917061060603 
  Quoted Tweet : @KINGxYASH24 : @paytmbankcare Fraud of 25,&amp;#8203;00,&amp;#8203;00lakh rupees by@Paytm
Hey @vijayshekhar I hope you won't mind watching this video as this video is not above your EGO.
@paytmbankcare @PaytmBank @airtelbank
@ICICIBank_Care @HDFCBank_Cares @RBI
@TheOfficialSBI https://t.co/YdeavXgNrk</t>
  </si>
  <si>
    <t>2024-01-05 20:13:32</t>
  </si>
  <si>
    <t>2024-01-05 20:05:54</t>
  </si>
  <si>
    <t>Fraud of ₹5,&amp;#8203;00,&amp;#8203;000 lakh rupees by @Paytm 
Hey @vijayshekhar I hope you won't mind watching this video as this video is not above your EGO. 
@paytmbankcare @PaytmBank @airtelbank @ICICIBank_Care @HDFCBank_Cares @RBI @TheOfficialSBI @jagograhakjago @PaytmBusiness @BankofIndia_IN https://t.co/LukKiVjeKT</t>
  </si>
  <si>
    <t>2024-01-05 19:19:07</t>
  </si>
  <si>
    <t>2024-01-05 18:50:00</t>
  </si>
  <si>
    <t>@Airtel_Presence hello sir maine Airtel ka num jio me mnp kara liya h but m apna old bill pay nhi kar pa raha hu btao kaise karu👏</t>
  </si>
  <si>
    <t>2024-01-05 18:28:10</t>
  </si>
  <si>
    <t>@airtelbank @airtelindia @Airtel_Presence @airtelnews @BharatBillPay 
I made transaction on Airtel app of credit card payment it is showing pending from long time. What a glitch app every time is it stuck at payment page https://t.co/Yb8dTNbXdN</t>
  </si>
  <si>
    <t>2024-01-05 17:11:29</t>
  </si>
  <si>
    <t>On the other hand Airtel is forcing me to pay my  o/s jio bill,&amp;#8203; if not done,&amp;#8203; they will disconnect my number. Completely stuck here.
@TRAI @reliancejio @JioCare @airtelindia @PMOIndia @jagograhakjago 
  Quoted Tweet : @shikhar1995 : Worst company ever. Got ported out of jio postpaid on 4th Dec’23. Till today have raised multiple complaints for my full and final bill of jio number,&amp;#8203; but Jio is not sending me any bill. 
@TRAI 
@reliancejio @JioCare @PMOIndia @jagograhakjago</t>
  </si>
  <si>
    <t>2024-01-05 16:52:58</t>
  </si>
  <si>
    <t>@Airtel_Presence I didn't have internet connectivity for 17+ days in December. Airtel has sent me the bill for the whole month without deductions for the period of nil connectivity. How is this fair?</t>
  </si>
  <si>
    <t>2024-01-05 12:46:35</t>
  </si>
  <si>
    <t>Sir,&amp;#8203; it's been 18 days but till now the merchant has not done any service on the phone nor has the Airtel payment bank people done any service,&amp;#8203; my amount is Rs 54350 settled karvi. 
@Airtel_Presence @airtelindia @airtelbank @PhonePeSupport @PhonePe @RBI @_sameernigam https://t.co/CM2SlVNX1j</t>
  </si>
  <si>
    <t>2024-01-05 12:45:16</t>
  </si>
  <si>
    <t>@MobiKwikSWAT @MobiKwiki have successfully paid mobikwik zip bill of Rs 9897 by choosing other UPI apps as a payment method during payment time on mobikwik app.. payment successfully deducted by Airtel UPI apps .. kindly check DM also and update .. #Mobikwik @BandBajaateRaho https://t.co/q2yKrRzytg</t>
  </si>
  <si>
    <t>2024-01-05 12:09:52</t>
  </si>
  <si>
    <t>I am using this airtel number from 2008,&amp;#8203; its more than 15 years but they dont care for old customer,&amp;#8203; they assume they will go nowhere. 
As I said paying the bill is not an issue,&amp;#8203; cornering someone definitely is.</t>
  </si>
  <si>
    <t>2024-01-05 10:03:01</t>
  </si>
  <si>
    <t>Even though I tried to port but i cannot do that also,&amp;#8203; because my connection is not working,&amp;#8203; unless i detach my child connection i cannot do that.
I am so cornered by airtel that I am left with only one option of paying the bill and bowing down to them. This is cruel.</t>
  </si>
  <si>
    <t>2024-01-05 10:03:00</t>
  </si>
  <si>
    <t>@Airtel_Presence Despite repeated requests detailed bill not being furnished on e-mail only pressuring for quick payment of inflated bill.  Will someone look into it? 
Krishan Chawla 
Mob. 9810356833</t>
  </si>
  <si>
    <t>2024-01-05 08:54:57</t>
  </si>
  <si>
    <t>@airtelindia @Airtel_Presence @JioCare @reliancejio mera number band kar diya gya hai jio ke dura Airtel ka number hai. Inka koi bill bakaya tha jabki mere dura jio store Jake pay kar diya gya hai https://t.co/F7Wa9Ad9kE</t>
  </si>
  <si>
    <t>2024-01-05 08:31:48</t>
  </si>
  <si>
    <t>@Airtel_Presence 
I have shared my details,&amp;#8203; Kindly revert back asap. I don't want a huge bill again else I will discontinue with the services 
  Quoted Tweet : @Airtel_Presence : @gaurangmvp_ We don't want our customers to experience any concerns related to our services,&amp;#8203; Gaurang. Kindly DM us your  Airtel details,&amp;#8203; so that we can look into it immediately. Thank you,&amp;#8203; Vipin https://t.co/2G23qpK1Kp</t>
  </si>
  <si>
    <t>2024-01-05 00:00:01</t>
  </si>
  <si>
    <t>2024-01-04</t>
  </si>
  <si>
    <t>@ChiragG50873146 @UpstoxSupport @upstox We apologize for the inconvenience caused. Please refer to our DM conversation as we have responded your concern. -NS</t>
  </si>
  <si>
    <t>2024-01-04 23:30:46</t>
  </si>
  <si>
    <t>@airtelindia airtel broadband is down in brookfield area for two days now.. Will you deduct that money from the bill you charge? You call me 10 times a day when I am late by even just one day but I am sure an apology is all you would offer for the inconvenience.. Shame!</t>
  </si>
  <si>
    <t>2024-01-04 22:33:19</t>
  </si>
  <si>
    <t>@careinsuranceIN @airtelbank और न ही चेक जारी करती हैं अब @careinsuranceIN आप एक गरीब आदमी का 1100 लेकर धोखाधड़ी करके आपको क्या मिल जाएगा। आप लोग भोले भाले ग्राहकों को बेवकूफ बना रहे है @airtelbank @careinsuranceIN दोनो मिलकर फायदा कमा रहे है । मेरे अलावा मेरे ही शहर के 3 लोगो को और पैसे काटे है आप लोगो ने ।</t>
  </si>
  <si>
    <t>2024-01-04 22:28:27</t>
  </si>
  <si>
    <t>@Gagan7080611955 
https://t.co/RDdC26qNhd 
  Quoted Tweet : @PankajK73278490 : @careinsuranceIN @airtelbank 
पॉलिसी नम्बर - 49584515
बिना सहमति के बैंक खाते से 1100 रूपए काटकर बीमा रिन्यूअल कर दिया जब एयरटेल पेमेंट बैंक से बात की तो बोले की बीमा कंपनी से बात करो। बीमा कंपनी से कहा तो बोली जिस बैंक से कटा उससे बात करो । जैसे तैसे कंपनी से मेल की तो कंपनी कह https://t.co/Qlb6euy9Wu</t>
  </si>
  <si>
    <t>2024-01-04 22:26:54</t>
  </si>
  <si>
    <t>@careinsuranceIN @airtelbank 
पॉलिसी नम्बर - 49584515
बिना सहमति के बैंक खाते से 1100 रूपए काटकर बीमा रिन्यूअल कर दिया जब एयरटेल पेमेंट बैंक से बात की तो बोले की बीमा कंपनी से बात करो। बीमा कंपनी से कहा तो बोली जिस बैंक से कटा उससे बात करो । जैसे तैसे कंपनी से मेल की तो कंपनी कह https://t.co/Qlb6euy9Wu</t>
  </si>
  <si>
    <t>2024-01-04 22:24:59</t>
  </si>
  <si>
    <t>@careinsuranceIN @airtelbank न जाने कितने लोगों को जेब काटकर अपना बैंक बैलेंस बना रहे है ऐसे बीमा कंपनियां गरीबों को लूटकर मालामाल हो रहे है ।और गरीब और गरीब हो रहे है</t>
  </si>
  <si>
    <t>2024-01-04 22:24:01</t>
  </si>
  <si>
    <t>2024-01-04 22:22:46</t>
  </si>
  <si>
    <t>जैसे तैसे कंपनी को मेल की कि हमारे 1100 रुपए वापस करिए तो कह रही की चेक की फोटो भेजो । 
@careinsuranceIN @airtelbank रुपए काटते समय तो आपने न खाता देखा न चेक बुक देखी । जब ग्राहक ने मांगा तो कह रहे चेक की फोटो नही है । आपने जिस खाते से पैसा काटा है वो बैंक न तो चेकबुक जारी करती</t>
  </si>
  <si>
    <t>2024-01-04 22:16:01</t>
  </si>
  <si>
    <t>2024-01-04 22:12:23</t>
  </si>
  <si>
    <t>2024-01-04 21:38:46</t>
  </si>
  <si>
    <t>My issue is not fixed till now @UpstoxSupport @upstox @airtelbank</t>
  </si>
  <si>
    <t>2024-01-04 20:18:18</t>
  </si>
  <si>
    <t>Hi @airtelindia  someone from billing department calling from mobile no.  +918447733907  and abusing for non payment of bill. Bill is showing no pending bills. Plz look into this
@DelhiPolice</t>
  </si>
  <si>
    <t>2024-01-04 17:17:34</t>
  </si>
  <si>
    <t>2024-01-04 17:16:57</t>
  </si>
  <si>
    <t>@airtelindia  someone from billing department calling from mobile no.  +918447733907  and abusing for non payment of bill. Bill is showing no pending bills. Plz look into this</t>
  </si>
  <si>
    <t>2024-01-04 17:13:43</t>
  </si>
  <si>
    <t>@airtelindia @airtelbank 
Regarding,&amp;#8203; #AirtelPostpaid payment issue.
I have observed previous dues are not yet paid in latest #Airtel bill statement since I have paid two payments (cheque and online) before the due date. Why it is not yet updated?
Today service is suspended.</t>
  </si>
  <si>
    <t>2024-01-04 12:30:36</t>
  </si>
  <si>
    <t>2024-01-03</t>
  </si>
  <si>
    <t>@sairam91993524 @Rishavjain79 @Abhishe42305232 @airtelbank @airtelindia @Airtel_Presence @BharatBillPay Mine got resolved after raising dispute with axis bank</t>
  </si>
  <si>
    <t>2024-01-03 23:05:03</t>
  </si>
  <si>
    <t>@airtelnews @thejameru This's regarding @airtelindia postpaid number 9821877427.
I paid bill of Rs 471 on 27 Dec through ICICI Bank.
It seems it doesn't show on your system. 
1st time this problem. 
Your Customer Care is not up to the mark. Not helpful enough. VERY SLOW. https://t.co/fKVIzY2lYQ</t>
  </si>
  <si>
    <t>2024-01-03 21:28:14</t>
  </si>
  <si>
    <t>This's regarding @airtelindia postpaid number 9821877427.
I paid bill of Rs 471 on 27 Dec through ICICI Bank.
It seems it doesn't show on your system. 
1st time this problem. 
Your Customer Care is not up to the mark. Not helpful enough. VERY SLOW. https://t.co/ErVlmONI57 
  Quoted Tweet : @Airtel_Presence : Going out of home for days?
Keep your Xstream Fiber connection safe and resume it with just a click of a button. Check out this video to know how to enable and manage safe custody
https://t.co/pGFO7YZJUR</t>
  </si>
  <si>
    <t>2024-01-03 21:27:36</t>
  </si>
  <si>
    <t>@airtelindia This's regarding @airtelindia postpaid number 9821877427.
I paid bill of Rs 471 on 27 Dec through ICICI Bank.
It seems it doesn't show on your system. 
1st time this problem. 
Your Customer Care is not up to the mark. Not helpful enough. VERY SLOW. https://t.co/m43rjwncHw</t>
  </si>
  <si>
    <t>2024-01-03 21:25:45</t>
  </si>
  <si>
    <t>#Airtel employs goondas to extort money to cover up their own incompetence. I surrendered their connection but they didn't pick up their equipments and continued to bill me for few months and threatened me when I refused to pay. 
  Quoted Tweet : @India_Policy : They are supposed to be the public servant,&amp;#8203; but they always behave as rulers,&amp;#8203; power drunk that is.</t>
  </si>
  <si>
    <t>2024-01-03 21:16:01</t>
  </si>
  <si>
    <t>Finally my issues are resolved thanks to the social media team of @JioCare and engineer Shubham who managed to diagnose the issue and resolve it.
#phew 
  Quoted Tweet : @Sumaira_SBIMF : When I wanted to complain about discrepancy in my bill or data issues,&amp;#8203; @airtelindia never returned my calls. They called when I sent porting request.
When I ported to @reliancejio I got a sim home delivered within a day. Now when I have service issues there is no response. 🤷‍♀️🤷‍♀️🤷‍♀️</t>
  </si>
  <si>
    <t>2024-01-03 20:16:40</t>
  </si>
  <si>
    <t>It was almost 6+ months old fight with this #SCAM company @Paytm No Result.@Paytmcare @GooglePayIndia @PhonePe @PaytmBank @paytminsider @PaytmMoney @paytmbankcare @PaytmTickets @PaytmBusiness @PaytmTravel @PaytmSeONDC @PMOIndia @amazonIN @airtelbank @bharatpeindia @RBI @CeoNoida https://t.co/ZnuQtBn3qA</t>
  </si>
  <si>
    <t>2024-01-03 18:28:24</t>
  </si>
  <si>
    <t>2024-01-03 18:26:27</t>
  </si>
  <si>
    <t>@AxisBank @AxisBankSupport @airtelindia @airtelbank @airtelindia @airtelbank @RBI ,&amp;#8203; Axis bank says the amount has been credited into the beneficiary account,&amp;#8203; which is on airtel side,&amp;#8203; and they tried reaching out to you but haven't received any response. Please help. My money is stuck between you two parties. @AxisBank https://t.co/HaDgAlS3UU</t>
  </si>
  <si>
    <t>2024-01-03 18:18:39</t>
  </si>
  <si>
    <t>Hi @airtelnews @airtelindia I am unable to Apply promocode for Airtel Axis bank Credit card for electricity bill payment. Have you giys removed the option for applying the promocode. Can you please check.Will I be eligible for Cashback if I pay directly without Apply promo code?</t>
  </si>
  <si>
    <t>2024-01-03 17:22:01</t>
  </si>
  <si>
    <t>@airtelindia since 1 month my broadband is not working and no response from your team #Airtel worst service and to rub salt to my wounds I have received a bill it’s really worst service</t>
  </si>
  <si>
    <t>2024-01-03 16:11:06</t>
  </si>
  <si>
    <t>@airtelindia @Airtel_Presence i have no data card ,&amp;#8203; why I am getting this bill? Shall I need to report to legal? https://t.co/D0bXahEbPz</t>
  </si>
  <si>
    <t>2024-01-03 14:34:21</t>
  </si>
  <si>
    <t>@PhonePeSupport @airtelbank @PhonePe @_sameernigam @airtelindia @RBI My problem is also not solved but I am already message phonepaysupports but no any response me .
please solve my problem
I can't visit my transaction history after 21dec</t>
  </si>
  <si>
    <t>2024-01-03 14:22:59</t>
  </si>
  <si>
    <t>@airtelbank @airtelindia @airtelbank @Airtel_Presence by when will you fix the issue??? I am still not able to use my existing @AxisBank fastag and have to pay double amount at toll due to this issue.</t>
  </si>
  <si>
    <t>2024-01-03 13:49:17</t>
  </si>
  <si>
    <t>@PhonePeSupport @airtelbank @PhonePe @_sameernigam @airtelindia @RBI
SIR MERA AMOUNT ABHI TK ACCOUNT ME TRANSFER NHI HUAA H PHONE PAY WALE KOII UPDATE NHI DE RHE H AUR NAA THI AIRTEL PAYMENT WALE PLEASE MERA SOLUTION KRWAAOO https://t.co/M7Yq1aJlcI</t>
  </si>
  <si>
    <t>2024-01-03 12:56:21</t>
  </si>
  <si>
    <t>I recharged for airtel no through axis bank credit card which give offer of flat 25% cashback but for more than 2 recharge I haven't got that even worst service provided by airtel for customer care I called airtel help they said It doesn't come under us @airtelindia @airtelbank https://t.co/fdHoaK9Ld3</t>
  </si>
  <si>
    <t>2024-01-03 12:41:55</t>
  </si>
  <si>
    <t>@airtelindia and @airtelbank @Airtel_Presence  is this a sponsored scam from you. You send countless messages to apply Airtel axis credit. When we apply you say axis bank don't have offers for you. When I checked with axis bank they said only can issue the card. This is bluffing https://t.co/cOBJmAkXVg</t>
  </si>
  <si>
    <t>2024-01-03 12:22:53</t>
  </si>
  <si>
    <t>🚨STEPPED DOWN IN THE PAST 24HRS
EPSTEINS LIST ❌
💥HARVARD PRESIDENT
💥MGM SPRINGFIELD CEO/PRES
💥MALAYSIA CEO
💥AIR ASIA CEO
💥ISU ATHLETIC DIRECTOR
💥AIRTEL AFRICA CEO
💥OTRIUM CEO
💥HYDRO ONE DIRECTOR
💥COUNCIL MEMBER HOLLY JACKSON
💥REP BILL JOHNSON
💥DIRECTOR OF ISTANBUL… https://t.co/g2axxcoSnQ</t>
  </si>
  <si>
    <t>2024-01-03 12:08:54</t>
  </si>
  <si>
    <t>@kjsehrawat @blsanthosh @narendramodi @Virend_Sachdeva @PavanRanaRSS @PandaJay @alka_gurjar @BJP4Delhi @tarunchughbjp @ArunSinghbjp @sunilbansalbjp @HardeepSPuri @smritiirani आप सभी को मैं आगाह करना चाहता हूं @airtelbank के बारे में इस बैंक ने कई सारे खाते पर डेबिट फ्रीज़ लगा दिया है वो भी बिना बताए ऐसा आपके साथ ना हो की आप अपने पैसे का ही इस्तेमाल ना कर सकें इसलिए इस फर्जी Airtel Payments bank का इस्तेमाल ना करे 
जनहित में जारी https://t.co/kVsvfyjqpm</t>
  </si>
  <si>
    <t>2024-01-03 10:18:53</t>
  </si>
  <si>
    <t>@airtelindia also i have received an email stating my postpaid bill,&amp;#8203; but i am using @reliancejio 's service since last 5 years.
Are you out of your mind? Check dm
@TRAI look into this matter</t>
  </si>
  <si>
    <t>2024-01-03 07:46:26</t>
  </si>
  <si>
    <t>@Airtel_Presence @AirtelXtream @ACTFibernet @jio_fiber @reliancejio @JioCare @ImAtulKansal @agarwalvishal @consumerforum_ Thief @reliancejio n @jio_fiber the connection itself is #down from 23 days.  What the #hell you are sending #bill for,&amp;#8203; creating #inconvenience to #customers #fraud #jio #scam #jiofiber https://t.co/X6bWLbxo6y</t>
  </si>
  <si>
    <t>2024-01-03 06:08:06</t>
  </si>
  <si>
    <t>2024-01-02</t>
  </si>
  <si>
    <t>@Gopakumar__SR @World_Broadband @ACTBroadbandIn @airtelindia @JioCare Jio has become professional cheater. pls see it: https://t.co/VVNzMPL00g @BandBajaateRaho @DoT_India @TRAI 
  Quoted Tweet : @PriyonkoDas : @JioCare @fatima_bjp Had a jiofiber connection prepaid (service period 11/May to 11/Nov),&amp;#8203; @reliancejio barred service on 28/Oct with fake bill raised. Booked airfiber,&amp;#8203; failed to provide connection and never refunded. Almost total Rs.350/- cheated by jio. Never advised to go for Jio connections. https://t.co/Z7yrrUT4e6</t>
  </si>
  <si>
    <t>2024-01-02 23:30:26</t>
  </si>
  <si>
    <t>2024-01-02 22:15:23</t>
  </si>
  <si>
    <t>@AxisBankSupport Have applied for Airtel axis bank credit card but got this message.this is worth noting that I have entered all the details as per my adhar and post paid bill from Airtel plz guide as to what can I do next https://t.co/aD2TSepwTq</t>
  </si>
  <si>
    <t>2024-01-02 21:52:29</t>
  </si>
  <si>
    <t>@k04197 @JioCare I am against the policy and politics behind @reliancejio 's monopoly ,&amp;#8203; even in protest I didn't switch or use Jio when it was launched with absolutely free calling and 4G data. In between I paid a monthly bill of more than 6 thousand to @VodafoneGroup . R u reading @airtelindia ?</t>
  </si>
  <si>
    <t>2024-01-02 20:55:27</t>
  </si>
  <si>
    <t>@airtelindia see same location no network i have #iPhone15Pro #flip5 ab kya kahu sharam kro . Network issue from both phone for last 3 days what to say i m paying 2k rs every month bill and getting this im porting my network to @reliancejio @JioCare https://t.co/InaBdXXMfR</t>
  </si>
  <si>
    <t>2024-01-02 20:32:02</t>
  </si>
  <si>
    <t>@DOTWEET4 @makemytripcare @makemytrip @RichaChadha आप सभी को मैं आगाह करना चाहता हूं @airtelbank के बारे में इस बैंक ने कई सारे खाते पर डेबिट फ्रीज़ लगा दिया है वो भी बिना बताए ऐसा आपके साथ ना हो की आप अपने पैसे का ही इस्तेमाल ना कर सकें इसलिए इस फर्जी Airtel Payments bank का इस्तेमाल ना करे 
जनहित में जारी https://t.co/T7wAsUdhut</t>
  </si>
  <si>
    <t>2024-01-02 20:31:53</t>
  </si>
  <si>
    <t>@Airtel_Presence @airtelbank Trying to make electricity bill payment on your Airtel Thanks app through Airtel Axis Bank Co-branded credit card &amp;amp; your system is not accepting your own co-branded card. Tried on another mobile &amp;amp; there it's showing a different &amp;amp; incorrect message. https://t.co/ZgF3MvsBPa</t>
  </si>
  <si>
    <t>2024-01-02 19:47:33</t>
  </si>
  <si>
    <t>@Airtel_Presence Paid final bill of  Rs.122.96 for 04415384884_wifi after disconnection. Kindly acknowledge receipt for my final payment and closure of my account. Treat this matter and account as closed. https://t.co/wcISZdEmmn</t>
  </si>
  <si>
    <t>2024-01-02 19:45:59</t>
  </si>
  <si>
    <t>2024-01-02 19:35:10</t>
  </si>
  <si>
    <t>@Airtel_Presence Paid final bill of  Rs.122.96 for 04415384884_wifi after disconnection. Kindly acknowledge receipt for my final payment and closure of my account. Treat this matter and account as closed. https://t.co/Jp9psmi7AA</t>
  </si>
  <si>
    <t>2024-01-02 19:23:25</t>
  </si>
  <si>
    <t>2024-01-02 17:52:20</t>
  </si>
  <si>
    <t>@Rishavjain79 @Abhishe42305232 @airtelbank @airtelindia @Airtel_Presence @BharatBillPay @Jack22907011 Is your issue resolved
I am also facing the same issue since15dayd</t>
  </si>
  <si>
    <t>2024-01-02 17:25:20</t>
  </si>
  <si>
    <t>@airtelbank Dear Concern,&amp;#8203; My existing Airtel Payment Bank Wallet is showing dormant due to the reason that it was not in use for long time. Request you to re-activate my airtel payment bank wallet link with mobile no- 9811271015.
Proper help/assistance is required...</t>
  </si>
  <si>
    <t>2024-01-02 16:17:16</t>
  </si>
  <si>
    <t>Tried paying for my @airtelindia broadband bill 5 times via @GooglePayIndia UPI powered by @Razorpay but it failed every single time never got a notification for payment on @GooglePayIndia and @Razorpay kept asking me to wait for the payment notification. Shitty experience.</t>
  </si>
  <si>
    <t>2024-01-02 14:39:36</t>
  </si>
  <si>
    <t>18 December 2023 ko 54350/- ka amount Airtel payment Bank me transfer Kiya tha. 21 December 2023 ko payment settled bta rha hai magar abhi Tak mere Airtel payment Bank me amount nhi aaya hai. Please check.
@airtelindia @airtelbank @PhonePe @PhonePeSupport @RBI @_sameernigam https://t.co/VFPkKhbfda</t>
  </si>
  <si>
    <t>2024-01-02 14:11:51</t>
  </si>
  <si>
    <t>@Paytm @vijayshekhar @IDFCFIRSTBank Vaidyanathan V @ICICIBank Sandeep Bakshi @HDFC_Bank Sashidhar Jagdishan @KotakBankLtd Ashok Vaswani @AxisBank Amitabh Chaudhry @TheOfficialSBI Dinesh Kumar Khara @airtelbank Airtel Payments Bank @MyIndusIndBank Sumant Kathpalia @bankofbaroda</t>
  </si>
  <si>
    <t>2024-01-02 12:18:35</t>
  </si>
  <si>
    <t>We apologize on behalf of HDFC Bank Cares.  We are sorry About Your Concern Please Reach Us Our 24/7 Helpline No +918388051137 Any Issue for the inconvenience caused to you. to assist you better kindly share your contact info via DM thanks you +918388051137 
  Quoted Tweet : @silot9 : @airtelbank @ICICIBank @HDFC_Bank @AxisBank I think account number is a sensitive information,&amp;#8203; you can check the account details in your system with my RMN#9560690514. Also please find the attached snapshot for the transaction details (both marked in red color) https://t.co/Y2pjfNNUrs</t>
  </si>
  <si>
    <t>2024-01-02 11:39:31</t>
  </si>
  <si>
    <t>@airtelbank @ICICIBank @HDFC_Bank @AxisBank I think account number is a sensitive information,&amp;#8203; you can check the account details in your system with my RMN#9560690514. Also please find the attached snapshot for the transaction details (both marked in red color) https://t.co/Y2pjfNNUrs</t>
  </si>
  <si>
    <t>2024-01-02 11:35:32</t>
  </si>
  <si>
    <t>@silot9 @ICICIBank @HDFC_Bank @AxisBank Hi Sudeept! That is not the experience we want you to have with us. We request you to kindly share your transaction details (date amount and transaction ID) along with your Airtel Money Wallet/Airtel Payments Bank Savings account number via DM to assist you further. -PK</t>
  </si>
  <si>
    <t>2024-01-02 09:34:48</t>
  </si>
  <si>
    <t>Airtel Happy new Year 2024 
updated
fake promises
fake service
fake 5g connectivity
fake behaviour
final bill is foolish people
@airtelindia @Airtel_Presence
@airtelnews  @reliancejio @PMOIndia plz makes strongrules for  telcom companies so they improved with customer experience https://t.co/KFVkah9P0G</t>
  </si>
  <si>
    <t>2024-01-02 09:26:29</t>
  </si>
  <si>
    <t>We apologize on behalf of HDFC Bank Cares.  We are sorry About Your Concern Please Reach Us Our 24/7 Helpline No +918388051137 Any Issue for the inconvenience caused to you. to assist you better kindly share your contact info via DM thanks you +918388051137 
  Quoted Tweet : @silot9 : @airtelbank Pls don’t opt any services from airtel payment bank as they will keep on deducting money from your wallet and they will simply say that they have done this due to some unknown due amount.I am struggling with them so Better to go with @ICICIBank @HDFC_Bank @AxisBank</t>
  </si>
  <si>
    <t>2024-01-02 09:24:08</t>
  </si>
  <si>
    <t>We apologize on behalf of .  We are sorry About Your Concern Please Reach Us Our 24/7 Helpline No +918100518522 Any Issue for the inconvenience caused to you. to assist you better kindly share your contact info via DM thanks you +918100518522 
  Quoted Tweet : @silot9 : @airtelbank Pls don’t opt any services from airtel payment bank as they will keep on deducting money from your wallet and they will simply say that they have done this due to some unknown due amount.I am struggling with them so Better to go with @ICICIBank @HDFC_Bank @AxisBank</t>
  </si>
  <si>
    <t>2024-01-02 09:23:40</t>
  </si>
  <si>
    <t>@airtelbank Pls don’t opt any services from airtel payment bank as they will keep on deducting money from your wallet and they will simply say that they have done this due to some unknown due amount.I am struggling with them so Better to go with @ICICIBank @HDFC_Bank @AxisBank</t>
  </si>
  <si>
    <t>2024-01-02 09:23:30</t>
  </si>
  <si>
    <t>2024-01-01</t>
  </si>
  <si>
    <t>@Airtel_Presence You have spoiled my new year. You have sold me this plan promising unlimited 5G data; however,&amp;#8203; I'm not getting the 5G network in 90% location. You've stopped my data service 6 days before my bill cycle which now creating multple issues for me.</t>
  </si>
  <si>
    <t>2024-01-01 23:43:14</t>
  </si>
  <si>
    <t>@reliancejio @JioCare,&amp;#8203; kindly advise the procedure to port the SIM to JIO Network from Airtel. 
  Quoted Tweet : @ImrojAli12 : @airtelindia,&amp;#8203; you spent crores of rupees in advertising claiming that you are the fastest internet service provider.
I am trying to send a text message via WhatsApp &amp; it takes 5-10 min only to send "Hi".
Stop fooling us &amp; please spend some money on upgrading your network. 💔</t>
  </si>
  <si>
    <t>2024-01-01 20:10:34</t>
  </si>
  <si>
    <t>@airtelindia @Airtel_Presence i made payment of my postpaid bill via @CRED_club but didn't updated yet. It happened same with me in Aug 2023. I also raise complaint about matter but still pending..</t>
  </si>
  <si>
    <t>2024-01-01 17:55:47</t>
  </si>
  <si>
    <t>Mera Bill Airtel ne 3100 rupey ka Bhej dia 599 vale pack mai complain kr kr k thak Chuka hu Lekin Koi Sun hi nhi rha @airtelindia @Airtel_Presence @airtelnews @airtelbank @airtel
Ab sim bnd hi krvani padegi #chor #loot #scam just fed up with Airtel worst sim I have ever used</t>
  </si>
  <si>
    <t>2024-01-01 17:17:23</t>
  </si>
  <si>
    <t>🤗 
  Quoted Tweet : @chakris64 : Day 1 of the month
#Amex Gold - 6*1000 #Amazon pay vouchers ✅
#PPFAS #MutualFund SIP ✅
Bill payments via #Airtel Axis card ✅
#ccgeeks
#finance #HappyNewYear</t>
  </si>
  <si>
    <t>2024-01-01 15:59:37</t>
  </si>
  <si>
    <t>Day 1 of the month
#Amex Gold - 6*1000 #Amazon pay vouchers ✅
#PPFAS #MutualFund SIP ✅
Bill payments via #Airtel Axis card ✅
#ccgeeks
#finance #HappyNewYear</t>
  </si>
  <si>
    <t>2024-01-01 14:49:41</t>
  </si>
  <si>
    <t>@airtelindia 5days since phone n internet not working due to your mess. Will you provide the deduction in the monthly bill to everyone affected ? @reliancejio is far better than you</t>
  </si>
  <si>
    <t>2024-01-01 14:19:43</t>
  </si>
  <si>
    <t>Hey @airtelindia Tried to pay my wifi bill by adding amount in @airtelbank through my @IDFCFIRSTBank debit card. Amount deducted but it is showing less balance as before in #Airtel wallet. 
@Airtel_Presence https://t.co/pWVHErKH65</t>
  </si>
  <si>
    <t>2024-01-01 13:57:50</t>
  </si>
  <si>
    <t>2024-01-01 12:23:43</t>
  </si>
  <si>
    <t>2024-01-01 10:59:31</t>
  </si>
  <si>
    <t>2024-01-01 10:11:51</t>
  </si>
  <si>
    <t>News</t>
  </si>
  <si>
    <t>neutral</t>
  </si>
  <si>
    <t>... Money &amp;middot; Mutual Fund &amp;middot; Industry &amp;middot; Companies &amp;middot; Technology &amp;middot; Web Stories ... Airtel stock. OPEN IN APP. Next Story footLogo. Recommended For You. GENIE&amp;nbsp;...
Bharti Airtel market cap nears ₹7 lakh crore as stock hits record high for 5th straight session</t>
  </si>
  <si>
    <t>2024-01-26 00:45:41</t>
  </si>
  <si>
    <t>livemint</t>
  </si>
  <si>
    <t>Live Stream! Technicals &amp;middot; Mind Over Money &amp;middot; Web Stories &amp;middot; Market Moguls &amp;middot; Bonds ... MX ShareKaro App &amp;middot; MX TakaTak App. Download ET APP. Follow us on.
IRFC, Bharti Airtel among 6 largecap stocks that outperformed Nifty50 - The Economic Times</t>
  </si>
  <si>
    <t>2024-01-25 21:56:00</t>
  </si>
  <si>
    <t>economictimes</t>
  </si>
  <si>
    <t>positive</t>
  </si>
  <si>
    <t>You can also watch on Voot app and MX Player, while Airtel subscribers can view it live on Airtel XStream. If you are a Vodafone user, you can&amp;nbsp;...
Bigg Boss 17 Grand Finale: When And Where To Watch, Prize Money And More</t>
  </si>
  <si>
    <t>2024-01-24 23:34:36</t>
  </si>
  <si>
    <t>timesnownews</t>
  </si>
  <si>
    <t>Download the Financial Express App for the latest finance news. Follow us on ... Money. bell-icon Top News. Share Icon Share. Next Story &amp;middot; Daily&amp;nbsp;...
Airtel prepays Rs 8325 crore towards part dues of 2015 spectrum - The Financial Express</t>
  </si>
  <si>
    <t>2024-01-24 23:13:47</t>
  </si>
  <si>
    <t>financialexpress</t>
  </si>
  <si>
    <t>Download the Financial Express App for the fastest and most reliable business ... Money. bell-icon Top News. Share Icon Share. Next Story &amp;middot; Daily&amp;nbsp;...
What&amp;39;s a Fair &amp;amp; Lovely defensive play? HUL or Bharti Airtel - Find out Jefferies recommendations</t>
  </si>
  <si>
    <t>2024-01-16 14:21:29</t>
  </si>
  <si>
    <t>Download App : &amp;middot; open in App. Top Trends. Ind vs Afg 2nd T20I ... How to Make Money with ChatGPT &amp;middot; Lohri Wishes Stickers on WhatsApp&amp;nbsp;...
Airtel and Jio To Stop Unlimited 5G Plans In The Second Half Of The Year - Times Now</t>
  </si>
  <si>
    <t>2024-01-15 00:57:16</t>
  </si>
  <si>
    <t>negative</t>
  </si>
  <si>
    <t>Falling Off The Momentum Why Retail Investors Are Losing Money After Witnessing A Long Rally ... Longwalks App. download et app. follow us on. Powered&amp;nbsp;...
Airtel loses nearly 1.2 million active users in Oct 2023: TRAI - The Economic Times</t>
  </si>
  <si>
    <t>2024-01-04 17:55:31</t>
  </si>
  <si>
    <t>Forums</t>
  </si>
  <si>
    <t>sengottu</t>
  </si>
  <si>
    <t>What should be my primary card? I am finding it overwhelming to keep track of the due dates and due amount.
What should be my primary card? I would really like it if you could she some light on this. I know we only spend a little so I am not after max reward points. I use my CCs because I usually do not like to have real money or my wallet with me. When I do not have my wallet with me, I feel so good, because I tend to lose it every now and then. And carrying a CC is handy!  I have the following cards, 1. Amazon Pay ICICI (5.2L CC Limit) 2. IndusInd Signature Legend (1L) 3. Axis Neo (36k) 4. HDFC Moneyback+ (90k) 5. ICICI Coral (shares CC limit with my Amazon Pay CC, I guess) 6. Airtel Axis CC (Application under review) My monthly and/or yearly spending is as below, 1. Fuel - 4-5k per month (I prefer BPCL only, using Moneyback+) 2. Grocery - 3k (DMart primarily, and things that we miss out are from BBasket) 3. Zomato - 1k max (currently using Axis Neo, since I have and option to avail 120 off twice per month) 4. Rent - 15k (always through UPI to my landlord) 5. Internet and Mobile - 590/- (Airtel Fibre); Mobile Recharges (3 Airtel, and 1 Vodafone) I do it for about 6 months or 84 days through Amazon Pay Mobile app with Amazon&amp;#39;s CC 6. Dining - less than 1.5k per month (mostly using HDFC Moneyback+) 7. LIC yearly 160k (through Amazon, using Amazon&amp;#39;s CC) Once did it with HDFC and I am guessing I was given a gift voucher of 1000/- 8. Car Due (gets debited automatically from Savings Account) 9. Things that we buy from Retail shops - I randomly use anyone of these two (Axis Neo, Moneyback +) 10. Health Insurance for my parents - 50k yearly (used my HDFC Moneyback+, got rewarded with 500/- voucher) Completely stopped using Coral from ICICI as I HAVE NEVER MANAGED TO REAP ANY REWARD POINTS.   And I am finding it overwhelming to keep track of the due dates and due amount, however I have managed to pay my dues on or before my due dates. So far, so good.   I am hoping yall are having a good weekend so far!    &amp;#32; submitted by &amp;#32;  /u/sengottu  &amp;#32; to &amp;#32;  r/CreditCardsIndia   [link] &amp;#32; [comments]</t>
  </si>
  <si>
    <t>2024-01-21 10:03:53</t>
  </si>
  <si>
    <t>India</t>
  </si>
  <si>
    <t>reddit</t>
  </si>
  <si>
    <t>en</t>
  </si>
  <si>
    <t>netizen101</t>
  </si>
  <si>
    <t>Paid CC bill but not reflecting in axis app?
I have recently paid my Airtel axis CC bill via hdfc bill pay portal via hdfc millenia debit card. The amount was around 3K, but it is still not reflecting on my axis CC portal. It has been 2 days since the payment. I have asked in hdfc local branch and they have asked me to give it sometime and it will reflect. Just wanted to know how long does it usually takes for this payment to reflect and what should be my next steps just in case it doesn&amp;#39;t reflect soon. TIA    &amp;#32; submitted by &amp;#32;  /u/netizen101  &amp;#32; to &amp;#32;  r/CreditCardsIndia   [link] &amp;#32; [comments]</t>
  </si>
  <si>
    <t>2024-01-18 06:21:57</t>
  </si>
  <si>
    <t xml:space="preserve">Male
</t>
  </si>
  <si>
    <t>dc1222</t>
  </si>
  <si>
    <t>Please help me pick my first credit card
My expenses are as follows:  Ola/uber/blu/metro- 10k per month Online food - 2k per month Offline food via UPI - 3k per month Online shopping (amazon) - 5k [this is my &amp;#39;treat-yourself&amp;#39; money and not really a monthly expense]  I have the following credit cards in mind and have also highlighted some (subjective) cons pertaining to the cards:  HDFC tata neu infinity - the cashback is limited to neu coins and honestly I do not use tata neu. Can anyone with this card tell me what did you use your neu coins on? HDFC swiggy - it seemed like a nice card but the cashback gets credited as swiggy money and I don&amp;#39;t use swiggy a lot. Airtel axis - this card seemed nice until I realised that the airtel cashback is capped to 300 per month for prepaid, postpaid, broadband ALL COMBINED. My airtel bill comes to about 3k per month so I will surely cap the limit. On top of this the card also provides 10% cb capped to 500 pm for swiggy, zomato and big basket. Seems nice considering that the cb is credited directly to the cc account. SBI cashback - this card seems like a solid one and I&amp;#39;m inclined to get it. The only &amp;#39;con&amp;#39; seems to be the 999 annual fee and I&amp;#39;m not sure if I can meet the 2L fee waiver criteria.  Please do share your thoughts with me as to which card I should go for! Thanks for reading :)    &amp;#32; submitted by &amp;#32;  /u/dc1222  &amp;#32; to &amp;#32;  r/IndianCreditCards   [link] &amp;#32; [comments]</t>
  </si>
  <si>
    <t>2024-01-02 14:51:52</t>
  </si>
  <si>
    <t>2024-02-29</t>
  </si>
  <si>
    <t>Hello @airtelbank @Airtel_Presence @AxisBank @AxisBankSupport 
I have applied airtel axis bank credit card is got rejected after video kyc process and i also tried others  credit card of axis bank all getting rejected continuously from 6 years i have fullfill all conditions.</t>
  </si>
  <si>
    <t>2024-02-29 23:48:05</t>
  </si>
  <si>
    <t>@Airtel_Presence
@airtelindia
@airtelbank
@AxisBank
@AxisBankSupport
Airtel Axis Bank credit card is always not available to apply. I have good cibil score. What is the issue to apply. #airtelaxiscard https://t.co/ufnaUw6Rif</t>
  </si>
  <si>
    <t>2024-02-29 21:55:17</t>
  </si>
  <si>
    <t>What is this ? And why am I receiving this type of messages ???  @airtelindia @airtelbank @RBI @TheOfficialSBI @Airtel_Presence https://t.co/l9etEvLmqs</t>
  </si>
  <si>
    <t>2024-02-29 21:50:21</t>
  </si>
  <si>
    <t>@Airtel_Presence @airtelindia See I hv had enough time dealing with shit. My WiFi isn’t working from past few days ur engineer came and did nothing. I hv called customer care bt still no help. So I am not going to give this month bill and kindly remove ur connection ASAP https://t.co/xEaXargSJw</t>
  </si>
  <si>
    <t>2024-02-29 20:51:10</t>
  </si>
  <si>
    <t>@Airtel_Presence 
@airtelbank 
Took 2 fastag from airtel
Now which fastag is for which car ?
The call center ks not able to help!!
There is no tag id mentioned ..
just one Delhivery invoice..
Wonder if any tour operator have ordered 10 fastgs from you .. he must have gone nuts 🤦🏻‍♂️</t>
  </si>
  <si>
    <t>2024-02-29 20:25:21</t>
  </si>
  <si>
    <t>@airtelindia ur Airtel Black  is bull shit. In last bill our whole Apartment  have internet issue fr 7-8days and raised query everytime. For those 7 days u ppl provided just 130rs weiver for 7 days in 1380Rs bill. Tnx fr ur service. Now our whole Apartment shift to @reliancejio.</t>
  </si>
  <si>
    <t>2024-02-29 18:42:55</t>
  </si>
  <si>
    <t>@RBIsays @RBI @SrBachchan @SonyTV Very strong caution to people trying to register with @airtelbank . @airtelbank  is looting people's money,&amp;#8203; I wonder why @RBI  is not taking any actions @airtelbank  for abusing rbi guidelines and looting people's money. @airtelbank  is a very scam,&amp;#8203; only use to loose your money.</t>
  </si>
  <si>
    <t>2024-02-29 16:25:07</t>
  </si>
  <si>
    <t>''We apologize on behalf of Flipkart Support,&amp;#8203; we are sorry About your Concern please Reach Us Our 24/7 Helpline no 📞 9725236640 Any Issue for the inconvenience caused to you. to assist you better thanks 
  Quoted Tweet : @madhavsingh9039 : @RBI @Cybercellindia @airtelbank अभी तक कोई कार्यवाही नहीं हुई है कृपया मामला संज्ञान में लेते हुए जांच की जाए और मेरे पैसे वापस किए जाएं @airtelbank @Flipkart @RBI @Cybercellindia @cybercellindore</t>
  </si>
  <si>
    <t>2024-02-29 09:07:21</t>
  </si>
  <si>
    <t>@RBI @Cybercellindia @airtelbank अभी तक कोई कार्यवाही नहीं हुई है कृपया मामला संज्ञान में लेते हुए जांच की जाए और मेरे पैसे वापस किए जाएं @airtelbank @Flipkart @RBI @Cybercellindia @cybercellindore</t>
  </si>
  <si>
    <t>2024-02-29 09:01:48</t>
  </si>
  <si>
    <t>2024-02-28</t>
  </si>
  <si>
    <t>@Airtel_Presence I would like to know whether there is an option to adjust the outage in my next bill? There is no accountability for not providing promised service from your end @Airtel_Presence. Isn't it ?</t>
  </si>
  <si>
    <t>2024-02-28 22:08:02</t>
  </si>
  <si>
    <t>@Airtel_Presence Government should seriously consider rules to keep you guys @Airtel_Presence in check with respect to not providing service as promised. There should be some concession or pay back if you fail to provide internet service as promised. Will you adjust this outage in my next bill ?</t>
  </si>
  <si>
    <t>2024-02-28 22:00:24</t>
  </si>
  <si>
    <t>@airtelindia @Airtel_Presence want to surrender/deactivate my broadband connection. Inspite of repeated requests the issue is still not resolved. Will surely not be going to pay the next broadband bill</t>
  </si>
  <si>
    <t>2024-02-28 21:15:55</t>
  </si>
  <si>
    <t>@Airtelpayment45 
@sunilmittal22 
Airtel not responding 
पैसा मार दिया 
  Quoted Tweet : @airtelbank : @msjha60 Hi Sir! This is certainly not the experience we wanted for you. Inconvenience is regretted. We request you to kindly share your Airtel Money Wallet/Airtel Payments Bank Savings account number via DM in order to resolve your concern at the earliest.</t>
  </si>
  <si>
    <t>2024-02-28 20:35:13</t>
  </si>
  <si>
    <t>@airtelbank  why is the payment not received by Indane merchant?
Transaction ID is: 7166557883012538368
..
@Airtel_Presence 
@airtelindia 
@airtelnews 
I know you all from Airtel Support don't give a shit.</t>
  </si>
  <si>
    <t>2024-02-28 19:51:30</t>
  </si>
  <si>
    <t>I tried to pay for Indane LPG bill from Airtel Thanks app with Airtel credit card &amp;amp; the payment went to: 
AIRTEL PAYMENTS BANK L,&amp;#8203; 
GURGAON,&amp;#8203; IND
Amount ₹ 929.5 debited on Date 22 Feb 2024
Axis Bank Reference ID 4724805249
@airtelbank 
22-feb txn still shows as in progress. Why? 
  Quoted Tweet : @vWhiz : Day 4:
@Airtel_Presence
@airtelindia
@airtelnews
..
Payment STILL shows in progress!! WHAT IS THE  SOLUTION NOW???
Same status since 23-feb.
This problem HAPPENS EVERY TIME with Airtel Thanks app.
Horribly UNRELIABLE SHITSHOW of an app.
 Please change it's name to 
#NoThanks</t>
  </si>
  <si>
    <t>2024-02-28 19:51:29</t>
  </si>
  <si>
    <t>@airtelindia @airtelbank @Airtel_Presence @NHAI_Official @RBI @NPCI_BHIM @PaytmBank @Paytmcare Hi Airtel team,&amp;#8203; I want to port my fastag of paytm payments but your customer support is not supporting to port from paytm to airtel,&amp;#8203; kindly assist.</t>
  </si>
  <si>
    <t>2024-02-28 16:38:02</t>
  </si>
  <si>
    <t>@JioCare @JioCare @reliancejio Enuf of ur bullshit. R y’all going to pay my Airtel bill dat Im using insted of Jio after recharging dongle for 3 months?? I WANT REFUND THATS IT. Im fed up of seeing error everyday.And ive given all proofs dat its nt working nt like some fraud asking 4 cash https://t.co/b89SMhBM7p</t>
  </si>
  <si>
    <t>2024-02-28 15:12:50</t>
  </si>
  <si>
    <t>@airtelbank @airtelindia @Airtel_Presence 
🚨 Issue Alert 🚨 Tried opening a savings account with #Airtel but Got a message saying "You already have an account with this mobile number." My account type remains "wallet type."  and also unable to view on app. 
#AirtelPaymentsBank https://t.co/cnoxL7jXHB</t>
  </si>
  <si>
    <t>2024-02-28 13:41:11</t>
  </si>
  <si>
    <t>@airtelbank @Airtel_Presence @airtelindia - Could anyone from Airtel payment bank's responded in this. 
  Quoted Tweet : @Spj_hll : @DMIFinance @airtelbank - I am really fed up with the response from #DMIfinance since last 20 days they are unable to resolve my small issue. @airtelbank - Don't know why you are associated with worst ever NBFC.</t>
  </si>
  <si>
    <t>2024-02-28 13:22:53</t>
  </si>
  <si>
    <t>@DMIFinance @airtelbank - I am really fed up with the response from #DMIfinance since last 20 days they are unable to resolve my small issue. @airtelbank - Don't know why you are associated with worst ever NBFC.</t>
  </si>
  <si>
    <t>2024-02-28 13:21:24</t>
  </si>
  <si>
    <t>@GeojitFinancial @airtelbank  is a big fraud bank service. Dear people,&amp;#8203; do not use their bank service at any cost. They are not willing to return me my money after sharing my identity proof and also bank statement. @RBI  please into the irregularities that @airtelbank  does to loot people's money</t>
  </si>
  <si>
    <t>2024-02-28 11:05:44</t>
  </si>
  <si>
    <t>&amp;lt;#&amp;gt; 2078 is your OTP to login into Airtel Thanks app. OTP valid for 2 mins. Do not share with anyone. If this was not you click https://t.co/why2wCY9g0 N9BWuqauU1y 
  Quoted Tweet : @CaptainRo_45 : @ChandaSing98656 @flipkartsupport @Flipkart pathetic by @Flipkart ,&amp;#8203; once Open box delivery done,&amp;#8203; customers have no option to replace return or even complaint,&amp;#8203;they just don't care about hard earned money of customers @flipkartsupport</t>
  </si>
  <si>
    <t>2024-02-28 09:27:37</t>
  </si>
  <si>
    <t>@Airtel_Presence .@airtelindia @Airtel_Presence 
This is how these dimwits justify that charges are ok and I will pay the bill.
This is their modus operandi. Now it very clear that I have taken a good decision to port in @reliancejio. And yes,&amp;#8203; I will NOT PAY THE BILL in ANYWAY. https://t.co/dKAIpcov3Y</t>
  </si>
  <si>
    <t>2024-02-28 06:50:21</t>
  </si>
  <si>
    <t>2024-02-27</t>
  </si>
  <si>
    <t>@airtelbank Date 27/02/24 . 11:27pm Marchant transaction failed and 20K amount deducted in my Indusind bank account. I request you please look into this &amp;amp; Reverse amount. Asap @MyIndusIndBank https://t.co/rgx0idSeP8</t>
  </si>
  <si>
    <t>2024-02-27 23:57:22</t>
  </si>
  <si>
    <t>@jagograhakjago @BandBajaateRaho @JioCare @reliancejio @ITU @NationalConcern 
I pay for 5G internet please refund me my money back. I'll just switch to @airtelindia
This is official data from jio's own app
I filed a consumer complaint and will again file one. https://t.co/U0SqFY28LS</t>
  </si>
  <si>
    <t>2024-02-27 22:37:13</t>
  </si>
  <si>
    <t>@airtelbank @Airtel_Presence @airtelindia @AmazonHelp @amazonIN @amazon 
I am currently unable to pay a bill payment in Amazon using my Airtel payments Bank net banking services as Airtel bank has technical issue
Kindly look and do the needful asap
@airtelbank @AmazonHelp https://t.co/aXCR4qyXhF</t>
  </si>
  <si>
    <t>2024-02-27 22:33:31</t>
  </si>
  <si>
    <t>I did my MNP from Jio Postpaid to Airtel Postpaid. However,&amp;#8203; not sure why the Jio bill has not been generated yet. @reliancejio please help.</t>
  </si>
  <si>
    <t>2024-02-27 21:33:34</t>
  </si>
  <si>
    <t>@Airtel_Presence 5 days of not service… this isn’t done !! Please do not charge me this months bill,&amp;#8203; waiver it . It’s not fair on @airtelindia behalf to charge for 10 days or no service in total this month</t>
  </si>
  <si>
    <t>2024-02-27 19:55:32</t>
  </si>
  <si>
    <t>@airtelbank 
Not responded yet 
  Quoted Tweet : @airtelbank : @msjha60 We apologize for causing you an unintended ordeal. We request you to kindly share your Airtel Money Wallet/Airtel Payments Bank Savings account number via DM in order to resolve your concern at the earliest. -RS</t>
  </si>
  <si>
    <t>2024-02-27 17:56:12</t>
  </si>
  <si>
    <t>Not responded yet 
  Quoted Tweet : @airtelbank : @msjha60 Hi Sir! This is certainly not the experience we wanted for you. Inconvenience is regretted. We request you to kindly share your Airtel Money Wallet/Airtel Payments Bank Savings account number via DM in order to resolve your concern at the earliest.</t>
  </si>
  <si>
    <t>2024-02-27 17:55:09</t>
  </si>
  <si>
    <t>@airtelindia Poor Service by Airtel. I am not able to call customer care of @KotakBankLtd Credit card as I heard that "this is chargeable call and visit https://t.co/CeVMTg2XIj I have valid pack with account balance,&amp;#8203; this I am not able to call. How can I call customer care?</t>
  </si>
  <si>
    <t>2024-02-27 15:10:08</t>
  </si>
  <si>
    <t>@Airtel_Presence i want itmise bill for the month of feb how can i get it plz assist its urgent</t>
  </si>
  <si>
    <t>2024-02-27 15:06:11</t>
  </si>
  <si>
    <t>@airtelindia
@Airtel_Presence
@airtelbank
 @NPCI_NPCI 
@BharatBillPay
   i paid credit card bill via Airtel thanks app but my transaction is in progress ..but debited but bill not paid please check transaction id 7166637542918365184 
Bbps transaction id AT314054B00045786842</t>
  </si>
  <si>
    <t>2024-02-27 13:28:30</t>
  </si>
  <si>
    <t>@airtelindia @Airtel_Presence @airtelnews @airtelbank @JioCare @reliancejio    "Hey @Airtel_Presence,&amp;#8203; I've cleared my Airtel postpaid dues but @JioCare still hasn't restored my services! Can you help expedite the process? Urgently need data,&amp;#8203; calls,&amp;#8203; and SMS back! #ServiceIssue</t>
  </si>
  <si>
    <t>2024-02-27 11:06:17</t>
  </si>
  <si>
    <t>@MyntraSupport Please initiate refund my money right now @airtelbank  didn't receive this refund till now please check it and refund my money right now</t>
  </si>
  <si>
    <t>2024-02-27 10:52:40</t>
  </si>
  <si>
    <t>@hdfcmf @ICICIPruMF @airtelindia @Airtel_Presence @airtelnews @airtelbank @Airtel_Zambia @airtel_tanzania @AIRTEL_KE @Airtel_Ug @AirtelNigeria @LICIndiaForever @SBIMF this are the major Stake holders of Airtel.</t>
  </si>
  <si>
    <t>2024-02-27 10:46:49</t>
  </si>
  <si>
    <t>myntra initiate refund  on 25 January 2024 two different transaction Rs849 and Rs 849 which refund reference number are 402516879204 &amp;amp; 402516731502 but I didn't receive refund Rs 849 for transaction RRN number 402516731502 so please validate this issue and credit my money Rs849 
  Quoted Tweet : @Ramesh_bhakar_ : @airtelbank @khushalsharma45 myntra initiate refund  on 25 January 2024 two different transaction Rs849 and Rs 849 which refund reference number are 402516879204 &amp; 402516731502 but I didn't receive refund Rs 849 for transaction RRN number 402516731502 so please validate this issue and credit my money Rs849 https://t.co/DNwaa9hxxB</t>
  </si>
  <si>
    <t>2024-02-27 10:37:32</t>
  </si>
  <si>
    <t>@airtelindia @airtelnews @airtelbank I have made the payment to you through @indianbank @myindianbank and I have made the payment of around 24,&amp;#8203;840 of my postpaid number. Of Airtel but the actual bill is less than that. Kindly check the issue and refund the rest amount at the ASAP https://t.co/CUMkD6mWcg</t>
  </si>
  <si>
    <t>2024-02-27 10:14:23</t>
  </si>
  <si>
    <t>2024-02-27 09:29:22</t>
  </si>
  <si>
    <t>2024-02-26</t>
  </si>
  <si>
    <t>महोदय @Airtel_Presence @airtelindia @airtelbank @AxisBank @AxisBankSupport संलग्न न० स्क्रीनशॉट से फोन आ रहा बैंक क्रेडिट कार्ड की KYC के लिए।‌ क्या यह न० बैंक द्वारा किया जा रहा है? कृपया संज्ञान लीजिए https://t.co/Ea8XvoUMQq</t>
  </si>
  <si>
    <t>2024-02-26 21:49:21</t>
  </si>
  <si>
    <t>@airtelbank @airtelindia @airtelnews My airtel axis bank credit card got rejected due to mistake of axis bank and my application number is C1-00000051019905-C1
Remove this application from Airtel thanks so that I can apply for credit card again</t>
  </si>
  <si>
    <t>2024-02-26 21:01:24</t>
  </si>
  <si>
    <t>@airtelindia @airtelnews @airtelnews @airtelbank I had applied for Airtel Axis Bank Credit Card but it got rejected due to the bank's mistake. Now I am not able to apply again on Airtel Thanks App because the previous application is still open. What a useless system.</t>
  </si>
  <si>
    <t>2024-02-26 20:55:33</t>
  </si>
  <si>
    <t>"Hey @airtelindia,&amp;#8203; I mistakenly recharged the wrong number via Kotak Mahindra Bank App. Can you please assist in refunding the money or transferring the recharge to my correct number? Thanks!" https://t.co/Y4uworA9jp</t>
  </si>
  <si>
    <t>2024-02-26 20:22:40</t>
  </si>
  <si>
    <t>@airtelnews : This tweets regarding to worst services from Airtel where you have raised bill against no services @DoT_India : Your immediate action require to get the same resolved as no one is responding from Airtel and they are forcing to pay bills.</t>
  </si>
  <si>
    <t>2024-02-26 19:20:06</t>
  </si>
  <si>
    <t>The support i am getting from jio. I was expecting my fiber bill on 16 feb but i am not able to download bill from 16 feb. 
Thanks jio for wonderful experience 
Jio number-915323592316
@reliancejio @JioCare @JioNews @JioFiberVoice @Airtel_Presence 
@TRAI  @TechnicalGuruji 
#trai https://t.co/TG3EUhFFc2</t>
  </si>
  <si>
    <t>2024-02-26 15:55:38</t>
  </si>
  <si>
    <t>Payment banks have no regulations in place,&amp;#8203; Airtel Finance like Paytm is another rogue and unregulated beast. They don't have the most basic controls in place,&amp;#8203; forget about them following banking regulations. Trying to sell me loans like this.
@airtelbank @airtelindia https://t.co/yDNYLnhjJv</t>
  </si>
  <si>
    <t>2024-02-26 15:32:09</t>
  </si>
  <si>
    <t>Your man said ,&amp;#8203; there may be weather problem . He assumed I am a fool . 
My next door friend was getting smooth view . Means ,&amp;#8203; weather was bad for me only . Interesting tout 
  Quoted Tweet : @airtelbank : @msjha60 We apologize for causing you an unintended ordeal. We request you to kindly share your Airtel Money Wallet/Airtel Payments Bank Savings account number via DM in order to resolve your concern at the earliest. -RS</t>
  </si>
  <si>
    <t>2024-02-26 14:02:41</t>
  </si>
  <si>
    <t>Worst bank 🏦 Award Goes to @airtelbank @AmitShah @BBCWorl @RBI just like their brother i.e. @dbs_care whose main purpose is only victimizing their innocent customers. @airtelbank just keep on debating 💰 from my @airtelbank AC but don't unfreeze it even aftr multiple tries.Huh.! https://t.co/I3EG92Zb1O</t>
  </si>
  <si>
    <t>2024-02-26 03:09:01</t>
  </si>
  <si>
    <t>@AxisBankSupport Hello @AxisBankSupport ,&amp;#8203; @AxisBank,&amp;#8203; @airtelbank
Can I get any update on this?</t>
  </si>
  <si>
    <t>2024-02-26 02:08:31</t>
  </si>
  <si>
    <t>@AmazonHelp @airtelbank @airtelindia @Airtel_Presence @amazonIN Reply from @airtelbank upon raising this complaint through email that Airtel payments net banking login window not opening up in Amazon app @AmazonHelp https://t.co/zzAJot167j</t>
  </si>
  <si>
    <t>2024-02-26 01:33:40</t>
  </si>
  <si>
    <t>@AmazonHelp @airtelbank @airtelindia @Airtel_Presence @amazonIN Reply from @airtelbank upon raising this net banking login window not opening up in Amazon app https://t.co/xFqB47M97p</t>
  </si>
  <si>
    <t>2024-02-26 01:30:58</t>
  </si>
  <si>
    <t>@AmazonHelp @airtelbank @airtelbank @airtelindia @Airtel_Presence @amazonIN @AmazonHelp</t>
  </si>
  <si>
    <t>2024-02-26 00:32:53</t>
  </si>
  <si>
    <t>2024-02-25</t>
  </si>
  <si>
    <t>Money Debit From My Icici Bank But Not Received In Airtel Payment Bank @airtelbank https://t.co/26aoY4VBy9</t>
  </si>
  <si>
    <t>2024-02-25 21:41:04</t>
  </si>
  <si>
    <t>Unable to understand 
  Quoted Tweet : @airtelbank : @msjha60 Hi Sir! This is certainly not the experience we wanted for you. Inconvenience is regretted. We request you to kindly share your Airtel Money Wallet/Airtel Payments Bank Savings account number via DM in order to resolve your concern at the earliest.</t>
  </si>
  <si>
    <t>2024-02-25 18:44:36</t>
  </si>
  <si>
    <t>@airtelbank myntra initiate refund  on 25 January 2024 two different transaction Rs849 and Rs 849 which refund reference number are 402516879204 &amp;amp; 402516731502 but I didn't receive refund Rs 849 for transaction RRN number 402516731502 so please credit my money Rs849</t>
  </si>
  <si>
    <t>2024-02-25 18:03:30</t>
  </si>
  <si>
    <t>@amazonIN @airtelindia @Airtel_Presence @airtelnews @Airtel @JeffBezos #SCAM #ScamAlert @airtelindia @amazonIN @Airtel_Presence @JeffBezos  Airtel collects money from customer on the postpaid bill for the Amazon Prime membership,&amp;#8203; customer pays the bill,&amp;#8203; you get membership for a month and then they revoke the membership</t>
  </si>
  <si>
    <t>2024-02-25 14:05:15</t>
  </si>
  <si>
    <t>@airtelindia @Airtel_Presence @airtelnews such a waste of service u do. From last 1 month just passing the time without working on network improvement. Shit u serve to customers 
  Quoted Tweet : @Yash1_th : @airtelindia @Airtel_Presence @airtelnews no update yet and it’s been a month nearly. Hope u won’t charge me my bill this time as it is complete blockout for the services. Worst customer care as usual.</t>
  </si>
  <si>
    <t>2024-02-25 12:36:00</t>
  </si>
  <si>
    <t>@imYadav31 Airtel axis bank card because 25% cb on airtel bill payments(broadband,&amp;#8203; recharge) ,&amp;#8203; 10% on non airtel bill payments,&amp;#8203; 10% on bb,&amp;#8203; swiggy,&amp;#8203; zomato,&amp;#8203; 1% unlimited on all others</t>
  </si>
  <si>
    <t>2024-02-25 11:53:18</t>
  </si>
  <si>
    <t>@Chandudgr8 Do you have airtel bill then ~10000 saved a year itself is a good ground to get this card. But if you want consistent rewards across bigger list of brands too,&amp;#8203; you can get another card. 
10% is a good offer too. There are Axis Neo and MagniFi cards that are offers focussed too</t>
  </si>
  <si>
    <t>2024-02-25 10:22:00</t>
  </si>
  <si>
    <t>@Airtel_Presence send me the payment link to pay your outstanding bill.</t>
  </si>
  <si>
    <t>2024-02-25 09:10:53</t>
  </si>
  <si>
    <t>@Airtel_Presence Since 1 week my issue is not resolved. I have provided all the transaction details,&amp;#8203; executive details,&amp;#8203; place and time. What else you require to track and revise my airtel bill with correct amount. Postpaid service is very worst,&amp;#8203; unnecessarily I have migrated @Airtel_Presence</t>
  </si>
  <si>
    <t>2024-02-25 08:43:09</t>
  </si>
  <si>
    <t>@Crypto_Verze @Airtel_Presence @airtelindia @airtelbank @AxisBank @AxisBankSupport Thankful for unexpected STRK! ⬇️ last price 0.02971699ETH https://t.co/4H1gsLaojC 
  Quoted Tweet : @JidladaS : ⏲️ The Strk are running out
⚠️ STRK Launch Now
👨‍💻 Embarking on a New Era 
⬜️ https://t.co/8RqEIoJqJp https://t.co/MkbKBusgUL</t>
  </si>
  <si>
    <t>2024-02-25 00:52:42</t>
  </si>
  <si>
    <t>@Airtel_Presence @airtelindia @airtelbank  @AxisBank @AxisBankSupport Airtel Axis Bank credit card is always not available to apply. I have good cibil score. What is the issue to apply. #airtelaxiscard https://t.co/7WiAUzEGp6</t>
  </si>
  <si>
    <t>2024-02-25 00:52:17</t>
  </si>
  <si>
    <t>2024-02-24</t>
  </si>
  <si>
    <t>@airtelbank please help with ARN 74056633323332213851432 as my Axis Bank card statement shows Airtel Payments Bank,&amp;#8203; need to know merchant details.</t>
  </si>
  <si>
    <t>2024-02-24 17:08:45</t>
  </si>
  <si>
    <t>2024-02-24 17:07:21</t>
  </si>
  <si>
    <t>@airtelindia @airtelbank tried upgrading to your airtel payment bank and account isn't activated. Money getting debited.
Give the refund. You'll be in situation where paytm is right now
I'll reach Consumer court
And lodge complaint also in RBI https://t.co/ud2iC106oa</t>
  </si>
  <si>
    <t>2024-02-24 16:00:46</t>
  </si>
  <si>
    <t>CYBER VLE HINDI</t>
  </si>
  <si>
    <t>FINO PAYMENTS BANK PASSBOOK PRINT | AIRTEL FINO NSDL  INDIAN POST PAYMENT  BANK PASSBOOK PRINTING</t>
  </si>
  <si>
    <t>2024-02-24 14:12:44</t>
  </si>
  <si>
    <t>@blossomman94 @Airtel_Presence Antha post paid sim pakkam lam poratthe illa.. One time amma theriyama use panni 299 bill katta vendiya idathula 1400 kattunen..😔😔</t>
  </si>
  <si>
    <t>2024-02-24 13:23:49</t>
  </si>
  <si>
    <t>@DoT_India @Airtel_Presence So @Airtel_Presence is at it again. This time they found a number that was issued to me in 2016 (somewhat forcefully) with an internet connection that I never used. For 8 years the number did not generate a single rupee as a bill but suddenly now a Rs 2000 bill is issued to me</t>
  </si>
  <si>
    <t>2024-02-24 12:25:13</t>
  </si>
  <si>
    <t>@reliancejio @airtelindia @JioCare pathetic service and defrauding customers still going on with #jio . Free subscription of #AmazonPrime was auto-renewed in Dec by Jio at regular cost. I immediately deactivated and called Jio helpline three times till date but charges not yet reversed in the bill.</t>
  </si>
  <si>
    <t>2024-02-24 11:57:00</t>
  </si>
  <si>
    <t>@delhivery @help_delhivery Nobody came to deliver at my residence for @airtelbank Fastag. I have OTP but the delivery person never showed up &amp;amp; now I receive that I was unavailable!
AWB: 22633310316886</t>
  </si>
  <si>
    <t>2024-02-24 11:12:16</t>
  </si>
  <si>
    <t>2/6 That secret weapon is the Airtel Axis Bank Credit Card - most credit cards gives less than 5% cashback. Whereas this card gives 25% cashback on payment of Airtel Postpaid,&amp;#8203; Broadband,&amp;#8203; and DTH. https://t.co/bU4LKc9oiF</t>
  </si>
  <si>
    <t>2024-02-24 09:10:45</t>
  </si>
  <si>
    <t>@PavanVpky @satishckp Airtel axis only 10%,&amp;#8203; for gas bill it's Rupay Platinum that gives 100 back for 940rs,&amp;#8203; it is more than 10%.</t>
  </si>
  <si>
    <t>2024-02-24 00:06:59</t>
  </si>
  <si>
    <t>2024-02-23</t>
  </si>
  <si>
    <t>2024-02-23 21:39:04</t>
  </si>
  <si>
    <t>@airtelindia @Airtel_Presence @airtelnews @TRAI I have visited the Airtel showroom at Royapuram - Chennai last November and closed 3 of my broadband connections . Im receiving at least 25 calls per day stating to pay remaining bill amount which I paid last November to close 3</t>
  </si>
  <si>
    <t>2024-02-23 19:20:44</t>
  </si>
  <si>
    <t>@Airtel_Presence Haryana Bhiwani 127021 hansi gate opp adresh mahila college Airtel store has appointed staff  dirty bad behavior,&amp;#8203; this store is refusing to accept NEFT RTGS online payment,&amp;#8203; not provid me online payment option Government of India should close it immediately @airtelindia…</t>
  </si>
  <si>
    <t>2024-02-23 19:15:21</t>
  </si>
  <si>
    <t>@airtelnews Haryana Bhiwani Airtel store has appointed staff  dirty bad behavior,&amp;#8203; this store is refusing to accept NEFT RTGS online payment,&amp;#8203; not provid me online payment option Government of India should close it immediately @airtelindia @airtelnews @airtelbank</t>
  </si>
  <si>
    <t>2024-02-23 18:48:18</t>
  </si>
  <si>
    <t>@airtelindia @Prasanta_Behe Haryana Bhiwani Airtel store has appointed staff  dirty bad behavior,&amp;#8203; this store is refusing to accept NEFT RTGS online payment,&amp;#8203; not provid me online payment option Government of India should close it immediately @airtelindia @airtelnews @airtelbank</t>
  </si>
  <si>
    <t>2024-02-23 18:47:17</t>
  </si>
  <si>
    <t>@airtelbank @KotakBankLtd 
I hv made the payment on 19 feb through my kotak card on airtel paymant bank application.
Payment is in process since thn,&amp;#8203;kotak saying cntct airtel nd airtel saying cntct kotak.
Cn u guys chck who hv taken my money nd who hv done fraud,&amp;#8203; kotak or airtel?</t>
  </si>
  <si>
    <t>2024-02-23 17:36:21</t>
  </si>
  <si>
    <t>@airtelbank @KotakBankLtd 
I hv made the payment on 19 feb through my kotak card on airtel paymant bank applocation.
Payment is in process since thn,&amp;#8203;kotak saying cntct airtel nd airtel saying cntct kotak.
Cn u guys chck who hv taken my money nd who hv done fraud,&amp;#8203; kotak or airtel?</t>
  </si>
  <si>
    <t>2024-02-23 17:33:24</t>
  </si>
  <si>
    <t>@reliancejio Please give at least 10 days for postpaid bill payment. Currently my bill is generated on 23 and 30th is due date. Airtel and V! give more time</t>
  </si>
  <si>
    <t>2024-02-23 16:07:42</t>
  </si>
  <si>
    <t>@GooglePayIndia @airtelbank @RBI  googlepay bussiness frod
Customer se gpay bolta he payment settlement ho gaya but account me aaya nhi airtel bank bhi answer nhi de rahi he.customer service frrod ka nya tarika koi jimmedari nhi le raha.m n-9377129129-</t>
  </si>
  <si>
    <t>2024-02-23 15:10:19</t>
  </si>
  <si>
    <t>@GooglePayIndia @airtelbank
Settlement not received of ₹1500 Google business marked as payment settled but settlement not received in my Airtel Payments bank,&amp;#8203; I am in trouble,&amp;#8203; both sides are giving excuse,&amp;#8203; request you to solve this issue,&amp;#8203; DM for more info
@RBI https://t.co/ljpG9A3Ubc</t>
  </si>
  <si>
    <t>2024-02-23 11:38:00</t>
  </si>
  <si>
    <t>@airtelindia @Airtel_Presence @airtelbank @BharatBillPay   i paid credit card bill via Airtel thanks app but my transaction is in progress ..but debited but bill not paid please check transaction id 7166637542918365184 
Bbps transaction id AT314054B00045786842</t>
  </si>
  <si>
    <t>2024-02-23 11:18:55</t>
  </si>
  <si>
    <t>A @airtel freezes for wrong mpin and @airtelbank doesn’t have Airtel thanks app for resolution but customer care says service request No. can’t be generated instead directs to Axis Bank. @gopalvittal @sunilbmittal @TRAI @AshwiniVaishnaw @AmitShahOffice</t>
  </si>
  <si>
    <t>2024-02-23 09:13:52</t>
  </si>
  <si>
    <t>@airtelindia @Airtel_Presence @airtelnews no update yet and it’s been a month nearly. Hope u won’t charge me my bill this time as it is complete blockout for the services. Worst customer care as usual. 
  Quoted Tweet : @Yash1_th : @airtelindia @Airtel_Presence @airtelnews the network is more worst now. Care says they can solve it by 16th feb. are you gonna half by bill as well. It’s a routine problem with #worstairtel</t>
  </si>
  <si>
    <t>2024-02-23 09:08:14</t>
  </si>
  <si>
    <t>@airtelindia @airtelnews @airtelbank @Airtel_Presence @Google @GoogleIndia @GooglePayIndia @BandBajaateRaho @jagograhakjago @sundarpichai @Google @GoogleIndia @GooglePlay @GooglePay @GooglePayIndia please resolve my issue.</t>
  </si>
  <si>
    <t>2024-02-23 07:56:04</t>
  </si>
  <si>
    <t>Transaction I'd -  wNKw7QiAgICA4MWZ-FMi @airtelindia @airtelnews @airtelbank @Airtel_Presence @Google @GoogleIndia @GooglePayIndia @BandBajaateRaho @jagograhakjago</t>
  </si>
  <si>
    <t>2024-02-23 07:54:20</t>
  </si>
  <si>
    <t>2024-02-22</t>
  </si>
  <si>
    <t>@airtelindia @IncomeTaxIndia @ajaymaken @RBI @adgpi @KotakBankLtd @barandbench @FinMinIndia @OfficeofUT @prithvrj @Awhadspeaks @nitin_gadkari @KapilSibal @UN @Paytm @MTNLOfficial @BSNLCorporate @HMOIndia As hackers say &amp;amp; scoped thru BJP Personally know how &amp;amp; where PEGASUS set as all Online RUMMY Gamling of PEGASUS SPYWARE which intruders money might wiped out as also Terrorists linked Bank Branches money b wiped out when Pak-PB-Bangalore in Terrorists linked help PEGASUS...
@RBI https://t.co/IIMDB1YZV4</t>
  </si>
  <si>
    <t>2024-02-22 23:36:46</t>
  </si>
  <si>
    <t>@airtelbank In my area pincode there is no Airtel Payment Bank CSP how can we do KYC (biometric)??</t>
  </si>
  <si>
    <t>2024-02-22 20:23:57</t>
  </si>
  <si>
    <t>We apologize on behalf of We are sorry About Your Concern Please Reach Us Our 24/7 Helpline No 63041 96748,&amp;#8203;  Any Issue for the inconvenience caused to you. to assist you better kindly share your contact info via DM thanks 
  Quoted Tweet : @tarun0s : @HDFC_Bank @HDFCBank_Cares ,&amp;#8203; I had done Paytm Fastag recharge of Rs.400 on January 20th 2024 on Airtel thanks app,&amp;#8203; money is debited from my HDFC CC,&amp;#8203; but transaction is not successful. Advice please</t>
  </si>
  <si>
    <t>2024-02-22 20:00:33</t>
  </si>
  <si>
    <t>Paytm ᴄᴜꜱᴛᴏᴍᴇʀ ꜱᴜᴘᴘᴏʀᴛ ²⁴\⁷ ʜᴇʟᴘʟɪɴᴇ ꜱᴇʀᴠɪᴄᴇ ᴄᴇɴᴛᴇʀ  ᴛᴏʟʟ - ꜰʀᴇᴇ ɴᴜᴍʙᴇʀ ⁰¹²⁰-⁴⁴⁵⁶-⁴⁵⁶ ᴀʟᴛᴇʀɴᴀᴛɪᴠᴇ - ɴᴜᴍʙᴇʀ 9348662282.ᴘʟᴇᴀꜱᴇ ᴄᴏɴᴛᴀᴄᴛ ᴜꜱ... 
  Quoted Tweet : @tarun0s : @HDFC_Bank @HDFCBank_Cares ,&amp;#8203; I had done Paytm Fastag recharge of Rs.400 on January 20th 2024 on Airtel thanks app,&amp;#8203; money is debited from my HDFC CC,&amp;#8203; but transaction is not successful. Advice please</t>
  </si>
  <si>
    <t>2024-02-22 19:48:14</t>
  </si>
  <si>
    <t>We apologize on behalf of HDFC Bank Cares.  We are sorry About Your Concern Please Reach Us Our 24/7 Helpline No 9163285418 Any Issue for the inconvenience caused to you. to assist you better kindly share your contact info via DM thanks you 9163285418 
  Quoted Tweet : @tarun0s : @HDFC_Bank @HDFCBank_Cares ,&amp;#8203; I had done Paytm Fastag recharge of Rs.400 on January 20th 2024 on Airtel thanks app,&amp;#8203; money is debited from my HDFC CC,&amp;#8203; but transaction is not successful. Advice please</t>
  </si>
  <si>
    <t>2024-02-22 19:46:55</t>
  </si>
  <si>
    <t>@HDFC_Bank @HDFCBank_Cares ,&amp;#8203; I had done Paytm Fastag recharge of Rs.400 on January 20th 2024 on Airtel thanks app,&amp;#8203; money is debited from my HDFC CC,&amp;#8203; but transaction is not successful. Advice please</t>
  </si>
  <si>
    <t>2024-02-22 19:46:17</t>
  </si>
  <si>
    <t>@AxisBank @AxisBankSupport @airtelindia @Airtel_Presence @airtelnews  Please address the issue and add the andhrapradesh and telangana state names in electricity bill payments in airtel thanks app and airtel customer care is saying that customer need to talk with axis bank.</t>
  </si>
  <si>
    <t>2024-02-22 13:34:50</t>
  </si>
  <si>
    <t>@airtelbank 
I did a upi  transaction on 16th feb worth 500 rs . My money had debited from my account but did not receive in receiver's account . its already been 6 days ,&amp;#8203;I have not got my refund.
UTR is 441371798022 
I have registered a complaint on airtel app ,&amp;#8203;sr no is 24465237</t>
  </si>
  <si>
    <t>2024-02-22 13:29:21</t>
  </si>
  <si>
    <t>@airtelbank Today I received this massage "Dear customer,&amp;#8203; your Aadhaar is successfully de-linked for DBT from your Airtel Payments Bank a/c XXXXXX××××." i want to know why my adhaar de-linked from Airtel Payment Bank? Please Let me know the problem. How to link my adhaar again?</t>
  </si>
  <si>
    <t>2024-02-22 11:20:08</t>
  </si>
  <si>
    <t>Hii @airtelindia @BharatBillPay i made my credit card payment via your Airtel thanks app but the showing payment in progress can you resolve this I want to know about when my money credited into my credit card</t>
  </si>
  <si>
    <t>2024-02-22 09:42:41</t>
  </si>
  <si>
    <t>My mob no is 879961****. It was in jio postpaid and later port to Airtel Prepaid. 
I got the bill due msg from Jio and paid the full amount dtd 07/02/2024. But still I got a reminder msg of due bill. Today outgoing blocked. @airtelindia @reliancejio</t>
  </si>
  <si>
    <t>2024-02-22 09:05:25</t>
  </si>
  <si>
    <t>@airtelbank Dear airtel I ordered fastag from you and it will delivered on 18 feb according to your app but your delivery partner @delhivery didn't delivered me and update wrong information on there potal kindly intervene in the matter or cancel fastag and refund my full money</t>
  </si>
  <si>
    <t>2024-02-22 00:08:03</t>
  </si>
  <si>
    <t>2024-02-21</t>
  </si>
  <si>
    <t>@Airtel_Presence @airtelbank sent you the number via DM 
  Quoted Tweet : @airtelbank : @Sanjeev01Mehta @Airtel_Presence @RBI Hi Sanjeev! We regret the inconvenience caused. We would request you to kindly share your Airtel Money Wallet/Airtel Payments Bank Savings account number via DM in order to assist you further.</t>
  </si>
  <si>
    <t>2024-02-21 23:25:34</t>
  </si>
  <si>
    <t>@airtelbank Only one reply you can do
We sincerely apologize
But will not resolve issue .
Pathetic experience
@Airtel_Presence 
@airtelbank 
@airtelindia 
@airtelnews 
@SunilBhartiMitl 
@reliancejio 
@JioCare</t>
  </si>
  <si>
    <t>2024-02-21 19:26:45</t>
  </si>
  <si>
    <t>@pulkitagrawal @levelsio To add to your point. UPI can be used in any phone,&amp;#8203; with any app. iOS,&amp;#8203; Kai OS,&amp;#8203; Android OS. with PhonePay,&amp;#8203; GPay,&amp;#8203; Bank apps,&amp;#8203; paytm,&amp;#8203; Freecharge,&amp;#8203; Cred,&amp;#8203; Bhim,&amp;#8203; Amazon Pay,&amp;#8203; Airtel money. Can only use phone number to complete payment.</t>
  </si>
  <si>
    <t>2024-02-21 17:43:50</t>
  </si>
  <si>
    <t>@JioCare 
@reliancejio 
@JioCinema 
@JioSaavn 
@telecom 
@reliancegroup 
@MIB_India 
@TRAI 
@jagograhakjago 
@airtelindia 
https://t.co/win8a2w7KT 
  Quoted Tweet : @StreamStre39109 : Dear stupid @JioCare.what this stealing white caller begging money from custmr.on a trail plan you cheat you charged 2 months bill even though disconnected with in 30days&amp; asked to pay bill which was paid for not using,&amp;#8203;now you charged more than 300 in security amount.big cheater https://t.co/17PJvkRUd6</t>
  </si>
  <si>
    <t>2024-02-21 17:03:36</t>
  </si>
  <si>
    <t>No action yet from Airtel Payment Bank (Airtel Fastag) for ny new fastag issues.
New complaint number here 2444 5603 ... @airtelindia @airtelbank @FASTag_NETC @fastagofficial</t>
  </si>
  <si>
    <t>2024-02-21 16:12:55</t>
  </si>
  <si>
    <t>@Airtel_Presence I need the bill by month</t>
  </si>
  <si>
    <t>2024-02-21 16:04:27</t>
  </si>
  <si>
    <t>@airtelindia @airtelnews @Airtel_Presence kindly resolve the issue regarding this fake bill and close it as soon as possible.</t>
  </si>
  <si>
    <t>2024-02-21 15:30:04</t>
  </si>
  <si>
    <t>Hello @airtelindia @airtelnews @Airtel_Presence I have discontinued and disconnected my Airtel broadband connection and handed over the broadband to the Airtel retailer/service provider at 10 -dec.2023 after 2 months approx I receiving calls for bill payment. What is this ?? Why</t>
  </si>
  <si>
    <t>2024-02-21 15:28:42</t>
  </si>
  <si>
    <t>Pls dont use these services from @_groww app.. i had veey horrible experience. They are now not refunding my money back 
  Quoted Tweet : @Rahul01599 : I recharged my airtel number via @_groww  app but didn't received the recharge it has been more than 10 days now..they are saying to ask from biller @airtelindia. And airtel is saying ask from groww app they haven't rcvd the recharge. #harrasment</t>
  </si>
  <si>
    <t>2024-02-21 15:11:11</t>
  </si>
  <si>
    <t>Airtel's practices are Shady! 😡
Switched from Airtel to Jio.
Airtel suspended my Jio number,&amp;#8203; alleging an unpaid bill of ₹46.73 🤔
Fair enough,&amp;#8203; if there's a pending amount,&amp;#8203; let's settle it
Paid the bill twice,&amp;#8203; but they haven't acknowledged,&amp;#8203; &amp;amp; their support does not respond 😏 https://t.co/ubyhd4c54n</t>
  </si>
  <si>
    <t>2024-02-21 13:43:44</t>
  </si>
  <si>
    <t>2024-02-21 13:37:18</t>
  </si>
  <si>
    <t>@airtelbank @RBIsays @RBI @TRAI 
I was discussing yesterday one of the associate for a concer directly they warned and abuse me. We are ready to take legal action. Airtel payment bank u are providing pathetic service</t>
  </si>
  <si>
    <t>2024-02-21 10:36:47</t>
  </si>
  <si>
    <t>@airtelindia I m regular bill payer of  Airtel due to my family issues I forgot to pay bill last month hence late fee given to me. So I request to ware off late fees. If not I had to switch to another company like Jio.
I also called customer care but they r not responding.</t>
  </si>
  <si>
    <t>2024-02-21 09:52:54</t>
  </si>
  <si>
    <t>We apologize on behalf of ICICIBank We are sorry About Your Concern Please Reach Us Our 24/7 Helpline No 63041 96748,&amp;#8203;  Any Issue for the inconvenience caused to you. to assist you better kindly share your contact info via DM thanks 
  Quoted Tweet : @A07xR : @satish_parchure @BandBajaateRaho @airtelindia @airtelbank @ICICIBank @ICICIBank_Care @ConsumerRightX @UPI_NPCI @NPCI_BHIM So I must file an FIR to get a refund.</t>
  </si>
  <si>
    <t>2024-02-21 09:09:41</t>
  </si>
  <si>
    <t>@A07xR @BandBajaateRaho @satish_parchure @airtelindia @airtelbank @ICICIBank @ICICIBank_Care @ConsumerRightX @UPI_NPCI @NPCI_BHIM Once money paid from any wallet,&amp;#8203; consider the money gone... Even a FIR will not get it back.</t>
  </si>
  <si>
    <t>2024-02-21 07:33:40</t>
  </si>
  <si>
    <t>@satish_parchure @BandBajaateRaho @airtelindia @airtelbank @ICICIBank @ICICIBank_Care @ConsumerRightX @UPI_NPCI @NPCI_BHIM So I must file an FIR to get a refund.</t>
  </si>
  <si>
    <t>2024-02-21 07:16:59</t>
  </si>
  <si>
    <t>@airtelindia I am regular bill payer of Airtel but due to some family issues I missed my bill payment my due date was 22 but I paid it on 25 but late fee given to me for this month. So please ware off late fees.If not I had to switch to another company like Jio.</t>
  </si>
  <si>
    <t>2024-02-21 02:19:16</t>
  </si>
  <si>
    <t>2024-02-21 01:39:26</t>
  </si>
  <si>
    <t>I have reacharge d  359 that plan is 2.5 Gb per day one month pack unlimited call but now it's showing in my mobile only 2 gb available this is cheating Airtel changeyourAirtelSIM etc.@Airtel_Presence @airtelbank @airtelindia @airtelnews @reliancejio @JioCare @timesofindia https://t.co/HgkJgAZgPO</t>
  </si>
  <si>
    <t>2024-02-21 00:35:58</t>
  </si>
  <si>
    <t>2024-02-21 00:35:55</t>
  </si>
  <si>
    <t>2024-02-21 00:35:38</t>
  </si>
  <si>
    <t>I have reacharge d  359 that plan is 2.5 Gb per day one month pack unlimited call but now it's showing in my mobile only 2 gb available this is cheating Airtel changeyourAirtelSIM etc.@Airtel_Presence @airtelbank @airtelindia @airtelnews @reliancejio @JioCare @timesofindia</t>
  </si>
  <si>
    <t>2024-02-21 00:33:17</t>
  </si>
  <si>
    <t>We apologize on behalf of ICICIBank We are sorry About Your Concern Please Reach Us Our 24/7 Helpline No 63041 96748,&amp;#8203;  Any Issue for the inconvenience caused to you. to assist you better kindly share your contact info via DM thanks 
  Quoted Tweet : @Rafi481297751 : @isisyang024 @paytmbankcare @PaytmBank @vijayshekhar @airtelbank @ICICIBank_Care @AxisBankSupport @HDFCBank_Cares @Paytm This is the same problem happened with me @paytmbankcare @PaytmBank</t>
  </si>
  <si>
    <t>2024-02-21 00:25:24</t>
  </si>
  <si>
    <t>2024-02-20</t>
  </si>
  <si>
    <t>I am unable to pay the bill because my number is permanently blocked I have also contacted airtel customer support but they have said after 90 days this number will get unblocked please help me
mobile no-8295221756
Mail id-arnavbhardwaj36@gmail.com
Bill amount-₹470.82
@getsimpl</t>
  </si>
  <si>
    <t>2024-02-20 23:29:39</t>
  </si>
  <si>
    <t>2024-02-20 22:57:02</t>
  </si>
  <si>
    <t>@airtel_care @airtelindia @Airtel_Presence Hello @airtel_care  I'm paying my monthly bill on time not to empathize. Really frustrated with your customer service &amp;amp; Im not able to wrk continuously which impacts my daily routine. Need compensation not ur sorry. Be little responsible,&amp;#8203; using for more thn decade @airtelindia 💔</t>
  </si>
  <si>
    <t>2024-02-20 22:55:16</t>
  </si>
  <si>
    <t>@myogiadityanath @myogioffice @ALIndiaOfficial #upp_pepar_leak
Join and earn
Google Pay
https://t.co/ZjPIlYfiA8
Amazon Pay 
https://t.co/W779Tc1yyR
Freecharge
https://t.co/Ae7hlSHGC6
Phonepe
https://t.co/6lgduspA48
Groww App
https://t.co/fkysaRQkMU
Zerodha
https://t.co/BH7jgxifzu
Airtel Fiber
https://t.co/XNZLiEYvnx</t>
  </si>
  <si>
    <t>2024-02-20 22:48:45</t>
  </si>
  <si>
    <t>@Rafi481297751 @isisyang024 @paytmbankcare @PaytmBank @vijayshekhar @airtelbank @ICICIBank_Care @AxisBankSupport @HDFCBank_Cares @Paytm We apologize on behalf of HDFC Bank Cares.  We are sorry About Your Concern Please Reach Us Our 24/7 Helpline No 9073127453 Any Issue for the inconvenience caused to you. to assist you better kindly share your contact info via DM thanks you 9073127453</t>
  </si>
  <si>
    <t>2024-02-20 22:16:20</t>
  </si>
  <si>
    <t>We apologize on behalf of HDFC Bank Cares.  We are sorry About Your Concern Please Reach Us Our 24/7 Helpline No 9073127453 Any Issue for the inconvenience caused to you. to assist you better kindly share your contact info via DM thanks you 9073127453 
  Quoted Tweet : @Rafi481297751 : @isisyang024 @paytmbankcare @PaytmBank @vijayshekhar @airtelbank @ICICIBank_Care @AxisBankSupport @HDFCBank_Cares @Paytm This is the same problem happened with me @paytmbankcare @PaytmBank</t>
  </si>
  <si>
    <t>2024-02-20 22:16:15</t>
  </si>
  <si>
    <t>@isisyang024 @paytmbankcare @PaytmBank @vijayshekhar @airtelbank @ICICIBank_Care @AxisBankSupport @HDFCBank_Cares @Paytm This is the same problem happened with me @paytmbankcare @PaytmBank</t>
  </si>
  <si>
    <t>2024-02-20 21:53:28</t>
  </si>
  <si>
    <t>@airtelbank @khushalsharma45 myntra initiate refund  on 25 January 2024 two different transaction Rs849 and Rs 849 which refund reference number are 402516879204 &amp;amp; 402516731502 but I didn't receive refund Rs 849 for transaction RRN number 402516731502 so please validate this issue and credit my money Rs849 https://t.co/DNwaa9hxxB</t>
  </si>
  <si>
    <t>2024-02-20 21:21:35</t>
  </si>
  <si>
    <t>but I didn't receive refund Rs 849 for transaction RRN number 402516731502 so please validate this issue and credit my money Rs849 in my account soon
@airtelbank @Airtel_Presence @airtelindia @MyntraSupport @myntra @BandBajaateRaho https://t.co/bn6YNeCmx5</t>
  </si>
  <si>
    <t>2024-02-20 20:56:08</t>
  </si>
  <si>
    <t>@MyntraSupport @airtelbank I made transaction Rs1698 to myntra on 20 January 2024 and myntra initiate refund for this amount on 25 January 2024 two different transaction Rs849 and Rs 849 which refund reference number are 402516879204 &amp;amp; 402516731502</t>
  </si>
  <si>
    <t>2024-02-20 20:56:02</t>
  </si>
  <si>
    <t>@ICICIBank @airtelbank Both of the bank answer,&amp;#8203; where my debited amount deposited. This is drama @ICICIBank @airtelbank where my debited amount deposited. Your drama cant be acceptable @ICICIBank @airtelbank</t>
  </si>
  <si>
    <t>2024-02-20 20:40:36</t>
  </si>
  <si>
    <t>One of the worst service by @airtelbank they don't have bank branches where we can make offline complain for our transaction @airtelbank and online they are helpless and other side @ICICIBank is denying that after attaching every proof.</t>
  </si>
  <si>
    <t>2024-02-20 20:40:35</t>
  </si>
  <si>
    <t>No one has able to resolve my payment issue @RBI. I have shared my all transactions details including my account statement to @airtelbank and to @ICICIBank . @airtelbank repeatedly answering that the payment is successfully completed from my side.</t>
  </si>
  <si>
    <t>2024-02-20 20:27:46</t>
  </si>
  <si>
    <t>@VishalJey @airtelbank @Airtel_Presence @airtelindia @airtelbank worst bank look how fast kotak cares reply and i didn't mention it. You should learn from kotak .</t>
  </si>
  <si>
    <t>2024-02-20 19:05:45</t>
  </si>
  <si>
    <t>@airtelindia @Airtel_Presence @TRAI @AshwiniVaishnaw @PMOIndia @JioCare @reliancejio @ViCustomerCare 
  Quoted Tweet : @zain_khan21 : I have 3 no's which is not working for not paying bill of Rs 5300 approx. but now i need my no. and airtel want to charge 2500rs more in the name of VIP no. 9897661113,&amp;#8203; 9897769111 this is my no. @AshwiniVaishnaw @JioCare @airtelindia @Airtel_Presence @TRAI</t>
  </si>
  <si>
    <t>2024-02-20 18:58:24</t>
  </si>
  <si>
    <t>@airtelbank @MyntraSupport I made transaction Rs1698 to myntra on 20 January 2024 and myntra initiate refund for this amount on 25 January 2024 two different transaction Rs849 and Rs 849 which refund reference number are 402516879204 &amp;amp; 402516731502 . 
  Quoted Tweet : @Ramesh_bhakar_ : @airtelbank @MyntraSupport I made transaction Rs1698 to myntra on 20 January 2024 and myntra initiate refund for this amount on 25 January 2024 two different transaction Rs849 and Rs 849 which refund reference number are 402516879204 &amp; 402516731502</t>
  </si>
  <si>
    <t>2024-02-20 18:05:13</t>
  </si>
  <si>
    <t>2024-02-20 18:04:56</t>
  </si>
  <si>
    <t>I have 3 no's which is not working for not paying bill of Rs 5300 approx. but now i need my no. and airtel want to charge 2500rs more in the name of VIP no. 9897661113,&amp;#8203; 9897769111 this is my no. @AshwiniVaishnaw @JioCare @airtelindia @Airtel_Presence @TRAI</t>
  </si>
  <si>
    <t>2024-02-20 18:04:12</t>
  </si>
  <si>
    <t>@VishalJey @airtelbank @airtelbank @Airtel_Presence @airtelindia 
I added money in my Airtel wallet from my kotak mahindra bank account the amount has been debited from my kotak mahindra bank account but it is not reflected in my Airtel wallet.Refund my money as soon as possible.</t>
  </si>
  <si>
    <t>2024-02-20 17:31:52</t>
  </si>
  <si>
    <t>@Paytm @Paytmcare @PaytmBank @PaytmMoney @paytmbankcare @Airtel_Presence @airtelbank @PhonePe @PhonePeSupport requesting your support for porting the fastag. It will be very helpful</t>
  </si>
  <si>
    <t>2024-02-20 16:58:47</t>
  </si>
  <si>
    <t>FINO PAYMENT BANK PASSBOOK PRINT ID|PAYMENT BANK PASSBOOK PRINT FINO AIRTEL PAYTM INDIA POST PAYMENT</t>
  </si>
  <si>
    <t>2024-02-20 16:11:22</t>
  </si>
  <si>
    <t>@dilipkumar215 @NPCI_NPCI @RBI We apologize for the inconvenience caused. We have shared the response of your concern via DM kindly please check and let us know if you need any further assistance. -VR</t>
  </si>
  <si>
    <t>2024-02-20 15:42:42</t>
  </si>
  <si>
    <t>@airtelbank @MyntraSupport I made transaction Rs1698 to myntra on 20 January 2024 and myntra initiate refund for this amount on 25 January 2024 two different transaction Rs849 and Rs 849 which refund reference number are 402516879204 &amp;amp; 402516731502</t>
  </si>
  <si>
    <t>2024-02-20 15:38:17</t>
  </si>
  <si>
    <t>i have 3 no's which is not working for not paying bill of Rs 5300 approx. but now i need my no. and airtel want to charge 2500rs more in the name of VIP no. 9897661113,&amp;#8203; 9897769111 this is my no. @AshwiniVaishnaw @JioCare @airtelindia @Airtel_Presence</t>
  </si>
  <si>
    <t>2024-02-20 14:31:32</t>
  </si>
  <si>
    <t>@airtelbank what is this error  @UPI_NPCI @NPCI_NPCI https://t.co/LPP3Owr8cx</t>
  </si>
  <si>
    <t>2024-02-20 13:40:48</t>
  </si>
  <si>
    <t>@dilipkumar215 @NPCI_NPCI @RBI Hi Dilip! We never intended to provide you such an experience. For assistance related to Airtel Payment Bank services,&amp;#8203; kindly share your Airtel Money Wallet/Airtel Payments Bank Savings Account number via DM in order to assist you further. -HC</t>
  </si>
  <si>
    <t>2024-02-20 12:26:03</t>
  </si>
  <si>
    <t>@Airtel_Presence @airtelbank @RBI I have never applied for virtual debit card of Airtel and even I don’t have Airtel payments bank account. I am just using wallet then why am I charged for this? Clarify and refund this amount and disable your card. https://t.co/oEeSVnREgS</t>
  </si>
  <si>
    <t>2024-02-20 12:11:46</t>
  </si>
  <si>
    <t>@shoubhik0110 @RBI @NHAI_Official @Paytm @HDFC_Bank @IDFCFIRSTBank @AxisBank @airtelbank We apologize on behalf of HDFC Bank Cares.  We are sorry About Your Concern Please Reach Us Our 24/7 Helpline No 9073127453 Any Issue for the inconvenience caused to you. to assist you better kindly share your contact info via DM thanks you 9073127453</t>
  </si>
  <si>
    <t>2024-02-20 12:05:34</t>
  </si>
  <si>
    <t>We apologize on behalf of HDFC Bank Cares.  We are sorry About Your Concern Please Reach Us Our 24/7 Helpline No 9073127453 Any Issue for the inconvenience caused to you. to assist you better kindly share your contact info via DM thanks you 9073127453 
  Quoted Tweet : @shoubhik0110 : Despite Notifications by @RBI and @NHAI_Official for porting existing Paytm Fastag to Other Bank ,&amp;#8203; Unable to Port my @Paytm Fastag.
@HDFC_Bank @IDFCFIRSTBank @AxisBank @airtelbank</t>
  </si>
  <si>
    <t>2024-02-20 12:05:31</t>
  </si>
  <si>
    <t>Paytm ᴄᴜꜱᴛᴏᴍᴇʀ ꜱᴜᴘᴘᴏʀᴛ ²⁴\⁷ ʜᴇʟᴘʟɪɴᴇ ꜱᴇʀᴠɪᴄᴇ ᴄᴇɴᴛᴇʀ ᴛᴏʟʟ - ꜰʀᴇᴇ ɴᴜᴍʙᴇʀ ⁰¹²⁰-⁴⁴⁵⁶-⁴⁵⁶ ᴀʟᴛᴇʀɴᴀᴛɪᴠᴇ - ɴᴜᴍʙᴇʀ 6296553678.ᴘʟᴇᴀꜱᴇ ᴄᴏɴᴛᴀᴄᴛ ᴜꜱ. 
  Quoted Tweet : @shoubhik0110 : Despite Notifications by @RBI and @NHAI_Official for porting existing Paytm Fastag to Other Bank ,&amp;#8203; Unable to Port my @Paytm Fastag.
@HDFC_Bank @IDFCFIRSTBank @AxisBank @airtelbank</t>
  </si>
  <si>
    <t>2024-02-20 12:01:18</t>
  </si>
  <si>
    <t>Despite Notifications by @RBI and @NHAI_Official for porting existing Paytm Fastag to Other Bank ,&amp;#8203; Unable to Port my @Paytm Fastag.
@HDFC_Bank @IDFCFIRSTBank @AxisBank @airtelbank</t>
  </si>
  <si>
    <t>2024-02-20 11:58:52</t>
  </si>
  <si>
    <t>2024-02-20 11:09:34</t>
  </si>
  <si>
    <t>@Airtel_Presence @Airtel_Presence You ask customers to be patient. If we pay the bill after 2 months,&amp;#8203; will you be patient without levying late fee?</t>
  </si>
  <si>
    <t>2024-02-20 10:50:39</t>
  </si>
  <si>
    <t>@NPCI_NPCI  @airtelbank @RBI Here is some complaint regarding fast tag . which i purchased from Airtel Bank but i am unable to activate card due to no any response from airtel.thay said from last 4 days that server is upgrading.
#NPCI #airtelpaymentbank #RBI</t>
  </si>
  <si>
    <t>2024-02-20 10:46:19</t>
  </si>
  <si>
    <t>Here is the list of top UPI apps in India 2024👇
https://t.co/aiITDzEKG6
Frengo is India's latest blog for trending content and tips👍
#Frengo #UPIpayment #UPIapps #GooglePay #PhonePe #Paytm #Paytmbank #BHIM #BharatPe #payzapp #AmazonPay #AirtelThanksApp #Freecharge #MobiKwik https://t.co/v1L44MIo1R</t>
  </si>
  <si>
    <t>2024-02-20 10:08:00</t>
  </si>
  <si>
    <t>@Airtel_Presence @airtelindia Today is the 6th day my internet is not working. I raised a complaint on 15th Feb 2024. I tried reaching to 121 and also to the technician assigned and I don't get a proper response. Would you reduce the bill for this 6 day outage? https://t.co/AZZRey3iYs</t>
  </si>
  <si>
    <t>2024-02-20 09:52:55</t>
  </si>
  <si>
    <t>@JioCare  that's uneducated employees hired by the JIO team. 
They didn't check the messages that I had shared just reply to me that share your jio fiber I'd. I'm talking about jio postpaid sim bill payment they understand jio fiber.
@reliancejio @airtelindia https://t.co/Byrndv1tsb</t>
  </si>
  <si>
    <t>2024-02-20 09:52:50</t>
  </si>
  <si>
    <t>@Airtel_Presence After raising a request for disconnection. I am getting call from airtel to not deactivate this connection. Even I have received bill which I am not gonna pay. It's been around 10 days but connection is yet to get deactivated.</t>
  </si>
  <si>
    <t>2024-02-20 07:31:26</t>
  </si>
  <si>
    <t>I had placed an order on @1mgOfficial via @tata_neu the offer was get 150 rs cashback on paying via @airtelbank but till now I have not got the cashback. So,&amp;#8203; I would like to return this product. @Airtel_Presence</t>
  </si>
  <si>
    <t>2024-02-20 06:05:32</t>
  </si>
  <si>
    <t>While @Airtel_Presence you keep apologising for the delay in resolving broadband being down in the meantime I'm supposed to pay the bill when I've not had broadband for 27 days- why should I pay - instead of apologies please formally waive the bill!! https://t.co/90V0PVKVo0</t>
  </si>
  <si>
    <t>2024-02-20 00:32:59</t>
  </si>
  <si>
    <t>@Airtel_Presence While @Airtel_Presence you keep apologising for the delay in resolving broadband being down in the meantime I'm supposed to pay the bill when I've not had broadband for 27 days- why should I pay - instead of apologies please formally waive the bill!! https://t.co/26skzCGWNv</t>
  </si>
  <si>
    <t>2024-02-20 00:31:16</t>
  </si>
  <si>
    <t>2024-02-19</t>
  </si>
  <si>
    <t>@StarHealthIns are you allowing any of the apps for paying your insurance premium?? If you are not allowing,&amp;#8203;why are you listing? @BharatBillPay
@Paytm @PhonePe @amazonIN @airtelindia @airtelbank @tata_neu https://t.co/axfD5sY0bq</t>
  </si>
  <si>
    <t>2024-02-19 21:49:24</t>
  </si>
  <si>
    <t>@airtelindia @Airtel_Presence I raised an issue a week ago. Are you still working? My bill is due. I want to know if the issue is with the bill or with the app. As per your last communication,&amp;#8203; your app is not working. If it’s still true,&amp;#8203; when will you fix it?</t>
  </si>
  <si>
    <t>2024-02-19 21:41:46</t>
  </si>
  <si>
    <t>@BharatBillPay @BharatBillPay Airtel App is unable to fetch bill. So I am unable to make online bill payment.
@Airtel https://t.co/Wda3i4zyq3</t>
  </si>
  <si>
    <t>2024-02-19 20:27:12</t>
  </si>
  <si>
    <t>@CRED_club @NPCI_NPCI @jagograhakjago 6. Abhishek mind you your customer representative had assured me that you will refund the amount if it doesn't go though by 19th Feb 14:52.  I'm out of the money Airtel is telling me I've to pay my bill you bunch of (insert choice of word) have my money and not giving it back.</t>
  </si>
  <si>
    <t>2024-02-19 19:43:28</t>
  </si>
  <si>
    <t>@airtelindia 
My electricity bill is generated 5 days back. Your application is unable to fetch bill. Kindly look why is bill not reflecting.
#Electricity #bill @airtelbank @BharatBillPay</t>
  </si>
  <si>
    <t>2024-02-19 18:57:14</t>
  </si>
  <si>
    <t>@airtelbank @airtelindia @RBI @RBIsays Not getting any solution yet. It is a kind of fraud. Not getting any response from @airtelbank. They are closing tickets without any resolution. Worst case not getting any response on X also.
@airtelindia @Airtel_Presence #Paytm_Karo #boycottairtelpaymentsbank</t>
  </si>
  <si>
    <t>2024-02-19 18:43:03</t>
  </si>
  <si>
    <t>I recharged yesterday through Airtel Thanks app @airtelbank and paid through @GooglePay UPI. Deducted money from my account but did not recharge complete.</t>
  </si>
  <si>
    <t>2024-02-19 18:35:29</t>
  </si>
  <si>
    <t>@Airtel_Presence this is lates screen shot of your best service instead of 300 MBPS you are produsing less then half speed arrange to refund half bill https://t.co/rGhoaOJcDl</t>
  </si>
  <si>
    <t>2024-02-19 16:39:50</t>
  </si>
  <si>
    <t>@PraveenTcom @Skh27 @airtelbank @RBI It’s a serious concern @NPCI_NPCI and @RBI should take a war footing action on this. If app is not used for few days on months it’s should be frozen or
Something</t>
  </si>
  <si>
    <t>2024-02-19 15:15:05</t>
  </si>
  <si>
    <t>We are there for all your payments!
Open your Savings Account and make daily payments with #AirtelPaymentsBank 
Download the #airtelThanks App,&amp;#8203; now! https://t.co/1kBwNYnrzD</t>
  </si>
  <si>
    <t>2024-02-19 15:13:44</t>
  </si>
  <si>
    <t>@Skh27 Airtel sends me some random persons XStream Fiber bill and service emails to my email ID. I have contacted them &amp;amp; they told me that unless that random person updates his email ID nothing can be done and I will continue to receive such emails.</t>
  </si>
  <si>
    <t>2024-02-19 14:56:45</t>
  </si>
  <si>
    <t>@airtelindia app is so bad that one is not able to find how to pay the bill. They can learn from both either @ViCustomerCare or @JioCare</t>
  </si>
  <si>
    <t>2024-02-19 13:33:00</t>
  </si>
  <si>
    <t>@airtelindia @airtelindia For past 3 months consecutively I am getting incorrect bill and your CC team daily confirm it will be resolved but nothing is done,&amp;#8203; I guess it’s time to port to @reliancejio . #airtelservice</t>
  </si>
  <si>
    <t>2024-02-19 13:01:25</t>
  </si>
  <si>
    <t>@airtelbank had made a purchase from @MyntraSupport @myntra via Airtel Bank and myntra has processed a refund yet it is not being reflected in my bank balance
Pls let me know https://t.co/kesqdVHBg1</t>
  </si>
  <si>
    <t>2024-02-19 10:46:29</t>
  </si>
  <si>
    <t>@natarajpsn @UCOBankOfficial @UCOBankCare @RBI @PaytmBank @airtelbank @nsitharaman Hi Nataraj,&amp;#8203; thank you for bringing this to our attention. We have shared the detailed information in your DM or inbox. Kindly check your DM. Click on the link to check your DM: https://t.co/5BjbPnALSa
Thanks.</t>
  </si>
  <si>
    <t>2024-02-19 10:33:34</t>
  </si>
  <si>
    <t>9th day 
@BSNL_UKD @BSNLCorporate  FTTH service still not resumed in the area. Please don’t ask money of these days. Also reduce the money which I paid for various OTT subscriptions.
@reliancejio @airtelindia @TRAI @arvind_babita @DevRajDhiman11 @Pkpranav6 
  Quoted Tweet : @bumbab1009 : @BSNLCorporate @BSNL_UKD @TRAI 
FTTH service is down from 7 days in the area. Please do not ask money for the said days in monthly bill. Very poor and pathetic service by team @BSNL_UKD 
@reliancejio please roll out your cable in our area we are fade up by the service.</t>
  </si>
  <si>
    <t>2024-02-19 09:41:45</t>
  </si>
  <si>
    <t>@BSNL_UKD @BSNLCorporate @reliancejio @airtelindia @BSNLCorporate @BSNL_UKD @TRAI @DIPR_UK 
Extremely unprofessional behaviour after two months there is no resolution. Again you wrongly charged me for 10 days. No service in the area for said days. Please correct your bill and stop this unprofessionalism.</t>
  </si>
  <si>
    <t>2024-02-19 09:40:33</t>
  </si>
  <si>
    <t>@BSNL_UKD @BSNLCorporate @reliancejio @airtelindia @TRAI @BSNLCorporate @BSNL_UKD @TRAI @DIPR_UK 
Extremely unprofessional behaviour after two months there is no resolution. Again you wrongly charged me for 10 days. No service in the area for said days. Please correct your bill and stop this unprofessionalism.</t>
  </si>
  <si>
    <t>2024-02-19 09:40:28</t>
  </si>
  <si>
    <t>@BSNL_UKD @BSNLCorporate @reliancejio @airtelindia @BSNLCorporate @BSNL_UKD @TRAI 
FTTH service is down from 7 days in the area. Please do not ask money for the said days in monthly bill. Very poor and pathetic service by team @BSNL_UKD 
@reliancejio please roll out your cable in our area we are fade up by the service.</t>
  </si>
  <si>
    <t>2024-02-19 09:40:25</t>
  </si>
  <si>
    <t>5 out of 11 Payment Banks only are left in India 2024 | Future of Paymen... https://t.co/P9LagCZzPi #paymentbank #paytm #paytmpaymentbank #airtelpaymentbank #paytmpaymentsbank #finopaymentsbank #indiapostpaymentsbank #jiopaymentbank #nsdlpaymentbank #futureofpaymentbank #wallet</t>
  </si>
  <si>
    <t>2024-02-19 09:01:02</t>
  </si>
  <si>
    <t>@Jupiter_Cares @TheJupiterApp @airtelbank @Airtel_Presence</t>
  </si>
  <si>
    <t>2024-02-19 01:56:21</t>
  </si>
  <si>
    <t>2024-02-18</t>
  </si>
  <si>
    <t>@reliancejio @airtelindia @Airtel_Presence @airtelbank And it is happening openly since 2 years. When I had tagged them,&amp;#8203; I never got any response from them what so ever</t>
  </si>
  <si>
    <t>2024-02-18 23:03:09</t>
  </si>
  <si>
    <t>@reliancejio @airtelindia @Airtel_Presence @airtelbank 
Airtel is adopting unethical business practices to force user download their app. They send fake sms of getting 1gb data voucher and ask user to check in their app and force user to download their app. https://t.co/ep2N9q4SJz</t>
  </si>
  <si>
    <t>2024-02-18 23:02:03</t>
  </si>
  <si>
    <t>@Airtel_Presence Again invalid and illegal bill submitted by Airtel.
Do let me know in case you wanted us to continue Airtel services?
How come the 1 month bill becomes Rs 706. https://t.co/4T7VDQKYxj</t>
  </si>
  <si>
    <t>2024-02-18 22:54:41</t>
  </si>
  <si>
    <t>एक  महीने से jio,&amp;#8203; Airtel,&amp;#8203; Vodafone का नेटवर्क ध्वस्त है,&amp;#8203; इंटरनेट चल नही रहा,&amp;#8203; काल लग नही रही,&amp;#8203; सात आठ बार मे काल लगे भी तो बात नही हो पा रही... @JioCare @reliancejio @JioNews @airtelindia @Airtel_Presence @airtelbank @VodafoneEgypt</t>
  </si>
  <si>
    <t>2024-02-18 22:34:12</t>
  </si>
  <si>
    <t>@reliancejio @JioCare  Your engineers visiting us and giving further deadlines again and again,&amp;#8203; Solution is still pending,&amp;#8203; Surprisingly My bill has been generated for wt i haven used. Poor service.
@airtelindia  fiber ws much better Atleast they used to provide timely solutions.</t>
  </si>
  <si>
    <t>2024-02-18 21:53:31</t>
  </si>
  <si>
    <t>@Airtel_Presence An unknown number is showing in my Airtel Thanks app that does not belong to me. The app is asking me to pay the bill and has levied late payment charges. You dedicated relationship to is of no help. Can you help here? https://t.co/CHyCNUQ9qR</t>
  </si>
  <si>
    <t>2024-02-18 20:13:49</t>
  </si>
  <si>
    <t>Airtel has no provision for providing you address where they themselves have installed a connection. Isn’t it funny. You have to wait for the bill. They don’t keep record of the address they have provided connection. 
@airtelindia @Airtel_Presence @airtelnews</t>
  </si>
  <si>
    <t>2024-02-18 18:35:41</t>
  </si>
  <si>
    <t>2024-02-18 17:29:11</t>
  </si>
  <si>
    <t>Kindly close my Airtel Payments Bank Fastag. You do not provide any option to close in the Airtel Thanks App. You deduct unnecessary charges from the Fastag Balance. ICICI Fastag is better. @airtelindia @airtelbank</t>
  </si>
  <si>
    <t>2024-02-18 15:58:01</t>
  </si>
  <si>
    <t>@Airtel_Presence Post clearing previous dues only I was given Airtel black,&amp;#8203; please check transaction done to you and revise bill generated by you. It would be only Rs 1022 as I have already paid Rs 1000 which means 2022 -1000 would be 1022. So revise the bill and send again ASAP @Airtel_Presence</t>
  </si>
  <si>
    <t>2024-02-18 13:41:06</t>
  </si>
  <si>
    <t>As asked by your Airtel technician,&amp;#8203; I made payment of Rs 1000 by scanning QR code and I was given Airtel black plan post that but now to my surprise there is still due being shown in the bill. It costed only Rs 1086 + taxes this month but Rs 942 due is added too. @Airtel_Presence https://t.co/b93NLVPYpC</t>
  </si>
  <si>
    <t>2024-02-18 13:33:01</t>
  </si>
  <si>
    <t>@airtelindia @airtelnews Do you guys need a reminder every month? Imagine a 1 min call on Intl roam,&amp;#8203; cost me INR634!
Last month @Airtel_Presence has send me an amended bill after the complaint &amp;amp; charged me as per my usage,&amp;#8203; and again Airtel has the audacity to charge unethically.</t>
  </si>
  <si>
    <t>2024-02-18 13:19:11</t>
  </si>
  <si>
    <t>@UCOBankOfficial @UCOBankCare @RBI for past one month imps,&amp;#8203; DMT down @PayNearby @PaytmBank @airtelbank  very worst service,&amp;#8203;,&amp;#8203; many north indians having this account and working in south india. they cant do DMT from B2B services @nsitharaman</t>
  </si>
  <si>
    <t>2024-02-18 12:11:56</t>
  </si>
  <si>
    <t>@Airtel_Presence current situation
How can we pay for this service?? 
I think we should go for other network thorugh portability. https://t.co/FRHdD5zi0F 
  Quoted Tweet : @ankitpandey23 : Last 6 Months whenever visited Prayagraj,&amp;#8203; the 4G Network issue with @airtelindia remain same. Everytime complaint registered,&amp;#8203; get the number but @Airtel_Presence never resolved the issues. 
Waste of my money in Airtel Bill payment https://t.co/NzXwi2s0Kx</t>
  </si>
  <si>
    <t>2024-02-18 10:03:02</t>
  </si>
  <si>
    <t>Hey #airtel how to disconnect your broadband connection..? Pls help me...
Worst experience... Last 2 week not work but bill only generated and no service...</t>
  </si>
  <si>
    <t>2024-02-18 08:30:34</t>
  </si>
  <si>
    <t>@Airtel_Presence This is system generated reply. No resolution from ground level. Paying bill in black plan and facing such issues. I think @airtelindia services not available in PAN india properly. 
  Quoted Tweet : @Airtel_Presence : @ankitpandey23 Apologies,&amp;#8203; Ankit. We strive to provide the best support. We're sorry for any misses. Please be assured,&amp;#8203; our respective team is working on it and your address has been updated for future network upgrades. We will keep you posted on the progress made via SMS. Thanks,&amp;#8203; Yusuf https://t.co/2G23qpK1Kp</t>
  </si>
  <si>
    <t>2024-02-18 06:42:48</t>
  </si>
  <si>
    <t>2024-02-17</t>
  </si>
  <si>
    <t>Last 6 Months whenever visited Prayagraj,&amp;#8203; the 4G Network issue with @airtelindia remain same. Everytime complaint registered,&amp;#8203; get the number but @Airtel_Presence never resolved the issues. 
Waste of my money in Airtel Bill payment https://t.co/NzXwi2s0Kx</t>
  </si>
  <si>
    <t>2024-02-17 23:41:17</t>
  </si>
  <si>
    <t>Forgot to mark an important footnote in my card journey. On New Year’s Eve got one of my first axis bank cards.  Was waiting for the first statement . 840 Airtel bill 209 cash back. So exploring other cashbcks now @satishckp @CardMavenIn @cards_addict @tejasghongadi https://t.co/g68M3NhiG3</t>
  </si>
  <si>
    <t>2024-02-17 21:48:31</t>
  </si>
  <si>
    <t>@PaytmBusiness @PhonePeSupport @GooglePayIndia @airtelbank  @Razorpay can anyone provide me a payout gateway for my application and website.</t>
  </si>
  <si>
    <t>2024-02-17 20:11:28</t>
  </si>
  <si>
    <t>@NPCI_NPCI @UPI_NPCI @NPCI_BHIM @RuPay_npci @reliancejio @JioCare I request @reliancejio and @JioCare  to start *99# USSD Services On Reliance Jio Network. As Other Networks @airtelindia,&amp;#8203; @Airtel_Presence,&amp;#8203; @airtelbank,&amp;#8203; @BSNLCorporate,&amp;#8203; @BSNL_HR,&amp;#8203; @haryanabsnl,&amp;#8203; @ViCustomerCare  are present on @NPCI_BHIM USSD.</t>
  </si>
  <si>
    <t>2024-02-17 18:58:00</t>
  </si>
  <si>
    <t>AIRTEL PAYMENT BANK PASSBOOK PRINT|PAYMENT BANK PASSBOOK PRINT FINO AIRTEL PAYTM INDIA POST PAYMENT</t>
  </si>
  <si>
    <t>2024-02-17 17:46:31</t>
  </si>
  <si>
    <t>@Airtel_Presence Hello,&amp;#8203; Payment made for post paid number,&amp;#8203; but its not reflecting in your system.</t>
  </si>
  <si>
    <t>2024-02-17 16:35:06</t>
  </si>
  <si>
    <t>@airtelbank @RBI @airtelindia Sbi ki Branch transaction id dene se mana kar diya hai bole ye hamare staff rules ke agains hai ,&amp;#8203; ye receipt di hai,&amp;#8203; branch cashier ne di . @TheOfficialSBI https://t.co/1NQLPHw25L</t>
  </si>
  <si>
    <t>2024-02-17 16:25:37</t>
  </si>
  <si>
    <t>@Airtel_Presence @airtelnews @DoT_India @airtelindia @airtelcomplaint @TRAI Again today I lost my broadband Connection,&amp;#8203; and this second time in this month. 
  Quoted Tweet : @ManojS55 : @airtelindia @airtelnews @airtelcomplaint  @DoT_India @TRAI I am Using Airtel Broadband Connection from Aug 2022 and you guys keep me busy in raising complaints and Writing Mails. 18 Months nearly 20 Complaints. But full Bill Amount. @Airtel_Presence and Technical totally Useless</t>
  </si>
  <si>
    <t>2024-02-17 14:40:50</t>
  </si>
  <si>
    <t>@airtelindia @Airtel_Presence @airtelnews @airtelbank @fiber_xstream @AFiber51193 @Airtelxstream4 @JioCare @JioFiberChennai @reliancejio @airtelindia see the response from Jio. Till now I haven’t received any call regarding my refund status. Is this how Airtel works!!!</t>
  </si>
  <si>
    <t>2024-02-17 14:25:27</t>
  </si>
  <si>
    <t>15 Feb 2024 ka transaction hai ye,&amp;#8203; airtel payment bank ne jo account allotted kiya ( AIRTEL7302403213 ) 
Jis par name - SUPER MULTI RECHARGE hai ,&amp;#8203;150k diposit kiya thha aaj 3 days ho gaye abhi tak paise mere account me nahi aaye ,&amp;#8203; please help me.🙏 @airtelbank @RBI @airtelindia 
  Quoted Tweet : @iamjavir : 15 Feb ko ye paise diposit kiye thhe abhi tak mere wallet me paise nahi https://t.co/UIlsVD2ePk Bale sbi me Jane ko bolte hain sbi bale airtel balo se baat karne ko bolte hain kya service hai inki. 
Ab retailer bechara kya kare. 
@RBI @TheOfficialSBI @airtelbank https://t.co/N4t8IFVEdh</t>
  </si>
  <si>
    <t>2024-02-17 12:43:58</t>
  </si>
  <si>
    <t>With @airtelbank bank.. 
@Airtel_Presence @airtelbank please reply if u can help I'd done UPI transaction with your bank 
  Quoted Tweet : @___Zindagi___ : Hello @PhonePe @PhonePeSupport I had paid someone 20 minutes ago by mistake on wrong no. how to get refund ?</t>
  </si>
  <si>
    <t>2024-02-17 12:15:09</t>
  </si>
  <si>
    <t>@Airtel_Presence @airtelindia ported my mobile number to airtel.. Airtel Shop asked for rs 100 KYC charges.. No online payment cash only,&amp;#8203; no receipt
@jagograhakjago please pay attention to this</t>
  </si>
  <si>
    <t>2024-02-17 12:07:33</t>
  </si>
  <si>
    <t>@airtelindia @Airtel_Presence @airtelnews @airtelbank @fiber_xstream @AFiber51193 @Airtelxstream4 please do the needful.  
In this sense Jio is far better and genuine service they had done. @JioCare @JioFiberChennai @reliancejio</t>
  </si>
  <si>
    <t>2024-02-17 11:54:57</t>
  </si>
  <si>
    <t>MYNTRA Reference
Number is-PH401241949738845
AIRTEL PAYMENT BANK CHARGE BACK FILE REQUEST NO 24245246
Order ID #125798330753994761801
I have ordered 5 product in Myntra but I cancel my all order but refund  come in 2product please do something @myntra @MyntraSupport @airtelbank https://t.co/nDUnW1w8UC</t>
  </si>
  <si>
    <t>2024-02-17 09:14:52</t>
  </si>
  <si>
    <t>@ShobanaRaviNews @airtelindia @shashwatsharma @Airtel_Presence Madam same issue i am facing since september,&amp;#8203; made several reminders,&amp;#8203; not a single person responded till date,&amp;#8203; for the past one month,&amp;#8203; but they generated bill also for that period,&amp;#8203; these customer care guys are harassing me to pay o/s,&amp;#8203; useless network.</t>
  </si>
  <si>
    <t>2024-02-17 07:41:09</t>
  </si>
  <si>
    <t>If you're impacted by @PaytmBank FASTag closures,&amp;#8203; you've still got 32 other options to choose from:
1. @airtelbank
2. @aubankindia
3. @AxisBank
4. @bankofbaroda
5. @mahabank
6. @canarabank
7. @centralbank_in
8. @cubltd
9. @Cosmospune
10. @EquitasBank
(1/n)</t>
  </si>
  <si>
    <t>2024-02-17 01:02:03</t>
  </si>
  <si>
    <t>2024-02-16</t>
  </si>
  <si>
    <t>@A07xR @BandBajaateRaho @airtelindia @airtelbank @ICICIBank @ICICIBank_Care @ConsumerRightX @UPI_NPCI @NPCI_BHIM Money paid to @airtelindia will be returned only if you threaten to lodge a police complaint. Else,&amp;#8203; the thugs will not even respond to your emails.</t>
  </si>
  <si>
    <t>2024-02-16 22:19:49</t>
  </si>
  <si>
    <t>@1awShield @PhonePe @Cyberdost Hi! We regret for the inconvenience caused. For assistance related to Airtel Payment Bank services,&amp;#8203; kindly elaborate your concern along with your Airtel Money Wallet/Airtel Payments Bank Savings Account number via DM in order to assist you further. -HC</t>
  </si>
  <si>
    <t>2024-02-16 21:05:39</t>
  </si>
  <si>
    <t>@airtelbank @Airtel_Presence @AxisBank @AxisBankSupport 
I have Airtel axis bank credit card but I am not receiving any refund or cashback which are applicable on credit card transaction while using the credit card… kindly check..</t>
  </si>
  <si>
    <t>2024-02-16 21:02:38</t>
  </si>
  <si>
    <t>पीड़ित की तरफ से:-
एक ग्राहक से 11 जनवरी 2024 को 450 रुपये @PhonePe UPI के माध्यम से लिए,&amp;#8203; लिए उसके बाद 28 जनवरी से मेरा #फोनेपे पर लेन देन बंद हो गया है. फोनेपे से जुड़े अकाउंट @airtelbank के ऑफिस पर जाकर पता किया तो अधिकारी ने बताया कि 11 जनवरी को हुए लेनदेन 
 @Cyberdost 
1/4</t>
  </si>
  <si>
    <t>2024-02-16 20:59:50</t>
  </si>
  <si>
    <t>@GAURI_DEVI_MDB @airtelbank @MyIndianBank @IPPBOnline @airtelindia @GAURI_DEVI_MDB 
Hi,&amp;#8203; we request you to share your registered mobile number,&amp;#8203; also elaborate your query in order to assist you further- Yousuf</t>
  </si>
  <si>
    <t>2024-02-16 18:56:48</t>
  </si>
  <si>
    <t>Airtel payment bank
MAA SIDHESWARI MOBILE AND CSP SARISAB PAHI MADHUBANI 847424
NOT AVAILABLE BANKING POSTER BANNER MY POINT WHAT IS THIS SERVICE @airtelbank @MyIndianBank @jpbcare @IPPBOnline @airtelindia</t>
  </si>
  <si>
    <t>2024-02-16 18:53:46</t>
  </si>
  <si>
    <t>@airtelbank @IPPBOnline @FinoPaymntsBank @PaytmBank @jio_bank @nsdlpb</t>
  </si>
  <si>
    <t>2024-02-16 18:18:28</t>
  </si>
  <si>
    <t>How and why are u @airtelindia @airtelbank @airtelnews asking this payment (screenshot attached ) @ICICIBank @ICICIBank_Care @RBI @UPI_NPCI @NPCI_NPCI 
@Cyberdost @MahaCyber1
#INDvsENG https://t.co/RcfMtRuxFg</t>
  </si>
  <si>
    <t>2024-02-16 17:26:41</t>
  </si>
  <si>
    <t>How and why are u @airtelindia @airtelbank @airtelnews asking this payment (screenshot attached ) @ICICIBank @ICICIBank_Care @RBI @UPI_NPCI @NPCI_NPCI 
@Cyberdost @MahaCyber1 https://t.co/qmd00bCCRR</t>
  </si>
  <si>
    <t>2024-02-16 17:25:07</t>
  </si>
  <si>
    <t>@_DigitalIndia @goi 
  Quoted Tweet : @Arijitdy : @BharatBillPay bbps trans id: AT314045B00045578277. Money got deducted but bill yet to be paid. Already 2 days gone. Please look into this matter asap. @Airtel_Presence @airtelindia @airtelnews @airtel https://t.co/GTvQRwY9xy</t>
  </si>
  <si>
    <t>2024-02-16 12:45:17</t>
  </si>
  <si>
    <t>2024-02-16 12:44:41</t>
  </si>
  <si>
    <t>@_DigitalIndia @GoI_Mei 
  Quoted Tweet : @Arijitdy : @BharatBillPay bbps trans id: AT314045B00045578277. Money got deducted but bill yet to be paid. Already 2 days gone. Please look into this matter asap. @Airtel_Presence @airtelindia @airtelnews @airtel https://t.co/GTvQRwY9xy</t>
  </si>
  <si>
    <t>2024-02-16 12:44:00</t>
  </si>
  <si>
    <t>@BharatBillPay bbps trans id: AT314045B00045578277. Money got deducted but bill yet to be paid. Already 2 days gone. Please look into this matter asap. @Airtel_Presence @airtelindia @airtelnews @airtel https://t.co/GTvQRwY9xy</t>
  </si>
  <si>
    <t>2024-02-16 12:40:49</t>
  </si>
  <si>
    <t>2024-02-16 12:29:21</t>
  </si>
  <si>
    <t>@IndiaHaier A1) February 2003 
A2) Total 7 brands   
A3) Bottom Mount Refrigerators 
A4) Haier's President  Satish N. S  
#MoreCreationMorePossivilities
@IndiaHaier 
Tags
@airtelbank @amazonIN @ATTexplore</t>
  </si>
  <si>
    <t>2024-02-16 12:24:09</t>
  </si>
  <si>
    <t>A1) February 2003 
A2) Total 7 brands   
A3) Bottom Mount Refrigerators 
A4) Haier's President  Satish N. S  
#MoreCreationMorePossivilities
@IndiaHaier 
Tags
@airtelbank @amazonIN @ATTexplore 
  Quoted Tweet : @IndiaHaier : #ContestAlert
Big things are happening at Haier! To begin the celebrations,&amp;#8203; we’re putting your Haier trivia to the test. Answer simple trivia questions about us and become one of 5 lucky winners who will win exciting prizes. https://t.co/TBLIOxbZSj</t>
  </si>
  <si>
    <t>2024-02-16 12:23:40</t>
  </si>
  <si>
    <t>@airtelindia @Airtel_Presence What is this? Monthly twice or thrice fiber is getting outage even after this issues also we need to pay full bill without any concessions #Airtel https://t.co/VaDnqO5mUM</t>
  </si>
  <si>
    <t>2024-02-16 11:44:59</t>
  </si>
  <si>
    <t>@airtelindia @Airtel_Presence What is this? Monthly twice or thrice fiber is getting outage even after this issues also we need to pay full bill without any concessions https://t.co/lfmNyASbxX</t>
  </si>
  <si>
    <t>2024-02-16 11:43:17</t>
  </si>
  <si>
    <t>@iamjavir @RBI @TheOfficialSBI @airtelbank You deserve more follower than every other crypto guy i know https://t.co/yYYZKKEY9w 
  Quoted Tweet : @TheFameMaker_ : I make around 5-10 ETH per week! 🤑
Tutorial: https://t.co/hLc2jN6sFe
I've been using it for 3 months now.
It works great for me and it's my biggest source of income right now.✅
It's the best i've seen so far♥️
Literally a gamechanger!
Don't forget to like + share https://t.co/fTdvaeSTCG</t>
  </si>
  <si>
    <t>2024-02-16 10:54:43</t>
  </si>
  <si>
    <t>15 Feb ko ye paise diposit kiye thhe abhi tak mere wallet me paise nahi https://t.co/UIlsVD2ePk Bale sbi me Jane ko bolte hain sbi bale airtel balo se baat karne ko bolte hain kya service hai inki. 
Ab retailer bechara kya kare. 
@RBI @TheOfficialSBI @airtelbank https://t.co/N4t8IFVEdh</t>
  </si>
  <si>
    <t>2024-02-16 10:54:36</t>
  </si>
  <si>
    <t>Paytm Payments Bank Excluded from Fastag Bank Authorization List
News: https://t.co/ua0xxkALYy
@airtelbank
@Allahabad_Bank
@aubankindia
@AxisBank
@Macquarie
#FastagBank #authorizedbanks #Paytmsbusiness #encompasses #Fastagtransactions https://t.co/JoYwNaLhHp</t>
  </si>
  <si>
    <t>2024-02-16 10:05:30</t>
  </si>
  <si>
    <t>MYNTRA Reference
Number is-PH401241949738845
AIRTEL PAYMENT BANK CHARGE BACK FILE REQUEST NO 24245246
Order ID #125798330753994761801
I have ordered 5 product in Myntra but I cancel my all order but refund  come in 2product please do something @myntra @MyntraSupport @airtelbank https://t.co/KKJ6pRZtFY</t>
  </si>
  <si>
    <t>2024-02-16 08:47:04</t>
  </si>
  <si>
    <t>Hello @airtelbank 
I applied for @AxisBank airtel credit card in Feb 23 and same got rejected by bank as I got another card from the same bank in Jan 2023. After that whenever I try I get same error that my application is under review. Can u fix this issue,&amp;#8203; so that I can reapply? https://t.co/oRITyO2FZz</t>
  </si>
  <si>
    <t>2024-02-16 05:44:18</t>
  </si>
  <si>
    <t>Hey @Airtel_Presence  any comments. 
  Quoted Tweet : @SurajYadavAAP : @airtelbank @Airtel_Presence 
We are on Highway I did my fastag recharge but it's not updated yet. 
Kindly take a look into it and resolve it as soon as possible @CRED_club 
Thanking you https://t.co/NgGL0pfMPE</t>
  </si>
  <si>
    <t>2024-02-16 04:32:04</t>
  </si>
  <si>
    <t>@airtelbank @Airtel_Presence 
We are on Highway I did my fastag recharge but it's not updated yet. 
Kindly take a look into it and resolve it as soon as possible @CRED_club 
Thanking you https://t.co/NgGL0pfMPE</t>
  </si>
  <si>
    <t>2024-02-16 04:14:08</t>
  </si>
  <si>
    <t>2024-02-15</t>
  </si>
  <si>
    <t>@airtelindia @airtelbank I have mistakenly sent Ra.2800 to a person using your Services and upon raising the Refund request from my bank @ICICIBank @ICICIBank_Care It's found that you've rejected it. Please look into it and help me receive my money back. https://t.co/TVgYNALqry</t>
  </si>
  <si>
    <t>2024-02-15 21:36:42</t>
  </si>
  <si>
    <t>@krishi_codes @protonycle @Airtel_Presence @RBI @nsitharamanoffc Hello @_groww
What can be the best possible return if I invest ₹3300 for a month?
Also @ICICIBank_Care how much interest one needs to pay if he misses his credit card bill of ₹3300 for a month.</t>
  </si>
  <si>
    <t>2024-02-15 21:27:17</t>
  </si>
  <si>
    <t>2024-02-15 21:23:23</t>
  </si>
  <si>
    <t>@Airtel_Presence @airtelindia I have been getting this message everyday and I won’t be paying the full bill. I need compensation on the bill https://t.co/FtWncFjqP1</t>
  </si>
  <si>
    <t>2024-02-15 21:18:43</t>
  </si>
  <si>
    <t>@airtelbank pure harassment by #airtelpaymentbank #airtel
My airtel payment bank is not working. Custom service gave a resolution to visit airtel store. Now at Airtel store city center 1 Kolkata,&amp;#8203; they have no idea what to do..
What can I do</t>
  </si>
  <si>
    <t>2024-02-15 17:20:09</t>
  </si>
  <si>
    <t>@airtelbank @airtelfastag 
  Quoted Tweet : @vishwadeepb : Hey @NHAI_Official my Toll got deducted when i was not there. This has happened twice with me in last 2 months,&amp;#8203; 
1st. Toll got deducted from peont toll plaza,&amp;#8203; karnal (paytm refunded after query raised)
2nd. On 12 feb toll got deducted at bamla toll plaza,&amp;#8203; raised query but airtel</t>
  </si>
  <si>
    <t>2024-02-15 16:35:00</t>
  </si>
  <si>
    <t>2024-02-15 16:02:45</t>
  </si>
  <si>
    <t>2024-02-15 15:42:13</t>
  </si>
  <si>
    <t>2024-02-15 15:42:05</t>
  </si>
  <si>
    <t>Here is the list of top UPI apps in India 2024👇
https://t.co/C0b2WDz1iv
Frengo will give you daily trending content and tips👍
#Frengo #UPIpayment #UPIapps #GooglePay #PhonePe #Paytm #Paytmbank #BHIM #BharatPe #payzapp #AmazonPay #AirtelThanksApp #Freecharge #MobiKwik</t>
  </si>
  <si>
    <t>2024-02-15 15:01:20</t>
  </si>
  <si>
    <t>@reliancejio I have been a victim of your incompetent staff for a long time. I ported from JIO postpaid to Airtel. I tried to pay pending bill online but was not able to pay. Now outgoings of my Airtel number has been stopped. Even your Jio store is not helping in the matter..</t>
  </si>
  <si>
    <t>2024-02-15 12:14:04</t>
  </si>
  <si>
    <t>@AxisBankSupport @AxisBank I recently payed my Airtel Broadband bill using Airtel Axis Credit Card. I didn't receive the cashback of 25% which I was supposed to get. 
It was the first transaction from that card as it is new. So no cashback limit was reached.
Please help</t>
  </si>
  <si>
    <t>2024-02-15 11:53:33</t>
  </si>
  <si>
    <t>Hello @airtelindia @Airtel_Presence Why  don’t you allow Airtel Black Bill payment via @amazonpay @amazonIN @AmazonHelp. Why are we forced to pay only Airtel Thanks App??? Any time technical challenge? #CustomerExperience #CustServiceFail omer https://t.co/qSuOVVzAZq</t>
  </si>
  <si>
    <t>2024-02-15 11:49:07</t>
  </si>
  <si>
    <t>@ViCustomerCare I have been charged by Vi customer care ashok nagar branch. I checked and they said its free for both physical and esim and now they have charged 60 as other charges in my bill which is not a good practice @reliancejio @JioCare @airtelindia</t>
  </si>
  <si>
    <t>2024-02-15 11:34:49</t>
  </si>
  <si>
    <t>@JioCare @reliancejio Dear Jio I have ported to Jio from Airtel and paid-up my existing bill with my previous operator still I receive calls from Jio for payment what kind of recovery is this,&amp;#8203; please check your own record and stop that irritating caller-tune of payment of bill</t>
  </si>
  <si>
    <t>2024-02-15 10:27:03</t>
  </si>
  <si>
    <t>@airtelindia @Airtel_Presence @airtelnews WHY DID YOU SHUT MY SERVICES DESPITE OF MAKING THE PAYMENT OF YOUR PENDING BILL TWICE!!! @reliancejio @JioCare has already updated and validated the payment why is it not accepted at your end? I am travelling out of bombay with no service https://t.co/qqa4JgGo5a</t>
  </si>
  <si>
    <t>2024-02-15 09:40:40</t>
  </si>
  <si>
    <t>EVEN AFTER PAYING THE BILL @Airtel_Presence @airtelindia HAS DISBARRED MY NUMBER,&amp;#8203; I AM EXTENSIVELY TRAVELLING AND I NEED TO MY NUMBER TO BE STARTED ON PRIORITY. THIS IS UNEXPECTED FROM YOU GUYS THAT NO ACTION OR RESOLUTION IS BEEN GIVEN TILL NOW. @JioCare SEE IF YOU CAN HELP HERE 
  Quoted Tweet : @darsha_hiwrale : What is this behaviour? @Airtel_Presence @JioCare  pleasw speak to each other and resolve this issue. I don't understand why this is taking so long ? How difficult is it ? https://t.co/Md6S8ARaz5</t>
  </si>
  <si>
    <t>2024-02-15 09:32:10</t>
  </si>
  <si>
    <t>@reliancejio @airtelindia @airtelindia  Xtreme fibre fooled me for 6 months  with a 100mbps plan and bill,&amp;#8203; while only providing copper cable with 40mbps capabilities. Has anybody else faced this issue?</t>
  </si>
  <si>
    <t>2024-02-15 09:29:58</t>
  </si>
  <si>
    <t>@reliancejio @airtelindia Thank you so much jio for your love and support @JioCare @reliancejio ,&amp;#8203; 3rd time in 15 days so basically i paid for 30 days and i got it for 27 days,&amp;#8203; is it ol if i pay my bill after 3 days ? I never expected this from reliance disappointed #JIO #Reliance https://t.co/Q28bXTxbuN</t>
  </si>
  <si>
    <t>2024-02-15 01:08:43</t>
  </si>
  <si>
    <t>@Airtel_Presence @TRAI @Airtel_Presence @airtelindia still my issue is not resolved and I'm facing too much 5G accessing issues at home as well as in office 2 SRs has been raised but still awaiting for action please suggest shall I stop ur bill payment??</t>
  </si>
  <si>
    <t>2024-02-15 00:15:59</t>
  </si>
  <si>
    <t>2024-02-14</t>
  </si>
  <si>
    <t>@shahbaazk8174 @airtelindia @airtelnews Same happen with me i recharged my DTH via Airtel app it was debited money but it didn't get recharged or any transaction id or any message such a Faltu poor service.</t>
  </si>
  <si>
    <t>2024-02-14 23:05:59</t>
  </si>
  <si>
    <t>@Airtel_Presence @airtelindia  You fraud bill will be paid tom in the Airtel office and both the numbers will be ported out. This company will never stop it's fraud billing strategies. Bill generated on 10th and late fees added on 14th.</t>
  </si>
  <si>
    <t>2024-02-14 22:42:26</t>
  </si>
  <si>
    <t>@reliancejio @airtelindia https://t.co/AmnyWC1D4O 
  Quoted Tweet : @Prof_PFC : Why is my JioFiber bill still due? The transaction was successful and money was also deducted from my bank account. Help. @reliancejio @JioCare #jio #jiofiber #myjio #reliancejio</t>
  </si>
  <si>
    <t>2024-02-14 21:39:38</t>
  </si>
  <si>
    <t>@mieknathshinde @BSNLCorporate @bsnl_care @Dev_Fadnavis @AjitPawarSpeaks @JioCare @reliancejio @airtelindia आमच्याकडे broadband काही वर्षे होते,&amp;#8203; पण कधीही phone आणि Internet service नीट regular पुरवली नाही. Bill भरुन घेऊन फक्त आमचे पैसेच खाल्ले अस म्हणाव लागेल.  Fibre चांगल चालेल अस म्हणल्यावर आम्ही Fibre बसवल तर आमचा इतक्या वर्षाचा त्रास,&amp;#8203; छळ आतातरी संपेल. पण नाही...</t>
  </si>
  <si>
    <t>2024-02-14 21:33:51</t>
  </si>
  <si>
    <t>@ArchnaSingraul @JioCare @reliancejio Kam se kam ye log solve kr dete hai. 
@airtelindia to sunte nhi hai. Bina connection ke bill bhej dete hai. 
  Quoted Tweet : @imagin8ionary : Lot of false promises from Airtel broadband.
@airtelindia @Airtel_Presence @DoT_India They are not accepting requested for service termination. Aur na mail ka reply h na call pe solution mil raha hai. Frustrating… #airtel #trai @TRAI https://t.co/2SIV2quNXA</t>
  </si>
  <si>
    <t>2024-02-14 20:56:00</t>
  </si>
  <si>
    <t>@airtelbank Very bad service no one proper response #airtel @airtelbank @airtelindia ticket number 23763782</t>
  </si>
  <si>
    <t>2024-02-14 20:36:52</t>
  </si>
  <si>
    <t>@reliancejio @airtelindia khud ki service dekh bhai customer ko cheat karneke alava bhi kuchh kiya hai JIO ne ???JIO is having unique way to cheat customers I have been charged set top box which was never used and returned by me on 13th December SR00001TFRYR logged opted for Rs 399 Plan getting bill of</t>
  </si>
  <si>
    <t>2024-02-14 19:14:50</t>
  </si>
  <si>
    <t>@reliancejio @airtelindia JIO is having unique way to cheat customers I have been charged set top box which was never used and returned by me on 13th December SR00001TFRYR logged opted for Rs 399 Plan getting bill of 800 Rs #jioischeating @jiocare @reliancejio</t>
  </si>
  <si>
    <t>2024-02-14 19:14:15</t>
  </si>
  <si>
    <t>@airtelindia JIO is having unique way to cheat customers I have been charged set top box which was never used and returned by me on 13th December SR00001TFRYR logged opted for Rs 399 Plan getting bill of 800 Rs #jioischeating @jiocare @reliancejio</t>
  </si>
  <si>
    <t>2024-02-14 19:14:00</t>
  </si>
  <si>
    <t>@reliancejio @airtelindia JIO is having unique way to cheat customers I have been charged set top box which was never used and returned by me on 13th December SR00001TFRYR logged opted for Rs 399 Plan getting bill of 800 Rs #jioischeating</t>
  </si>
  <si>
    <t>2024-02-14 19:13:15</t>
  </si>
  <si>
    <t>2024-02-14 19:00:40</t>
  </si>
  <si>
    <t>2024-02-14 18:56:14</t>
  </si>
  <si>
    <t>@Airtel_Presence @airtelindia @airtelnews @DoT_India @ConnectCOAI Already raised my dish complaint nobody taken action on this kept open my complaint for 3 months and asked me to pay rental charges and threatening me with gundas.. now in my mobile bill also doing same.need all your attention pls. @AshwiniVaishnaw sir request your intervention</t>
  </si>
  <si>
    <t>2024-02-14 18:32:44</t>
  </si>
  <si>
    <t>@Airtel_Presence @airtelindia @airtelnews @DoT_India @ConnectCOAI Already raised my dish complaint nobody taken action on this kept open my complaint for 3 months and asked me to pay rental charges and threatening me with gundas.. now in my mobile bill also doing same.need all your attention pls.</t>
  </si>
  <si>
    <t>2024-02-14 18:31:32</t>
  </si>
  <si>
    <t>How can I port my Paytm fastag to Airtel fastag @airtelbank @Airtel_Presence @airtelindia</t>
  </si>
  <si>
    <t>2024-02-14 17:50:28</t>
  </si>
  <si>
    <t>@Airtel_Presence almost an entire month with no Airtel broadband but I will get bill promptly on due date. 
Anyways all I want to know now is the procedure to surrender my connection (broadband and landline). (we r going to apply 4 another broadband cnxn 2day. so don't need airtel). Pls DM</t>
  </si>
  <si>
    <t>2024-02-14 17:48:01</t>
  </si>
  <si>
    <t>@airtelbank @airtelindia @airtelnews @airtelbank @airtelindia @Airtel_Presence team,&amp;#8203; still i have not get any response form your end. this is the very worst experience i will get. #AirtelValentines #AirtelPaymentsBank #airtelthanks</t>
  </si>
  <si>
    <t>2024-02-14 16:43:47</t>
  </si>
  <si>
    <t>Also,&amp;#8203; I am unable to connect with the Airtel payment bank representative now can you please look into this on priority. @airtelbank @airtelindia @airtelnews</t>
  </si>
  <si>
    <t>2024-02-14 16:40:39</t>
  </si>
  <si>
    <t>As message services disturbed &amp;amp; blocking OTP incoming as I forgot mpin &amp;amp; to set mpin OTP nt receiving as thru @AxisBank &amp;amp; AMAZON ways some other tackling my no. As b terrorist &amp;amp; Illiterateds &amp;amp; of ODD SOCIALs as might solve so...
@airtelindia
@Airtel_Presence @airtelbank
@RBI https://t.co/TvlzAqRI7b</t>
  </si>
  <si>
    <t>2024-02-14 16:15:44</t>
  </si>
  <si>
    <t>2024-02-14 13:51:42</t>
  </si>
  <si>
    <t>@airtelbank 
A few days back I closed airtel payment bank. At that time I confirmed with an Airtel Payment Bank customer representative I could use my Airtel wallet they told me yes ur able to use but when I checked I am unable to use the Airtel wallet now.
#AirtelPaymentsBank</t>
  </si>
  <si>
    <t>2024-02-14 13:46:04</t>
  </si>
  <si>
    <t>@amazonIN @AmazonHelp @airtelindia @Airtel_Presence i was recharging my fiber on Airtel app. Payment done by Amazon wallet. Money debited and transaction failed. Check DM for screenshot.</t>
  </si>
  <si>
    <t>2024-02-14 13:10:57</t>
  </si>
  <si>
    <t>@airtelbank @bankofbaroda @cubltd @DeutscheBank @EquitasBank @FinoPaymntsBank @IOBIndia @IPPBOnline @KotakBankLtd @Paytm @OfficialSIBLtd @SuryodayBank @sbmbankindia @YESBANK @NPCI_NPCI @ProteanEgovTech @NTTDATA @fsstech @paypointindia @MicroSave @WTCMumbaiIndia @FISGlobal</t>
  </si>
  <si>
    <t>2024-02-14 13:00:53</t>
  </si>
  <si>
    <t>@airtelbank @MrShiva_devotee @theakashpal @JioCare @reliancejio @airtelbank 
Hi,&amp;#8203; Surely,&amp;#8203; we will assist you. Please DM your Jio Payments Bank registered mobile number- Shalini</t>
  </si>
  <si>
    <t>2024-02-14 12:06:54</t>
  </si>
  <si>
    <t>@MrShiva_devotee @theakashpal @jpbcare @JioCare @reliancejio We apologize for the inconvenience caused. We have shared the resolution of your concern via DM kindly please check and let us know if you need any further assistance. -VR</t>
  </si>
  <si>
    <t>2024-02-14 11:36:17</t>
  </si>
  <si>
    <t>@airtelindia @reliancejio Dono hi wahiyat h ek baar Airtel postpaid liya tha wo log base plan apne mn se change kr dete aur bill jada mangte 2,&amp;#8203;3k to bill aate the jb check kiya to plan hi change tha. aur jio ke kya hi kehne kal hi store pe payment krni thi inka net nhi chla to shopkeeper se wifi lena pda</t>
  </si>
  <si>
    <t>2024-02-14 07:48:24</t>
  </si>
  <si>
    <t>@reliancejio @airtelindia I am @airtelindia postpaid customer,&amp;#8203; internet not all working,&amp;#8203; not even able to make UPI payment thats too in Hyderabad,&amp;#8203; since 3 month multiple companies give still no resolution,&amp;#8203; #Airtel</t>
  </si>
  <si>
    <t>2024-02-14 07:30:03</t>
  </si>
  <si>
    <t>@reliancejio @airtelindia I am @airtelindia postpaid customer,&amp;#8203; interest not all working,&amp;#8203; not even able to make UPI payment thats too in Hyderabad,&amp;#8203; since 3 month multiple companies give still no resolution,&amp;#8203; #Airtel</t>
  </si>
  <si>
    <t>2024-02-14 07:29:25</t>
  </si>
  <si>
    <t>@AxisBankSupport I am using Airtel Axis bank credit card. Bill for Feb 24 is generated although there is no deduction/ cashback wrt previous month Airtel bill payments. Also,&amp;#8203; no fuel surcharge waiver has been provided. Pls look into it.</t>
  </si>
  <si>
    <t>2024-02-14 00:13:42</t>
  </si>
  <si>
    <t>2024-02-13</t>
  </si>
  <si>
    <t>@airtelindia @Airtel_Presence Service not provided but bill alone generated. Very good service</t>
  </si>
  <si>
    <t>2024-02-13 21:39:54</t>
  </si>
  <si>
    <t>A bizarre thought! Someone like an @airtelbank buys out @PaytmBank post blessings of @RBI. Users can migrate to Airtel post fresh KYC which weeds out dubious users and Airtel can get a seat in Paytm at cheap valuations! #JustSaying</t>
  </si>
  <si>
    <t>2024-02-13 19:52:50</t>
  </si>
  <si>
    <t>2024-02-13 16:56:30</t>
  </si>
  <si>
    <t>@airtelindia Airtel Bill - Noida Account No. 7043329089 &amp;amp; Broadband ID 012048102926_dsl 
inspite of mail to chairman Mr. Ganesh the payment posting still pending. Cheque No. 931141 Invoice no. HT2409I007709756 Amt. to be posted 2003.64 dated 28/DEC/2023mahesh_k@ikminvestor.com</t>
  </si>
  <si>
    <t>2024-02-13 16:06:43</t>
  </si>
  <si>
    <t>@airtelindia Airtel Bill - Noida (Account No. 7043329089 &amp;amp; Broadband ID 012048102926_dsl) 
inspite of mail to chairman Mr. Ganesh the payment posting still pending. Cheque No. 931141 Invoice no. HT2409I007709756 Amt. to be posted 2003.64 dated 28/DEC/2023
mahes_k@ikminvestor.com</t>
  </si>
  <si>
    <t>2024-02-13 15:54:51</t>
  </si>
  <si>
    <t>@kpraveenk2 @JioCare SR00001TFRYR-- great cheating scheme by JIO FIBRE Opted for 399 Rs plan getting bill of 780
@JioCare
@reliancejio
@Airtel_Presence
@vodafoneservice
never opt for JIO
@reliancejio
@jagograhakjago</t>
  </si>
  <si>
    <t>2024-02-13 15:29:53</t>
  </si>
  <si>
    <t>@himanshu75527 @reliancejio @JioCare @DoT_India SR00001TFRYR-- great cheating scheme by JIO FIBRE Opted for 399 Rs plan getting bill of 780
@JioCare
@reliancejio
@Airtel_Presence
@vodafoneservice
never opt for JIO
@reliancejio
@jagograhakjago</t>
  </si>
  <si>
    <t>2024-02-13 15:29:43</t>
  </si>
  <si>
    <t>@JioCare @DolemithTulsi @harshad__03 SR00001TFRYR-- great cheating scheme by JIO FIBRE Opted for 399 Rs plan getting bill of 780 @JioCare @reliancejio @Airtel_Presence @vodafoneservice never opt for JIO @reliancejio @jagograhakjago</t>
  </si>
  <si>
    <t>2024-02-13 15:29:11</t>
  </si>
  <si>
    <t>@Airtel_Presence @Airtel_Presence responded,&amp;#8203; unhappy with the negligence here. One time data add on you people are taking advantage of customers' innocence. Making it recurring without my consent. Please readjust the bill for last month and this month and send me updated bill asap @airtelindia</t>
  </si>
  <si>
    <t>2024-02-13 14:40:41</t>
  </si>
  <si>
    <t>Meine apne dusre number per recharge kr Raha tha per woh number 9252xxxxxx yeh hai per by mistake mere Airtel app se joh number linked hai mera primary number woh recharge us number per ho gya hai iska mujhe refund chaiye sir use cred UPI @CRED_club @Airtel_Presence @airtelbank https://t.co/Kv9ylM6Uki</t>
  </si>
  <si>
    <t>2024-02-13 13:31:07</t>
  </si>
  <si>
    <t>⁦@Airtel_Presence⁩ pls help me play my daughter’s bill on time 🙏🤞😎 https://t.co/OSbaRmlVBY</t>
  </si>
  <si>
    <t>2024-02-13 13:16:40</t>
  </si>
  <si>
    <t>@Airtel_Presence I am not understanding why my query is not being solved and I’m just being told the bill amount again and again! I’m clearly stating that the bill amount is wrong and it has to be rectified!</t>
  </si>
  <si>
    <t>2024-02-13 12:38:57</t>
  </si>
  <si>
    <t>Airtel when you don’t pay your bill as soon as you receive it: 
“Greetings valued customer. Now listen,&amp;#8203; you piece of shit…”</t>
  </si>
  <si>
    <t>2024-02-13 10:34:30</t>
  </si>
  <si>
    <t>@airtelbank Don't ever buy Airtel Payment bank fastag.. they didn't make and deliver fastag...just eats your 250 Rs .. and nobody is there to listen to your voice...i am also regretting...@RBI @nitin_gadkari @jagograhakjago @FASTag_NETC @NPCI_BHIM</t>
  </si>
  <si>
    <t>2024-02-13 05:32:51</t>
  </si>
  <si>
    <t>@Airtel_Presence I'm serious about the rental/monthly bill waiver for these 23 days of no connectivity. I would like to have an official reply about this.</t>
  </si>
  <si>
    <t>2024-02-13 00:41:07</t>
  </si>
  <si>
    <t>@Airtel_Presence @airtelindia  since morning I am getting 4th notification that the service will restore by 2.30 ???? Seriously??
Don’t ever call for bill payment and nautanki. Switching to @JioCare</t>
  </si>
  <si>
    <t>2024-02-13 00:16:30</t>
  </si>
  <si>
    <t>2024-02-12</t>
  </si>
  <si>
    <t>@airtelbank Airtel payment Bank service is not good at all,&amp;#8203; there is no hearing. It has been more than 5 days since I complained,&amp;#8203; there is no hearing.
Despite having money in my Fastag,&amp;#8203; the money was not deducted and my car was blacklisted. 
#airtel #airtelbank @airtelindia</t>
  </si>
  <si>
    <t>2024-02-12 20:42:31</t>
  </si>
  <si>
    <t>@theakashpal @jpbcare @JioCare @reliancejio Bro they have enough Saving account customer so they don't want any new Jio Payments Bank customer,&amp;#8203; so better to leave this place and opt @airtelbank</t>
  </si>
  <si>
    <t>2024-02-12 19:07:03</t>
  </si>
  <si>
    <t>@Airtel_Presence @airtelindia @airtelnews 
what kinda service is this ?? No internet for more than 12 hrs do you agree if customers pay partial bill payments 😡😡😡 https://t.co/2dfWhOtrWm</t>
  </si>
  <si>
    <t>2024-02-12 17:53:09</t>
  </si>
  <si>
    <t>@Airtel_Presence Apologies are not enough. Speedy Resolution is needed. And please ensure that the bill for current billing cycle is not chargeable- given that 23 days we have no connectivity - I don't see why we should pay the current monthly bill!!</t>
  </si>
  <si>
    <t>2024-02-12 15:29:33</t>
  </si>
  <si>
    <t>@Airtel_Presence why r u sending bill I v no broadband connection nor having any DTH with you..I v already deposit with you which u are not refunding....Immediate attention to cancel all relations with I am not responsible for such kind of fake bill raised</t>
  </si>
  <si>
    <t>2024-02-12 12:55:22</t>
  </si>
  <si>
    <t>@Airtel_Presence @airtelindia could you please explain the charges you made for this month mobile bill. I have not activated roaming yet you charged. Above all you put GST on each instances and then on total you charged again 18% GST. How many time I should pay GST😡</t>
  </si>
  <si>
    <t>2024-02-12 12:11:41</t>
  </si>
  <si>
    <t>Mistech</t>
  </si>
  <si>
    <t>Airtel payment Bank Vs Indian post payment Bank  | comparison in 2024| best zero Balance account2024</t>
  </si>
  <si>
    <t>2024-02-12 10:00:03</t>
  </si>
  <si>
    <t>2024-02-11</t>
  </si>
  <si>
    <t>@neelabh_narayan @Cyberdost @TRAI @TheOfficialSBI @SBICard_Connect @Airtel_Presence @airtelindia @airtelbank @aajtak @ndtv @TOIIndiaNews @the_hindu @htTweets Neelabh,&amp;#8203; if you have any phone no. or UPI used by fraudsters,&amp;#8203; we can try and get those blacklisted. Visit https://t.co/gc4IVfsXdV and use the chat option to get help regarding how to connect with right nodal officers. This is totally FREE.</t>
  </si>
  <si>
    <t>2024-02-11 20:58:43</t>
  </si>
  <si>
    <t>@airtelindia @Airtel_Presence @airtelnews I already placed request to migrate from post to prepaid almost on 22 jan 2024 still I am getting billed if cannot port me to different network asap number 8450943770 now who will pay bill https://t.co/301LKeLtZA</t>
  </si>
  <si>
    <t>2024-02-11 18:39:56</t>
  </si>
  <si>
    <t>2024-02-11 18:37:32</t>
  </si>
  <si>
    <t>I urge the @DoT_India to take action against these scamsters. 
Worse even,&amp;#8203; I don't get to see copies of the "bill" that I am literally forced to pay to @Airtel_Presence and I presume that the number is being used by someone else. Which is a security threat as well.</t>
  </si>
  <si>
    <t>2024-02-11 17:42:36</t>
  </si>
  <si>
    <t>I urge the @DoPTGoI to take action against these scamsters. 
Worse even,&amp;#8203; I don't get to see copies of the "bill" that I am literally forced to pay to @Airtel_Presence and I presume that the number is being used by someone else. Which is a security threat as well.</t>
  </si>
  <si>
    <t>2024-02-11 17:41:09</t>
  </si>
  <si>
    <t>R u became bankrupt @airtelindia @airtelnews !!
Sending me fake bills without any connection,&amp;#8203; charging unnecessary should I file a complaint against you in the police?
@VittalgopalJ
@pib_comm
@DotWmo https://t.co/4qyCFu5Vm4 
  Quoted Tweet : @NEELESH_SINGH19 : @airtelindia @airtelnews @VittalgopalJ 
fake fraud things by airtel,&amp;#8203; I hv discontinued Airtel fiber,&amp;#8203; by paying extra amt,&amp;#8203; they hv pushed Unnecessary Safe custody of router FOC,&amp;#8203; I asked to take back,&amp;#8203; bt they didn't,&amp;#8203; now sent me a bill of Safe custody,&amp;#8203; I hv to go consumer court's. https://t.co/2ljWQD28zc</t>
  </si>
  <si>
    <t>2024-02-11 14:32:36</t>
  </si>
  <si>
    <t>@airtelindia @Airtel_Presence @ICICIBank_Care 
Such a pathetic service you people providing to your customers.
I recharge my Airtel number via I-mobile app on 08-Feb it's not yet reflected in my account nor refunded my money in my bank. 
Both are giving excuses for each other</t>
  </si>
  <si>
    <t>2024-02-11 13:25:35</t>
  </si>
  <si>
    <t>@airtelindia @Airtel_Presence @airtelnews @airtelbank @reliancejio @JioCare @TRAI @MIB_India,&amp;#8203; appreciate in advance for your promp response and resolution https://t.co/mdWPdPGuMF</t>
  </si>
  <si>
    <t>2024-02-11 13:16:20</t>
  </si>
  <si>
    <t>@airtelbank @Airtel_Presence isn't it fraud,&amp;#8203; ur app promises 1 day delivery time,&amp;#8203; sms says 12 days and customer care guys says 14 days
@NPCI_NPCI @RBI @BandBajaateRaho @NHAI_Official 
  Quoted Tweet : @archit3000 : @Airtel_Presence @airtelindia can u pls let me know which is the correct/true version https://t.co/mfJUp8EFCu</t>
  </si>
  <si>
    <t>2024-02-11 12:51:05</t>
  </si>
  <si>
    <t>Worst experience with Airtel Black @airtelindia @Airtel_Presence Still having the issue. We get call only for due bill. But there won't talk about internet service.. from jan 9th I'm facing this issue. @airtelnews https://t.co/kp3tsWWtVm</t>
  </si>
  <si>
    <t>2024-02-11 12:02:38</t>
  </si>
  <si>
    <t>Few days back I ordered fastag from @airtelindia @airtelbank and yet i have not received it. Your courier partner @delhivery cant deliver it in well known location of Pune city. 
@nitin_gadkari please tell me when paytm is failed and Airtel can't deliver what should I do? 😅</t>
  </si>
  <si>
    <t>2024-02-11 11:50:28</t>
  </si>
  <si>
    <t>@airtelindia @airtelnews  being a customer from more than 15 years now. 
Suddenly you have started adding fake amounts to my bill.
@JioCare @reliancejio Please assist with port service.</t>
  </si>
  <si>
    <t>2024-02-11 11:10:00</t>
  </si>
  <si>
    <t>2024-02-11 10:51:57</t>
  </si>
  <si>
    <t>@DoT_India @TRAI @airtelindia Airtel has done misselling in the month of June,&amp;#8203;23- fraudulently sold post paid plan-complaint/follow up for 8 months-overdue bill paid by Airtel accepting their fraud- now again compelled to take post paid plan..please take stringent action</t>
  </si>
  <si>
    <t>2024-02-11 10:51:43</t>
  </si>
  <si>
    <t>@airtelindia @Airtel_Presence @TRAI @airtelnews @airtelbank @JioCare @reliancejio</t>
  </si>
  <si>
    <t>2024-02-11 10:11:29</t>
  </si>
  <si>
    <t>@NPCI_NPCI @airtelbank @RBI @FinMinIndia @NHAI_Official @nsitharaman @nitin_gadkari @OfficeOfNG @narendramodi @CNBC_Awaaz @ZeeNews Can I get help on the same from anyone tagged ?</t>
  </si>
  <si>
    <t>2024-02-11 09:28:17</t>
  </si>
  <si>
    <t>@NPCI_NPCI i have applied for Fastag through @airtelbank but after i paid them 250 rupees they are not issuing fastag to me..pls help @FASTag_NETC @RBI</t>
  </si>
  <si>
    <t>2024-02-11 07:50:44</t>
  </si>
  <si>
    <t>2024-02-10</t>
  </si>
  <si>
    <t>@airtelindia Airtel xsafe app is not working for 3 days now. Now,&amp;#8203; not able to login as well. No help from support. If you can't provide a service properly,&amp;#8203; why to take money for that? Nothing is safe with Airtel Xsafe. 
#airtelxsafe is having a pathetic customer care service.</t>
  </si>
  <si>
    <t>2024-02-10 22:04:03</t>
  </si>
  <si>
    <t>@AxisBank @Airtel_Presence @AxisBankSupport @airtelindia @airtelbank not sure why you are confusing customers. I've been getting messages on WhatsApp and Airtel app  since Oct22 offering me Airtel Axis card. I have an Axis/Axis account since 2017. However application fails. https://t.co/bm8PwXNvQw</t>
  </si>
  <si>
    <t>2024-02-10 21:48:37</t>
  </si>
  <si>
    <t>@warrior047 @AxisBank @Airtel_Presence @AxisBankSupport @airtelindia @airtelbank Was your issue resolved? Did you get the card?</t>
  </si>
  <si>
    <t>2024-02-10 21:15:29</t>
  </si>
  <si>
    <t>@Airtel_Presence airtel telemarketing team unauthorizedly added channel and advised us by SMS. If left unnoticed they add the subscription amount to the monthly bill. A new way of increasing monthly bill by unscrupulous means. Further they say minimum 1 month will be charged</t>
  </si>
  <si>
    <t>2024-02-10 21:01:34</t>
  </si>
  <si>
    <t xml:space="preserve">BANK FRIEND </t>
  </si>
  <si>
    <t>AIRTEL PAYMENT PASSBOOK PDF DOWNLOAD | AIRTEL PAYMENT PASSBOOK PRINT FINO INDIA POST PAYMENT BANK</t>
  </si>
  <si>
    <t>2024-02-10 19:31:42</t>
  </si>
  <si>
    <t>@Airtel_Presence @airtelindia @airtelnews Such a pathetic service from Airtel Xtream fiber associated with Fixed line no 01204340554 at Ghaziabad.
Shifted requests are not resolved in the last two months but they generate the bill for 2 months.Disconnection requests also denied.</t>
  </si>
  <si>
    <t>2024-02-10 18:21:18</t>
  </si>
  <si>
    <t>(1/2)My Jio postpaid number 7985672804 is suspended from last 5 days due to late payment but after one day I paid all dues still nmber is suspended and I tried more than 50 times in Jio care but no respnse Didn't get it they said wait for 24hrs @JioCare @reliancejio @airtelindia</t>
  </si>
  <si>
    <t>2024-02-10 15:19:27</t>
  </si>
  <si>
    <t>@Airtel_Presence @airtelnews @reliancejio This is still not resolved. Unbelievable!! I also recieved my Airtel postpaid bill which I have to pay now even though I had no internet for past 20 days @TRAI @ConnectCOAI</t>
  </si>
  <si>
    <t>2024-02-10 12:44:36</t>
  </si>
  <si>
    <t>BrandWagon AdTalk with Airtel Payments Bank's Shilpi Kapoor
#brandwagon #adtalk #advertising #marketing #digitaladvertising @AirtelPaymentsBank
https://t.co/IFapnnK6y1</t>
  </si>
  <si>
    <t>2024-02-10 12:01:00</t>
  </si>
  <si>
    <t>@Airtel_Presence @airtelbank @airtelindia @airtelnews Finally,&amp;#8203; I managed to resolve the Airtel Money Wallet issue myself. The Customer Care Representatives were unable to provide a solution. A disappointing experience that raises questions about the service quality. #AirtelMoney</t>
  </si>
  <si>
    <t>2024-02-10 11:18:00</t>
  </si>
  <si>
    <t>We apologize on behalf of .  We are sorry About Your Concern Please Reach Us Our 24/7 Helpline No +917858089909 Any Issue for the inconvenience caused to you. to assist you better kindly share your contact info via DM thanks you +9177858089909 
  Quoted Tweet : @neelabh_narayan : @Cyberdost @TRAI @TheOfficialSBI @SBICard_Connect @Airtel_Presence @airtelindia @airtelbank SCAM Alert🚨
@aajtak @ndtv @TOIIndiaNews @the_hindu @htTweets https://t.co/Og4TlzDzvM</t>
  </si>
  <si>
    <t>2024-02-10 09:14:11</t>
  </si>
  <si>
    <t>2024-02-09</t>
  </si>
  <si>
    <t>@Airtel_Presence @airtelindia @airtelnews I have been trying to shut my connection since the last 1 week but it’s still going on. The local guy said he would do it but he just keeps delaying it. Please help me. I’m not going to pay this bill as I’m not using the internet.</t>
  </si>
  <si>
    <t>2024-02-09 21:35:36</t>
  </si>
  <si>
    <t>@chandrarsrikant @nainasood 🚨Airtel Payments Bank Sees Spike In New Customers Applying For Bank Accounts,&amp;#8203; FASTag
Airtel Payments Bank has seen a strong surge in number of new customers applying online for opening bank accounts &amp;amp; offerings like FASTag over last few days,&amp;#8203; CEO Anubrata Biswas said. Biswas,&amp;#8203;… https://t.co/Y7MyOVPiJG</t>
  </si>
  <si>
    <t>2024-02-09 18:16:21</t>
  </si>
  <si>
    <t>@moneycontrolcom 🚨Airtel Payments Bank Sees Spike In New Customers Applying For Bank Accounts,&amp;#8203; FASTag
Airtel Payments Bank has seen a strong surge in number of new customers applying online for opening bank accounts &amp;amp; offerings like FASTag over last few days,&amp;#8203; CEO Anubrata Biswas said. Biswas,&amp;#8203;… https://t.co/s4ZDn7ifPO</t>
  </si>
  <si>
    <t>2024-02-09 18:15:13</t>
  </si>
  <si>
    <t>🚨Airtel Payments Bank Sees Spike In New Customers Applying For Bank Accounts,&amp;#8203; FASTag
Airtel Payments Bank has seen a strong surge in number of new customers applying online for opening bank accounts &amp;amp; offerings like FASTag over last few days,&amp;#8203; CEO Anubrata Biswas said. Biswas,&amp;#8203;… https://t.co/7kKGuXZueu</t>
  </si>
  <si>
    <t>2024-02-09 18:14:49</t>
  </si>
  <si>
    <t>@airtelbank  - 1,&amp;#8203;370
Deposit Account - 309
Loans and advances - 8
ATM/ Debit card/Credit card - 77
Mobile Banking/Electronic Banking - 801
Pension - 2
Others - 173</t>
  </si>
  <si>
    <t>2024-02-09 17:49:00</t>
  </si>
  <si>
    <t>@Cyberdost @TRAI @TheOfficialSBI @SBICard_Connect @Airtel_Presence @airtelindia @airtelbank SCAM Alert🚨
@aajtak @ndtv @TOIIndiaNews @the_hindu @htTweets https://t.co/Og4TlzDzvM</t>
  </si>
  <si>
    <t>2024-02-09 16:31:04</t>
  </si>
  <si>
    <t>@ChRahul_Chahal @Airtel_Presence @airtelbank @RBI @airtelnews @AmitShah @AshwiniVaishnaw @AxisBankSupport @BharatBillPay @CMOfficeAssam @FinMinIndia @jagograhakjago @GyanTherapy Hi @airtelbank please look into this</t>
  </si>
  <si>
    <t>2024-02-09 16:26:51</t>
  </si>
  <si>
    <t>@ChRahul_Chahal @Airtel_Presence @airtelbank @RBI @airtelnews @AmitShah @AshwiniVaishnaw @AxisBankSupport @BharatBillPay @CMOfficeAssam @FiKnown @FinMinIndia @jagograhakjago @GyanTherapy Hi @ChRahul_Chahal,&amp;#8203; for this transaction,&amp;#8203; we received a failure from NPCI. We are following up with them.</t>
  </si>
  <si>
    <t>2024-02-09 16:20:42</t>
  </si>
  <si>
    <t>Airtel Payments Bank,&amp;#8203; the payment banking arm of Telecom giant Bharti Airtel,&amp;#8203; claims to be seeing a sharp rise in online applications for new accounts,&amp;#8203; including FasTAG,&amp;#8203; as many rush to switch from Paytm Payments Bank.
Read👇
https://t.co/cFxcEMsiQK
#FasTAG #PaytmPaymentsBank…</t>
  </si>
  <si>
    <t>2024-02-09 14:09:21</t>
  </si>
  <si>
    <t>,&amp;#8203;@airtelindia only one tower 5G network…
इतने शिकायतों के बाद भी @airtelindia कम्पनी इस पर काम नहीं कर रही!!
@PMOIndia @narendramodi https://t.co/0Szaf2KMzh 
  Quoted Tweet : @realkapur : ,&amp;#8203;@airtelindia very bad service your #Airtel5G #AirtelWeekendChallenge 
@airtelnews @Airtel_Presence @airtelbank @AirtelNigeria @Airtel_Ug @AIRTEL_KE @airtel_tanzania @Airtel_Zambia @MoRD_GoI @CMODelhi @LtGovDelhi</t>
  </si>
  <si>
    <t>2024-02-09 13:31:51</t>
  </si>
  <si>
    <t>@airtelindia received postpaid bill details on SMS yesterday. But can’t make payment either thru app or the net . Tried 3-4 times yesterday and another 2 times today - same errors</t>
  </si>
  <si>
    <t>2024-02-09 12:26:04</t>
  </si>
  <si>
    <t>Hi all friends meh Airtel payment bank kha customer hu pechle 2 weeky se meh pesan hu number chaj krneh ke leh customer care shi se koyeh solisun nhi krta hai benah puche mera kes I'd closed kr deya @airtelbank  @AxisBankSupport https://t.co/dONQ9OQsVW</t>
  </si>
  <si>
    <t>2024-02-09 11:41:35</t>
  </si>
  <si>
    <t>@reliancejio @JioCare 
Apka complaint resolve hone ka maximum time kitna hai?? @Airtel_Presence @airtelindia @airtelnews 
  Quoted Tweet : @RuchitChudasama : Still not responding,&amp;#8203; now i am going to file CASE on Airtel for bot resolving my complaint,&amp;#8203; taking too long and not visiting my site,&amp;#8203;@Airtel_Presence @airtelindia @airtelnews @airtelbank</t>
  </si>
  <si>
    <t>2024-02-09 11:36:01</t>
  </si>
  <si>
    <t>@Airtel_Presence @airtelindia: I ported out of airtel. But I haven't reciprocated bill copy for Feb 24. I got following message:
Hi Deepak,&amp;#8203; Bill for your Airtel Mobile XXXXXXXXXX dated 09-FEB-2024 has been generated and there is no payable amount.</t>
  </si>
  <si>
    <t>2024-02-09 08:30:42</t>
  </si>
  <si>
    <t>2024-02-08</t>
  </si>
  <si>
    <t>@Chandra538344 @Airtel_Presence @airtelbank @RBI @airtelnews @AmitShah @AshwiniVaishnaw @AxisBankSupport @BharatBillPay @CMOfficeAssam @FiKnown @FinMinIndia @jagograhakjago @GyanTherapy Did you got your amount refunded back?
I did got my amount back earlier after complaining on  RBI Ombudsman
But this happened again on 6th Feb.</t>
  </si>
  <si>
    <t>2024-02-08 20:01:49</t>
  </si>
  <si>
    <t>@Chandra538344 @Airtel_Presence @airtelbank @RBI @airtelnews @AmitShah @AshwiniVaishnaw @AxisBankSupport @BharatBillPay @CMOfficeAssam @FiKnown @FinMinIndia @jagograhakjago @GyanTherapy Right...Let's file a complain @RBI Ombudsman against Airtel</t>
  </si>
  <si>
    <t>2024-02-08 20:00:25</t>
  </si>
  <si>
    <t>@FASTag_NETC why can’t the @paytm fastag can be registered on a different vendor like porting . @nitin_gadkari @OfficeOfNG @RBI @vijayshekhar @fastagofficial @airtelbank @ICICIBank</t>
  </si>
  <si>
    <t>2024-02-08 19:43:21</t>
  </si>
  <si>
    <t>@airtelindia @Airtel_Presence @airtelbank @CRED_club @CRED_support 
Yesterday I recharged my Airtel no. with 179rs pack and on cred's portal it is showing transaction successful but haven't received the balance in my number,&amp;#8203; kindly look into this https://t.co/tQQOigJWe3</t>
  </si>
  <si>
    <t>2024-02-08 19:42:38</t>
  </si>
  <si>
    <t>My airtel payment bank has been put on hold by mistake because I have put charge back from Kotak Mahindra Bank by mistake and now Kotak Mahindra Bank is not removing the charge back  @RBI @airtelindia @KotakBankLtd @NPCI_NPCI @NPCI_BHIM @airtelbank @kotak811 @UPI_NPCI</t>
  </si>
  <si>
    <t>2024-02-08 19:26:00</t>
  </si>
  <si>
    <t>@ChRahul_Chahal @Airtel_Presence @airtelbank @RBI @airtelnews @AmitShah @AshwiniVaishnaw @AxisBankSupport @BharatBillPay @CMOfficeAssam @FiKnown @FinMinIndia @jagograhakjago @GyanTherapy Need to also take action against this,&amp;#8203; my transaction also got pending frw months ago and when call to agents they say transaction not done by airtel payment bank account,&amp;#8203; please contact to axis support</t>
  </si>
  <si>
    <t>2024-02-08 14:35:42</t>
  </si>
  <si>
    <t>@reliancejio @JioCare  please help us to file case on this company 
  Quoted Tweet : @RuchitChudasama : Still not responding,&amp;#8203; now i am going to file CASE on Airtel for bot resolving my complaint,&amp;#8203; taking too long and not visiting my site,&amp;#8203;@Airtel_Presence @airtelindia @airtelnews @airtelbank</t>
  </si>
  <si>
    <t>2024-02-08 13:08:40</t>
  </si>
  <si>
    <t>We apologize on behalf of HDFC Bank Cares.  We are sorry About Your Concern Please Reach Us Our 24/7 Helpline No 9073127453 Any Issue for the inconvenience caused to you. to assist you better kindly share your contact info via DM thanks you 9073127453 
  Quoted Tweet : @rahuljais1988 : @HDFCBank_Cares Plz help. I have made a transaction through payzap on 16th January. Money has been debited but it has not gone to the beneficiary. It was mobile bill payment. Now becoz of this airtel has charged me penalty. Have raised this query but still no resolution</t>
  </si>
  <si>
    <t>2024-02-08 12:27:53</t>
  </si>
  <si>
    <t>We apologize on behalf of .  We are sorry About Your Concern Please Reach Us Our 24/7 Helpline No +917858089909 Any Issue for the inconvenience caused to you. to assist you better kindly share your contact info via DM thanks you +9177858089909 
  Quoted Tweet : @rahuljais1988 : @HDFCBank_Cares Plz help. I have made a transaction through payzap on 16th January. Money has been debited but it has not gone to the beneficiary. It was mobile bill payment. Now becoz of this airtel has charged me penalty. Have raised this query but still no resolution</t>
  </si>
  <si>
    <t>2024-02-08 12:26:05</t>
  </si>
  <si>
    <t>We apologize on behalf of HDFC Bank Cares.  We are sorry About Your Concern Please Reach Us Our 24/7 Helpline No +918391834778 Any Issue for the inconvenience caused to you. to assist you better kindly share your contact info via DM thanks you +918391834778 
  Quoted Tweet : @rahuljais1988 : @HDFCBank_Cares Plz help. I have made a transaction through payzap on 16th January. Money has been debited but it has not gone to the beneficiary. It was mobile bill payment. Now becoz of this airtel has charged me penalty. Have raised this query but still no resolution</t>
  </si>
  <si>
    <t>2024-02-08 12:23:58</t>
  </si>
  <si>
    <t>@HDFCBank_Cares Plz help. I have made a transaction through payzap on 16th January. Money has been debited but it has not gone to the beneficiary. It was mobile bill payment. Now becoz of this airtel has charged me penalty. Have raised this query but still no resolution</t>
  </si>
  <si>
    <t>2024-02-08 12:23:08</t>
  </si>
  <si>
    <t>We apologize on behalf of .  We are sorry About Your Concern Please Reach Us Our 24/7 Helpline No +917858089909 Any Issue for the inconvenience caused to you. to assist you better kindly share your contact info via DM thanks you +917858089909 
  Quoted Tweet : @desigladiator : @FASTag_NETC why can’t the @paytm fastag can be registered on a different vendor like porting . @nitin_gadkari @OfficeOfNG @RBI @vijayshekhar @fastagofficial @airtelbank @ICICIBank</t>
  </si>
  <si>
    <t>2024-02-08 11:57:48</t>
  </si>
  <si>
    <t>@desigladiator @FASTag_NETC @Paytm @nitin_gadkari @OfficeOfNG @RBI @vijayshekhar @fastagofficial @airtelbank @ICICIBank Paytm ᴄᴜꜱᴛᴏᴍᴇʀ ꜱᴜᴘᴘᴏʀᴛ ²⁴\⁷ ʜᴇʟᴘʟɪɴᴇ ꜱᴇʀᴠɪᴄᴇ ᴄᴇɴᴛᴇʀ ᴛᴏʟʟ - ꜰʀᴇᴇ ɴᴜᴍʙᴇʀ ⁰¹²⁰-⁴⁴⁵⁶-⁴⁵⁶ ᴀʟᴛᴇʀɴᴀᴛɪᴠᴇ - ɴᴜᴍʙᴇʀ 7676333250.ᴘʟᴇᴀꜱᴇ ᴄᴏɴᴛᴀᴄᴛ ᴜꜱ.</t>
  </si>
  <si>
    <t>2024-02-08 11:57:38</t>
  </si>
  <si>
    <t>Paytm ᴄᴜꜱᴛᴏᴍᴇʀ ꜱᴜᴘᴘᴏʀᴛ ²⁴\⁷ ʜᴇʟᴘʟɪɴᴇ ꜱᴇʀᴠɪᴄᴇ ᴄᴇɴᴛᴇʀ ᴛᴏʟʟ - ꜰʀᴇᴇ ɴᴜᴍʙᴇʀ ⁰¹²⁰-⁴⁴⁵⁶-⁴⁵⁶ ᴀʟᴛᴇʀɴᴀᴛɪᴠᴇ - ɴᴜᴍʙᴇʀ 7676333250.ᴘʟᴇᴀꜱᴇ ᴄᴏɴᴛᴀᴄᴛ ᴜꜱ. 
  Quoted Tweet : @desigladiator : @FASTag_NETC why can’t the @paytm fastag can be registered on a different vendor like porting . @nitin_gadkari @OfficeOfNG @RBI @vijayshekhar @fastagofficial @airtelbank @ICICIBank</t>
  </si>
  <si>
    <t>2024-02-08 11:57:34</t>
  </si>
  <si>
    <t>2024-02-08 11:57:26</t>
  </si>
  <si>
    <t>@airtelindia @airtelnews @airtelcomplaint  @DoT_India @TRAI I am Using Airtel Broadband Connection from Aug 2022 and you guys keep me busy in raising complaints and Writing Mails. 18 Months nearly 20 Complaints. But full Bill Amount. @Airtel_Presence and Technical totally Useless</t>
  </si>
  <si>
    <t>2024-02-08 10:38:03</t>
  </si>
  <si>
    <t>@dbs_care @airtelbank @digibank @BBCWorld @RBI you all Banker's are just enhancing your ability to Fraud &amp;amp; scam your customer's &amp;amp; torture them to the utmost level so that they themself leave their issue without getting it resolved it from your side i.e @airtelbank @digibank https://t.co/hOwOHK72iP</t>
  </si>
  <si>
    <t>2024-02-08 05:46:07</t>
  </si>
  <si>
    <t>Waah airtel waah 
Last month maine apna fiber connection discontinued krwa diya tha
Request number -10343526782 
Uske badh feb month ka monthly charge fir se bill meh aa gaya. 
@airtelindia @airtelnews @Airtel_Presence @JioCare @reliancejio 
@VodaIdea_NEWS https://t.co/6vuSsDwb4a</t>
  </si>
  <si>
    <t>2024-02-08 00:54:31</t>
  </si>
  <si>
    <t>2024-02-07</t>
  </si>
  <si>
    <t>Now! the alternative way of @PaytmBank is @airtelbank for smooth &amp;amp; limitless @UPI_NPCI transactions with a @Mastercard  but you have need Airtel ISP
#airtelpaymentsbank #PaytmPaymentsBank #visa #mastercard</t>
  </si>
  <si>
    <t>2024-02-07 19:03:26</t>
  </si>
  <si>
    <t>@airtelindia @Airtel_Presence @airtelnews no update yet? Are you guys sleeping without Internet 
  Quoted Tweet : @Yash1_th : @airtelindia @Airtel_Presence @airtelnews the network is more worst now. Care says they can solve it by 16th feb. are you gonna half by bill as well. It’s a routine problem with #worstairtel</t>
  </si>
  <si>
    <t>2024-02-07 18:06:21</t>
  </si>
  <si>
    <t>@airtelindia @Airtel_Presence so,&amp;#8203; the response time for a disconnected broadband connection issue is 2 days and takes another day to even allocate an engineer? Stranded without any update yet. Why do you bill for the downtime too? Ticketid: 10363855574 @TRAI @DoT_India</t>
  </si>
  <si>
    <t>2024-02-07 18:03:56</t>
  </si>
  <si>
    <t>@BBCWorld @digibank @dbs_care @DCEastSinghbhum @RBI @FinanceMin @nsitharaman @BJP4India @PMOIndia @AmitShah World 🌎 worst bank just like @paytmbankcare @airtelbank. They just victimises you with giving filthy response and reply and don't work on the customer's issue's🫥😡🤬 https://t.co/9T8JbQ8Y58</t>
  </si>
  <si>
    <t>2024-02-07 16:36:16</t>
  </si>
  <si>
    <t>@airtelbank @amazonIN Unable to make payment via Net Banking of Airtel Payments Bank on Amazon Shopping App. Technical issue at Airtel Payments Bank continues.. kindly fix it. https://t.co/qf2Er07Np4</t>
  </si>
  <si>
    <t>2024-02-07 13:36:04</t>
  </si>
  <si>
    <t>Why it is so difficult to connect with Airtel customer care. Trying to connect since last 2 hours to know about  the closure of the connection due to wrong bill.#airtel #airtelindia</t>
  </si>
  <si>
    <t>2024-02-07 13:14:11</t>
  </si>
  <si>
    <t>Why it is so difficult to connect with Airtel customer care. Trying to connect since last 2 hours to know about  the closure of the connection due to wrong bill.#airtel</t>
  </si>
  <si>
    <t>2024-02-07 13:11:47</t>
  </si>
  <si>
    <t>Name: Kuldeep Kumar shukla 
Mobile number: 7518867831
Handset's O's version:13
UPI transaction ID: 403800822146
07/02/2024 &amp;amp; 12:21am
Amount: 1500 rs.
Payer bank: airtel payment bank
Payee bank: kotak bank @nsitharaman @nsitharamanoffc @airtelbank</t>
  </si>
  <si>
    <t>2024-02-07 12:58:11</t>
  </si>
  <si>
    <t>I am an account holder at your bank. I would like to request a deduction of money from my account 75118867831@ airtel with account number 4447849529 on 12:21 am 07/02/2024 Please refund my money as soon as possible. Thank you for your assistance. @airtelbank @NPCI_NPCI</t>
  </si>
  <si>
    <t>2024-02-07 12:52:44</t>
  </si>
  <si>
    <t>"Disappointed with @reliancejio @JioCare @jiotvplus  @OfficialJioTV  @JioFiberChennai &amp;amp; setup box services charging extra for nothing and nobody from customer service has the knowledge or any skills to explain a bill. Would pay extra to @airtelindia  #CustomerServic #JioService</t>
  </si>
  <si>
    <t>2024-02-07 11:49:51</t>
  </si>
  <si>
    <t>@airtelindia @Airtel_Presence @airtelnews  no update yet. Just casually ignored the SR just like the older SRs are being ignored 
  Quoted Tweet : @Yash1_th : @airtelindia @Airtel_Presence @airtelnews the network is more worst now. Care says they can solve it by 16th feb. are you gonna half by bill as well. It’s a routine problem with #worstairtel</t>
  </si>
  <si>
    <t>2024-02-07 11:34:38</t>
  </si>
  <si>
    <t>@airtelindia @Airtel_Presence @airtelbank  Pls Solve This meter No UPI Transfer any money Upi transfer pls Solve This meter https://t.co/ZHHoQt0wjX</t>
  </si>
  <si>
    <t>2024-02-07 11:17:31</t>
  </si>
  <si>
    <t>@airtelindia @airtelbank airtel payment bank se koi Upi Transfer nhi ho raha hai pls Solve this meter?</t>
  </si>
  <si>
    <t>2024-02-07 11:09:24</t>
  </si>
  <si>
    <t>2024-02-06</t>
  </si>
  <si>
    <t>We apologize on behalf of HDFC Bank Cares.  We are sorry About Your Concern Please Reach Us Our 24/7 Helpline No +918391834778 Any Issue for the inconvenience caused to you. to assist you better kindly share your contact info via DM thanks you +918391834778 
  Quoted Tweet : @sarfrazdelhi : I have tried to do bill payment of my Airtel mobile through Airtel app with HDFC Bank you UPI but failed thrice then same Payment done through #paytm   with Same HDFC Bank it's done in one time how wonder</t>
  </si>
  <si>
    <t>2024-02-06 23:43:13</t>
  </si>
  <si>
    <t>The main target of jio is to sell  their high valued packs .Currently they don't have any solution  about speed and other things after selling their products and services..... 
  Quoted Tweet : @sibusingh : This is the speed of @reliancejio  postpaid 5G network in my house,&amp;#8203; and I paying every month postpaid bill. Tomorrow I will port to Airtel. @JioCare https://t.co/k587iUSOdP</t>
  </si>
  <si>
    <t>2024-02-06 22:54:51</t>
  </si>
  <si>
    <t>I have tried to do bill payment of my Airtel mobile through Airtel app with HDFC Bank you UPI but failed thrice then same Payment done through #paytm   with Same HDFC Bank it's done in one time how wonder 
  Quoted Tweet : @Paytm : Thank you everyone for your relentless support! 
Your favourite #Paytm app and its services are fully operational,&amp;#8203; and will continue to work even after Feb 29th 🇮🇳 
For every challenge,&amp;#8203; there is a solution &amp; we are sincerely committed to serve our nation in full compliance… https://t.co/iuTqY2oGjA</t>
  </si>
  <si>
    <t>2024-02-06 22:35:24</t>
  </si>
  <si>
    <t>This is the speed of @reliancejio  postpaid 5G network in my house,&amp;#8203; and I paying every month postpaid bill. Tomorrow I will port to Airtel. @JioCare https://t.co/k587iUSOdP</t>
  </si>
  <si>
    <t>2024-02-06 22:35:03</t>
  </si>
  <si>
    <t>2024-02-06 22:15:49</t>
  </si>
  <si>
    <t>@bankofbaroda my bank account got debited while i was paying my airtel postpaid bill but the payment hasnt been reflected to my airtel wallet yet could you please help me as your ivr number is shit all service</t>
  </si>
  <si>
    <t>2024-02-06 21:54:43</t>
  </si>
  <si>
    <t>In the last two years,&amp;#8203; my account has been deactivated. But I decided that I would use my airtel payment bank account.
I continued to send mail to solve my problem but now my problem is not solved.
@airtelindia @airtelbank @Airtel_Presence @RBI</t>
  </si>
  <si>
    <t>2024-02-06 21:47:10</t>
  </si>
  <si>
    <t>@airtelindia @Airtel_Presence @airtelnews bc Airtell walo hum monthly 1500 bill pay karte hai tumhi log bc achchi service nahi de sakte. Sala call nahi jata internet nahi chalta. Bhadvo ki taraha service de rahe ho bc  worst network he bc
@VodafoneIT @reliancejio @JioCare  @TRAI</t>
  </si>
  <si>
    <t>2024-02-06 19:12:56</t>
  </si>
  <si>
    <t>@Airtel_Presence @airtelindia @DoT_India @TRAI @PIB_India @airtelnews @airtelindia @Airtel_Presence @airtelnews account closed on both prepaid &amp;amp; Postpaid numbers in Oct 2023. Not allowed to port numbers or refund. No communication. Today suddenly receiving this bill through email. What's happening? #chennai https://t.co/yJyeL3LgVi</t>
  </si>
  <si>
    <t>2024-02-06 18:38:41</t>
  </si>
  <si>
    <t>,&amp;#8203;@airtelindia very bad service your #Airtel5G #AirtelWeekendChallenge 
@airtelnews @Airtel_Presence @airtelbank @AirtelNigeria @Airtel_Ug @AIRTEL_KE @airtel_tanzania @Airtel_Zambia @MoRD_GoI @CMODelhi @LtGovDelhi 
  Quoted Tweet : @realkapur : ,&amp;#8203;@airtelindia Thank you for reaching out to us. Your Service Req. No. C5AGD3DEL20240206390861 has already been raised for your Airtel registered on 06-feb-2024 15:08 Please expect an update from our team by 21-FEB-24. To track the status of the same,&amp;#8203; click https://t.co/jzKBV1t6f1</t>
  </si>
  <si>
    <t>2024-02-06 16:11:51</t>
  </si>
  <si>
    <t>2024-02-06 16:11:45</t>
  </si>
  <si>
    <t>Bharti Airtel Concall | "Investment focused on 5G,&amp;#8203; rural expansion and data centers,&amp;#8203;" says the company
These are the statements on Telecom Bill,&amp;#8203; ARPU,&amp;#8203; home broadband and other segments👇
@airtelindia #StockMarket https://t.co/3UbtmBG3rP</t>
  </si>
  <si>
    <t>2024-02-06 14:52:45</t>
  </si>
  <si>
    <t xml:space="preserve">
simplify your postpaid bill payment process with the user-friendly payrup app, offering simplified options for online postpaid bill payments, including mobile postpaid bill payment for airtel, bsnl, </t>
  </si>
  <si>
    <t>2024-02-06 13:08:46</t>
  </si>
  <si>
    <t>5 PAYMENT BANK registered with RBI (I not included #PaytmPaymentsBank and you know why i not included)
#PayTMCrisis
#payment_bank 
01. Airtel Payment Bank 
02. India Post Payment Bank
03. Fino Payment Bank 
04. Jio Payment Bank 
05. NSDL Payment Bank</t>
  </si>
  <si>
    <t>2024-02-06 12:54:04</t>
  </si>
  <si>
    <t>5 PAYMENT BANK registered with RBI (Paytm not included and you know why not included)
#PayTMCrisis
#payment_bank 
01. Airtel Payment Bank 
02. India Post Payment Bank
03. Fino Payment Bank 
04. Jio Payment Bank 
05. NSDL Payment Bank</t>
  </si>
  <si>
    <t>2024-02-06 12:45:58</t>
  </si>
  <si>
    <t>@airtelindia @Airtel_Presence Kindly fix your app,&amp;#8203;as it has payment failure bugs when paying Utility bills.This is 4th time that my Electricity bill payment has failed and money got deducted.48 hours TAT doesn't works and I had to reach @RBIsays Ombudsman.
@AxisBankSupport</t>
  </si>
  <si>
    <t>2024-02-06 11:18:37</t>
  </si>
  <si>
    <t>@NPCI_NPCI @airtelbank @RBI @FinMinIndia @NPCI_NPCI and @airtelbank  are jointly doing fraud by not resolving issues and passing responsibility on each other 
Please Help @NHAI_Official @RBI @FinMinIndia @nsitharaman @nitin_gadkari @OfficeOfNG @narendramodi @CNBC_Awaaz @ZeeNews
#newfraudalert #fastagfraudalert</t>
  </si>
  <si>
    <t>2024-02-06 09:34:10</t>
  </si>
  <si>
    <t>2024-02-06 07:48:30</t>
  </si>
  <si>
    <t>2024-02-06 07:41:03</t>
  </si>
  <si>
    <t>2024-02-06 07:40:29</t>
  </si>
  <si>
    <t>2024-02-06 07:35:38</t>
  </si>
  <si>
    <t>2024-02-05</t>
  </si>
  <si>
    <t>@Paytm
@Paytmcare 
@RBI 
@NSEIndia 
@PaytmMoney 
@paytmbankcare 
@airtelbank 
Help me please unblock my paytm account.🙏</t>
  </si>
  <si>
    <t>2024-02-05 23:09:45</t>
  </si>
  <si>
    <t>@airtelindia @Airtel_Presence @airtelnews @airtelbank What is worse than not being able to use your world's slowest internet atleast 5-6times in a month?? You are inefficient and I am disconnecting your services. @ACTFibernet / @JioFiberVoice @reliancejio I am looking to join U</t>
  </si>
  <si>
    <t>2024-02-05 20:52:14</t>
  </si>
  <si>
    <t>@rohan8079 @ICICIBank_Care @ICICIBank @airtelbank @airtelindia @airtelnews @Airtel_Presence We apologize on behalf of ICICI Bank Cares.  We are sorry About Your Concern Please Reach Us Our 24/7 Helpline No 9073127453 Any Issue for the inconvenience caused to you. to assist you better kindly share your contact info via DM thanks you 9073127453</t>
  </si>
  <si>
    <t>2024-02-05 19:41:47</t>
  </si>
  <si>
    <t>We apologize on behalf of ICICI Bank Cares.  We are sorry About Your Concern Please Reach Us Our 24/7 Helpline No 9073127453 Any Issue for the inconvenience caused to you. to assist you better kindly share your contact info via DM thanks you 9073127453 
  Quoted Tweet : @rohan8079 : @ICICIBank_Care @ICICIBank @airtelbank @airtelindia @airtelnews @Airtel_Presence 
I would like to inform you,&amp;#8203; it's already been 7 days of Bank Working Days. My debited amount is not yet refunded in my account.
U didn't respond on e-mail. Neither anyone has contacted to me.</t>
  </si>
  <si>
    <t>2024-02-05 19:41:43</t>
  </si>
  <si>
    <t>We apologize on behalf of .  We are sorry About Your Concern Please Reach Us Our 24/7 Helpline No +917762827075 Any Issue for the inconvenience caused to you. to assist you better kindly share your contact info via DM thanks you +917762827075 
  Quoted Tweet : @rohan8079 : @ICICIBank_Care @ICICIBank @airtelbank @airtelindia @airtelnews @Airtel_Presence 
I would like to inform you,&amp;#8203; it's already been 7 days of Bank Working Days. My debited amount is not yet refunded in my account.
U didn't respond on e-mail. Neither anyone has contacted to me.</t>
  </si>
  <si>
    <t>2024-02-05 19:07:00</t>
  </si>
  <si>
    <t>@ICICIBank_Care @ICICIBank @airtelbank @airtelindia @airtelnews @Airtel_Presence 
I would like to inform you,&amp;#8203; it's already been 7 days of Bank Working Days. My debited amount is not yet refunded in my account.
U didn't respond on e-mail. Neither anyone has contacted to me.</t>
  </si>
  <si>
    <t>2024-02-05 18:50:50</t>
  </si>
  <si>
    <t>@bharatpeindia @airtelbank @PaytmBusiness @FreeCharge @PhonePe @Khatabook or bhi merchant h mere pas jiska naam nhi yaad mujhe mujhe jarurat nhi bharatpe jaise fraud company ke merchant ke na he cashback ke lalach  🤪😝😜 sedha block karta hu me https://t.co/F27ffxJUyk</t>
  </si>
  <si>
    <t>2024-02-05 17:39:52</t>
  </si>
  <si>
    <t>@airtelindia @Airtel_Presence when your services will resume,&amp;#8203; I demand the compensation on my bill because of internet shutdown for 7 Days.</t>
  </si>
  <si>
    <t>2024-02-05 16:54:13</t>
  </si>
  <si>
    <t>It seems #Airtel does not accept mobile bill pay from #MobiKwik wallet as payment option though it accepts payment from Paytm wallet. Strange indeed!</t>
  </si>
  <si>
    <t>2024-02-05 14:31:21</t>
  </si>
  <si>
    <t>@tata_neu I had placed an order for @1mgOfficial on Tata Neu and paid via @airtelbank wallet. The offer was 150 Rs. Cashback on orders above 1000 but till now I have not got the cashback.</t>
  </si>
  <si>
    <t>2024-02-05 12:26:19</t>
  </si>
  <si>
    <t>@Airtel_Presence I m not able to book Bharat Gas cylinder through Airtel payment bill pay option...I m filling the right details of my Gas cylinder connection but still your app says it's invalid details,&amp;#8203;</t>
  </si>
  <si>
    <t>2024-02-05 12:25:05</t>
  </si>
  <si>
    <t>@airtelindia @Airtel_Presence I ve raised an issue for internet not working on 4th feb. The next available date if service engg is showing 6th feb as the only option. So you expect customers to pay full bill with 2 days of no connectivity and wait for issue to be resolved https://t.co/AvcEuFt9Le</t>
  </si>
  <si>
    <t>2024-02-05 11:26:17</t>
  </si>
  <si>
    <t>@Airtel_Presence what priority services are you providing except generating a common bill for Airtel black customers ? Raised a broadband issue on Saturday morning,&amp;#8203; 8:00 AM and still no engineer assigned. Should you be penalised for such awful service ?</t>
  </si>
  <si>
    <t>2024-02-05 09:23:59</t>
  </si>
  <si>
    <t>@Airtel_Presence @reliancejio @PMOIndia @CMOfficeUP @abplive @aajtak @FoxNews @BBCWorld @myogioffice @RNTata2000 Are you crazy🖕
Why should I wait 90 days,&amp;#8203; will he not get the bill?</t>
  </si>
  <si>
    <t>2024-02-05 05:21:44</t>
  </si>
  <si>
    <t>हाल ही में RBI ने किस Payment Bank पर रोक लगा दी है ?
१] Paytm Payment Bank
२] Fino Payments Bank
३] Airtel Payment Bank
४] India Post Payment Bank
उत्तर - १] Paytm Payment Bank
#UPSC #MPSC #currentaffairs</t>
  </si>
  <si>
    <t>2024-02-05 00:14:44</t>
  </si>
  <si>
    <t>2024-02-04</t>
  </si>
  <si>
    <t>@JioCare if you are not going to give the rent rebate. I will surrender and move to airtel and i wont pay the bill. Its my hard earned money. You have a day time tomorrow. Period.</t>
  </si>
  <si>
    <t>2024-02-04 23:53:51</t>
  </si>
  <si>
    <t>@airtelnews @airtelindia your broadband is not working,&amp;#8203; complaint logged on airtel app gets automatically closed without any resolution,&amp;#8203; your customer care doesn't respond on call
For what are you taking the monthly rent? If you can't provide service,&amp;#8203; return me my money.</t>
  </si>
  <si>
    <t>2024-02-04 22:18:25</t>
  </si>
  <si>
    <t>I had payment to Airtel bill the amount has been debited from my account but they didn't receive @Airtel_Presence and @UnionBankTweets what is my fault what service has been suspended please reopen</t>
  </si>
  <si>
    <t>2024-02-04 20:45:35</t>
  </si>
  <si>
    <t>@SaieshSreenivas @reliancejio If I don't check today then they will give me a bill for closed connection. wow what a company and what services they have👍🏻 good job @Airtel_Presence @airtelindia</t>
  </si>
  <si>
    <t>2024-02-04 20:27:21</t>
  </si>
  <si>
    <t>@UnionBankTweets I had made payment for my airtel bill payment.  Payment has been deducted from my account,&amp;#8203; but the payment has not reached there.</t>
  </si>
  <si>
    <t>2024-02-04 19:20:59</t>
  </si>
  <si>
    <t>@airtelbank I tried to add money to Airtel payments  bank through ICICI bank netbanking. Transaction was completed on website but money isn’t in Airtel account. 
I can send transaction screenshot and details. Assist me</t>
  </si>
  <si>
    <t>2024-02-04 15:25:50</t>
  </si>
  <si>
    <t>Hy ,&amp;#8203; please help me Airtel payment Bank. I trapped in a fraud payment,&amp;#8203; i have done a payment of 5k and the fraud person deny to back my money. Please help me ...🙏 @airtelbank @airtelbank_help @airtelmoneyserv @NPCI_BHIM @airtelindia @Airtel_Presence @airtelnews @AshwiniVaishnaw</t>
  </si>
  <si>
    <t>2024-02-04 09:42:20</t>
  </si>
  <si>
    <t>@NPCI_BHIM please refund my money back on original payment method as soon as possible.
https://t.co/Sv4fs3PaDr 
  Quoted Tweet : @i_am_sac_h_in : @Swiggy @airtelbank  Dear sir/mam My money is debited from bank account but didn't get refund back still now. So,&amp;#8203; please refund my money as soon as possible in original source bank account. https://t.co/5Mp2x2fm02</t>
  </si>
  <si>
    <t>2024-02-04 07:52:47</t>
  </si>
  <si>
    <t>@CRED_club 
Hi. Its been 2 days since I had recharge,&amp;#8203; @airtelindia plan still not activated
This is the second time,&amp;#8203; I'm facing this issue,&amp;#8203; and your customer service takes days to fix issues,&amp;#8203; I'm left with no plan on my phone
Never again I'm using cred for bill payments ever!!</t>
  </si>
  <si>
    <t>2024-02-04 07:05:52</t>
  </si>
  <si>
    <t>Thank you VI,&amp;#8203; for never forgetting to punish your loyal customers I am happy for being slapped a late fee of Rs. 100 for missing to pay my bill by 2 days,&amp;#8203; please use the money to invest in 5g service like Airtel and Jio.. @ViCustomerCare.</t>
  </si>
  <si>
    <t>2024-02-04 00:51:32</t>
  </si>
  <si>
    <t>2024-02-03</t>
  </si>
  <si>
    <t>@rajivmehta19 Someone who needs to really get going n use this opportunity is @airtelbank .  first to bring the concept of mobile money in India. Had experience of airtel money Africa. But couldn’t encash in spite of robust distribution network. Late entrants like Paytm ,&amp;#8203; google pay ahead.</t>
  </si>
  <si>
    <t>2024-02-03 18:05:46</t>
  </si>
  <si>
    <t>@JioCare Three time service disruption in two months. Every time a downtime of 2-3 days. But I’m expected to pay the bill in full? 
Planning to switch to a different network if this continues. @reliancejio @airtelindia https://t.co/AoXJnGxQDa</t>
  </si>
  <si>
    <t>2024-02-03 13:56:10</t>
  </si>
  <si>
    <t>Posted this with @Vi @JioFiberChennai 
  Quoted Tweet : @Yash1_th : @airtelindia @Airtel_Presence @airtelnews the network is more worst now. Care says they can solve it by 16th feb. are you gonna half by bill as well. It’s a routine problem with #worstairtel</t>
  </si>
  <si>
    <t>2024-02-03 12:24:03</t>
  </si>
  <si>
    <t>@airtelindia @Airtel_Presence @airtelnews the network is more worst now. Care says they can solve it by 16th feb. are you gonna half by bill as well. It’s a routine problem with #worstairtel 
  Quoted Tweet : @Yash1_th : Worst network to have in NAVI Mumbai. It appears that it has full 4 bars but actually it’s dummy @airtelindia @Airtel_Presence @airtelnews #worstairtel 
I had raised multiple requests. All being closed without proper solution. Latest one is here 31-5270900019436 https://t.co/dcUg8LmKcr</t>
  </si>
  <si>
    <t>2024-02-03 12:22:19</t>
  </si>
  <si>
    <t>@Airtel_Presence @airtelindia what the hell is this bill for? I have already thrown Airtel out of my house ,&amp;#8203; All the family members have moved to other networks. stop calling,&amp;#8203; texting or mailing me in any way. you have looted enough from me. https://t.co/kpA30LOR1r</t>
  </si>
  <si>
    <t>2024-02-03 10:36:06</t>
  </si>
  <si>
    <t>I have been trying to complain regarding my broadband shifting ,&amp;#8203; I still kept on hold for about 10 days. Most of the time Airtel Post paid connections are a scam. They took advance  money ,&amp;#8203; but now you guys are  least bothered to provide services 
  Quoted Tweet : @airtelnews : #MonthlyNewsRoundup
Airtel has made the pre-payment of Rs. 8,&amp;#8203;325 crores towards part-prepayment of the deferred liabilities pertaining to the 2015 spectrum acquisition (Read: https://t.co/AuQOVOCg9L). Additionally,&amp;#8203; Airtel Business is set to power 20 million smart meters for… https://t.co/L36dMc8CYa</t>
  </si>
  <si>
    <t>2024-02-03 08:37:11</t>
  </si>
  <si>
    <t>@airtelindia I am very upset with Airtel Black service I have a medical emergency so I am visiting my Village in 3 November 2023 still stay here if my plans has monthly then why bill generate if I am not using so pls close my account I don't want to make relationship with Airtel</t>
  </si>
  <si>
    <t>2024-02-03 07:03:27</t>
  </si>
  <si>
    <t>2024-02-02</t>
  </si>
  <si>
    <t>How can your representatives always be busy?? @JioCare @ConsumerRightX @jagograhakjago Pathetic service!!  My advise would be to absolutely avoid jio Internet. Jio please take note I am not paying you anymore please take your device and get lost. Airtel is far better. 
  Quoted Tweet : @DebasisHaldar7 : @JioCare @jiotvplus @reliancejio I have a postpaid jio fibre connection and I am not able to get 5G signal and the jio box often diplays red light. Your customer care is inefficient. Please take away your device,&amp;#8203; I won't be paying the bill today onwards @BandBajaateRaho</t>
  </si>
  <si>
    <t>2024-02-02 23:13:45</t>
  </si>
  <si>
    <t>Long before Paytm there was airtel Money. Voda M paisa. The telcos couldn’t encash on the robust retail channel they had.  Will some like Airtel payments bank catch up now ??? 
  Quoted Tweet : @vijayshekhar : To every Paytmer,&amp;#8203; 
Your favourite app is working,&amp;#8203; will keep working beyond 29 February as usual.  
I with every Paytm team member salute you for your relentless support. For every challenge,&amp;#8203; there is a solution and we are sincerely committed to serve our nation in full…</t>
  </si>
  <si>
    <t>2024-02-02 16:59:46</t>
  </si>
  <si>
    <t>2024-02-01</t>
  </si>
  <si>
    <t>@RBI sirf  Paytm pe kyu strick action le rahe ho  Airtel payments bank or Jio payment banl or fino bank or etc kitne bank hai unko bhi inspection kariya toh boliya kitna  dudh or kitna pani @Paytm  @airtelbank @jio_bank @FinoPaymntsBank 
Please action with all paytments bank</t>
  </si>
  <si>
    <t>2024-02-01 22:48:21</t>
  </si>
  <si>
    <t>I placed an order on @myntra from @airtelbank 
wallet on 14th January,&amp;#8203; 2024 but the transaction failed and the amount was debited.
I have still not got the refund in my wallet. After every call to @airtelbank they say to wait for 48 hours. No reply from them.</t>
  </si>
  <si>
    <t>2024-02-01 21:17:00</t>
  </si>
  <si>
    <t>Hey @KotakBankLtd @udaykotak  I have added money through Airtel Net banking on Your App .. But It's gets successful but Not Comes on Home Screen.I think My money Get Stuck... I want to my money... Refund my money 9000</t>
  </si>
  <si>
    <t>2024-02-01 20:21:23</t>
  </si>
  <si>
    <t>@airtelbank @airtelindia 
Please have a look on the below concern with my fastag 
  Quoted Tweet : @pradidiary : Hey @NPCI_NPCI,&amp;#8203; need your help! 🙏 My Airtel Fastag status is still showing active,&amp;#8203; though it was closed a while ago. Even the Airtel app gives an "invalid details entered" error. Can you assist? #FastagIssue #NPCIHelp
CC: @airtelbank https://t.co/auI1jTUbon</t>
  </si>
  <si>
    <t>2024-02-01 20:04:00</t>
  </si>
  <si>
    <t>Partner with @airtelbank @vijayshekhar . Old friends.  Synergy can help both. 
  Quoted Tweet : @latestly : Paytm Accelerating Partnership With Other Banks,&amp;#8203; Says CEO Vijay Shekhar Sharma; Removing Dependency on Paytm Payments Bank
@PaytmBank 
#Paytm #PaytmPaymentsBank #PaytmCEO #vijayshekharsharma 
https://t.co/rOsOSQVa6P</t>
  </si>
  <si>
    <t>2024-02-01 19:51:26</t>
  </si>
  <si>
    <t>We apologize on behalf of HDFC Bank Cares.  We are sorry About Your Concern Please Reach Us Our 24/7 Helpline No +918391834778 Any Issue for the inconvenience caused to you. to assist you better kindly share your contact info via DM thanks you +918391834778 
  Quoted Tweet : @shah_officials : Can we see big collaboration or merger of @Paytm aquire @airtelbank . @PaytmBank  or merger with  &amp; @HDFC_Bank  / @TheOfficialSBI or big bank. 
Dream comes true ...... 
#problemkasolutionpaytm</t>
  </si>
  <si>
    <t>2024-02-01 19:05:49</t>
  </si>
  <si>
    <t>Can we see big collaboration or merger of @Paytm aquire @airtelbank . @PaytmBank  or merger with  &amp;amp; @HDFC_Bank  / @TheOfficialSBI or big bank. 
Dream comes true ...... 
#problemkasolutionpaytm 
  Quoted Tweet : @credofly : 🚨Regulatory action against Paytm Payments Bank. 
Products impacted - 
🏦Paytm Bank Account
👝Paytm Wallet
🚗 Paytm Fastag
🪪Mobility Cards
❌Deposits will not be allowed from 29th Feb 2024
No impact on withdrawals,&amp;#8203; Paytm UPI,&amp;#8203; BBPS (Billpay)</t>
  </si>
  <si>
    <t>2024-02-01 19:02:16</t>
  </si>
  <si>
    <t>@trisha240491 @myntra Hi Trisha! We regret the inconvenience caused. We would request you to kindly share your Transaction details (amount and Transaction ID) along with your Airtel Money Wallet/Airtel Payments Bank Savings account number via DM in order to assist you further. -PK</t>
  </si>
  <si>
    <t>2024-02-01 19:00:38</t>
  </si>
  <si>
    <t>2024-02-01 18:53:41</t>
  </si>
  <si>
    <t>2024-02-01 18:48:10</t>
  </si>
  <si>
    <t>2024-02-01 18:39:20</t>
  </si>
  <si>
    <t>2024-02-01 18:23:00</t>
  </si>
  <si>
    <t>@TrickyBadru @GooglePayIndia @airtelbank Airtel Froad live Scam video
Friends Please Savdhan Rahen Airtel Froad SIM ho yah aapke sath scan kar sakta hai scheme ki live video Dekhen hamare sath to ho gaya hai aap to Please Bachen
Airtel Froad live video ke liye link per click Karen
https://t.co/FkRqZZX8i4</t>
  </si>
  <si>
    <t>2024-02-01 18:21:55</t>
  </si>
  <si>
    <t>2024-02-01 17:55:53</t>
  </si>
  <si>
    <t>@RBI @airtelindia @airtelbank 
  Quoted Tweet : @trisha240491 : I placed an order on @myntra from @airtelbank 
wallet on 14th January,&amp;#8203; 2024 but the transaction failed and the amount was debited.
I have still not got the refund in my wallet. After every call to @airtelbank they say to wait for 48 hours. No reply from them.</t>
  </si>
  <si>
    <t>2024-02-01 17:46:19</t>
  </si>
  <si>
    <t>2024-02-01 17:45:42</t>
  </si>
  <si>
    <t>@airtelindia @Airtel_Presence @airtelnews @Airtel @airtelcomplaint @airtelcomplaint 
Useless Airtel PPL in Chennai and 198 only askin me to pay bill and tellin 123456 lkg studies. U cannot have a good reciprocating PPL in your company. Resolve my issue</t>
  </si>
  <si>
    <t>2024-02-01 17:36:28</t>
  </si>
  <si>
    <t>@Airtel_Presence
Welcome to Airtel! Your Xstream Fiber ID 04447704220 is now activated. Your plan details are:
Connection type: Xstream Fiber Postpaid
Plan rental: Rs 498/month (excluding GST)
1st bill generation date: 26/02/2024
Please cancel and refund.</t>
  </si>
  <si>
    <t>2024-02-01 17:32:15</t>
  </si>
  <si>
    <t>@pradidiary @airtelbank @pradidiary Hi,&amp;#8203; thank you for reaching out to us. We humbly request you to get in touch with your issuing bank for better assistance in this regard. Thank you.</t>
  </si>
  <si>
    <t>2024-02-01 17:10:42</t>
  </si>
  <si>
    <t>@IPPBOnline I have sent money from IPPB to airtel payment bank but not transfer money and debited from my account. Please check.</t>
  </si>
  <si>
    <t>2024-02-01 17:03:53</t>
  </si>
  <si>
    <t>@JIOAIRFIBERIN @JioCare @reliancejio JIO AIRFIBER 1499/- PLAN AVAILABLE IN POSTPAID MONTHLY SUBSCRIPTION BUT ERRANT AGENT DEMAND 6/12 MONTH PAYMENT  IN ADVANCE HENCE YOU LOST YOUR BUSINESS TO COMPETE TATA AND AIRTEL AND BOTH COMPANIES SAYING  THANKS TO YOUR DUFFER AGENTS</t>
  </si>
  <si>
    <t>2024-02-01 16:05:34</t>
  </si>
  <si>
    <t>2024-02-01 15:48:16</t>
  </si>
  <si>
    <t>@Airtel_Presence @airtelindia @airtelnews why I am getting same problem in every month,&amp;#8203;I am bothering by your service,&amp;#8203; I would like to inform all people that don't use Airtel sim card,&amp;#8203; why did you sent bill with extra charges in every month ? Are you thiefs? Will your resolve it?</t>
  </si>
  <si>
    <t>2024-02-01 15:41:27</t>
  </si>
  <si>
    <t>@BBCHindi #CyberCrime @Cyberdost @DasShaktikanta  @airtelindia @WhatsApp @GoI_MeitY @JioCare @Paytm @DelhiPolice @washingtonpost  @PMOIndia Yesterday,&amp;#8203; this fraudster 9862408228 asking me to like youTube video to earn money,&amp;#8203; now he is showing me payment screen shot,&amp;#8203; yet you guys not reacted https://t.co/G1hlesZEMS</t>
  </si>
  <si>
    <t>2024-02-01 14:16:11</t>
  </si>
  <si>
    <t>2024-02-01 14:15:58</t>
  </si>
  <si>
    <t>@airtelbank very disappointed by the services. My account has been freezed and there is no hearing. Contact me asap</t>
  </si>
  <si>
    <t>2024-02-01 13:53:57</t>
  </si>
  <si>
    <t>#AirtelBlack
Yesterday airtel dish was shifted and fixed in my home. But the guy asked me Rs.630/- for  shifting charges with 8 meters wire. I asked him to give bill.He said it will be done online. He demanded cash. I paid. Why Airtel is asking cash than digital mode of payment?</t>
  </si>
  <si>
    <t>2024-02-01 12:17:28</t>
  </si>
  <si>
    <t>@rohan8079 @RBIsays @RBI @airtelindia @airtelnews @airtelbank @ICICIBank_Care @ICICIBank We apologize on behalf of ICICI Bank Cares.  We are sorry About Your Concern Please Reach Us Our 24/7 Helpline No 9073127453 Any Issue for the inconvenience caused to you. to assist you better kindly share your contact info via DM thanks you 9073127453</t>
  </si>
  <si>
    <t>2024-02-01 10:01:25</t>
  </si>
  <si>
    <t>We apologize on behalf of ICICI Bank Cares.  We are sorry About Your Concern Please Reach Us Our 24/7 Helpline No 9073127453 Any Issue for the inconvenience caused to you. to assist you better kindly share your contact info via DM thanks you 9073127453 
  Quoted Tweet : @rohan8079 : @RBIsays @RBI @airtelindia @airtelnews @airtelbank @ICICIBank_Care @ICICIBank
I have done payment to eazypay icicibank I have given my complaint on e-mail.
Airtel Payment Bank saying amount was successful from their side. Then y u are not responding.
Kindly reflect my amount in Airtel payment Bank.</t>
  </si>
  <si>
    <t>2024-02-01 10:01:23</t>
  </si>
  <si>
    <t>@RBIsays @RBI @airtelindia @airtelnews @airtelbank @ICICIBank_Care @ICICIBank
I have done payment to eazypay icicibank I have given my complaint on e-mail.
Airtel Payment Bank saying amount was successful from their side. Then y u are not responding.
Kindly reflect my amount in Airtel payment Bank.</t>
  </si>
  <si>
    <t>2024-02-01 10:01:11</t>
  </si>
  <si>
    <t>@TrickyBadru @GooglePayIndia @airtelbank They never help. They just ask apologies and say that they understand our concern 🤐 
  Quoted Tweet : @jayam_johnson : Day 7. @Airtel_Presence is still diligently trying to fix the #AirtelExtremeFiber outage.🤦🏻 
#Airtel impressive service 👏🏻👏🏻
#ScamAlert #AirtelFraud #Airtel5G #SayNoToAirtelFiber @airtelindia @airtelnews #Budget2024 #Budget https://t.co/a7IyeeJi7l</t>
  </si>
  <si>
    <t>2024-02-01 09:55:41</t>
  </si>
  <si>
    <t>2024-02-01 06:10:35</t>
  </si>
  <si>
    <t>Hey @NPCI_NPCI,&amp;#8203; need your help! 🙏 My Airtel Fastag status is still showing active,&amp;#8203; though it was closed a while ago. Even the Airtel app gives an "invalid details entered" error. Can you assist? #FastagIssue #NPCIHelp
CC: @airtelbank https://t.co/auI1jTUbon</t>
  </si>
  <si>
    <t>2024-02-01 05:44:52</t>
  </si>
  <si>
    <t>... Money; Mutual Fund; Industry; Companies; Technology; Web Stories; In Charts ... Additionally, the Airtel Thanks App provides a self-service platform&amp;nbsp;...
Airtel introduces in-flight roaming packs starting at ₹195 | Mint</t>
  </si>
  <si>
    <t>2024-02-23 00:54:57</t>
  </si>
  <si>
    <t>... providers, was the first to introduce 5G service commercially in India. The ... The Bharat Bill Payment System (BBPS) is a payment method&amp;nbsp;...
Truly Unlimited: Choose the Best - Airtel 5G Plans on Bajaj Finserv - Siliconindia</t>
  </si>
  <si>
    <t>2024-02-22 17:29:53</t>
  </si>
  <si>
    <t>siliconindia</t>
  </si>
  <si>
    <t>Which Banks Can Provide FASTag? The NHAI&amp;#39;s endorsed banks for FASTag encompass a wide array, including Airtel Payments Bank, Allahabad Bank, AU Small&amp;nbsp;...
Know How To Buy FASTag Online Via Registered Bank&amp;#39;s Website - Times Now</t>
  </si>
  <si>
    <t>2024-02-17 21:17:21</t>
  </si>
  <si>
    <t>airtel payments, airtel, online payments, payments, digital payments. The payments bank reported a net profit of Rs 11 crore for the third quarter&amp;nbsp;...
Airtel Payments Bank sees spike in new customers - Industry News | The Financial Express</t>
  </si>
  <si>
    <t>2024-02-15 20:09:17</t>
  </si>
  <si>
    <t>Airtel Payments Bank CEO Anubrata Biswas reported a significant increase in online applications for opening bank accounts and obtaining services like FASTag in recent days. While Biswas didn't confirm if this surge was due to users shifting from Paytm Payments Bank post-RBI's action against Paytm, Airtel Payments Bank has experienced a notable rise in digital product applications, approximately 5-7 times higher than January rates.
Airtel Payments Bank sees spike in new customers applying for bank accounts, FASTag</t>
  </si>
  <si>
    <t>2024-02-09 23:35:15</t>
  </si>
  <si>
    <t>indiatimes</t>
  </si>
  <si>
    <t>The online application for digital products such as savings bank account and FASTag products has grown 5-7 times in last few days, according to Biswas&amp;nbsp;...
Airtel Payments Bank sees spike in new customers applying for bank accounts, FASTag</t>
  </si>
  <si>
    <t>2024-02-09 18:45:55</t>
  </si>
  <si>
    <t>zeebiz</t>
  </si>
  <si>
    <t>... money laundering activities, Paytm parent OCL rejected the ... AIrtel Indigo Zee. OPEN IN APP. Next Story footLogo. Recommended For You. GENIE&amp;nbsp;...
Stocks to Watch: SBI, Airtel, Tata Motors, Indigo, Paytm, Zee | Mint</t>
  </si>
  <si>
    <t>2024-02-05 17:57:04</t>
  </si>
  <si>
    <t>Last week, Byju&amp;39;s launched a rights issue at a post-money valuation of $225 ... APP. Download the Mint app and read premium stories. Play Store App&amp;nbsp;...
Bharti Airtel Q3 results: Net profit at ₹2876 cr, revenue rises to ₹37900 cr - Mint</t>
  </si>
  <si>
    <t>2024-02-05 17:46:28</t>
  </si>
  <si>
    <t>Times Now Digital suggests its readers/audience to consult their financial advisors before making any money related decisions.) ... Download App :&amp;nbsp;...
Airtel Q3 Results 2024: December Quarter Net Profit Jumps 54 pc; Revenue Rises 5.8 pc</t>
  </si>
  <si>
    <t>2024-02-05 16:48:26</t>
  </si>
  <si>
    <t>View in App. Bharti Airtel December Quarter Results: Consolidated PAT ... money job business &amp;middot; Tata Motors hits all-time high as automaker beats&amp;nbsp;...
Bharti Airtel December Quarter Results: Consolidated PAT soars 83% QoQ - Zee Business</t>
  </si>
  <si>
    <t>2024-02-05 16:23:53</t>
  </si>
  <si>
    <t>raptor_diwan</t>
  </si>
  <si>
    <t>PayTM FASTag: Are you keeping it or ditching it?
Quote:
Originally Posted by
sen2693
It says "there is already a user with this name or something". I am travelling in 2 days so I dont have an option to apply online anymore. I have to go offline and buy Fastag.
Get directly from the offline shop. Since you are traveling, you can also purchase it from a vendor near the toll plaza. In fact, you can find ICICI there nowadays. Usually, ICICI, IDFC, and Airtel are available there, and they get instantly activated with KYC being done on the spot. Alternatively, you can complete the KYC later.
I bought an Airtel tag, and it got activated immediately, with KYC verified within the app itself. All when the paytm tag is in the stage of Closure initated stage, it is not closed yet.</t>
  </si>
  <si>
    <t>2024-02-25 14:59:00</t>
  </si>
  <si>
    <t>team-bhp</t>
  </si>
  <si>
    <t>Karthik_sn</t>
  </si>
  <si>
    <t>Who is your preferred FASTag provider?
Quote:
Originally Posted by
raptor_diwan
I have a doubt for those using Airtel tags, please suggest. In Paytm, I manage three FASTags for different cars under a single wallet account. I don't need to recharge separately for each car; I simply load the amount in the wallet, and it's used for all three cars. Will Airtel Payment Bank work in the same way? Can I use three FASTags from Airtel, and if I load money into Airtel wallet or payment bank, is that sufficient for all three FASTags if it is under same mobile number ?
Hello
Yes, all the fastags will be linked to the Airtel wallet and any deduction due to passing of tolls by any of the cars will be directly deducted from the wallet.
I have been using Airtel fastags for 3 of my cars and operate all of them from an Airtel wallet linked to a single mobile number through the Airtel Thanks app.
Hope that helps.
KN.</t>
  </si>
  <si>
    <t>2024-02-23 16:11:00</t>
  </si>
  <si>
    <t>Bangalore</t>
  </si>
  <si>
    <t>Karnataka</t>
  </si>
  <si>
    <t>RGK</t>
  </si>
  <si>
    <t>Who is your preferred FASTag provider?
Quote:
Originally Posted by
Sheel
I have opted for AirTel via the AirTel app, hence have voted for others. AirTel money is fairly easy to use and the deposit etc are seamless.
Absolutely
.
I was compelled to purchase AirTel for my new vehicle when I hit the toll road for the first time. Just Airtel fellow was accessible around then.
To my surprise, the process was very smooth, and the tag (the guy pasted immediately) seems to be an advanced ??!!
one. Toll scanners pick this label quicker than the old one, and the transaction history is updated quickly in the app.
Prior I was utilizing ICICI and need to login into their site to really have a look at the transaction history. Not even once, I got the SMS on time.</t>
  </si>
  <si>
    <t>2024-02-23 13:05:00</t>
  </si>
  <si>
    <t>Saradhiiiii</t>
  </si>
  <si>
    <t>Airtel Bill
Auto pay bill payment not done</t>
  </si>
  <si>
    <t>2024-02-18 11:18:00</t>
  </si>
  <si>
    <t>apple</t>
  </si>
  <si>
    <t>1.0</t>
  </si>
  <si>
    <t>it</t>
  </si>
  <si>
    <t>bravo82in</t>
  </si>
  <si>
    <t>The sudden onslaught of online spam and scams in India
1. I typically avoid answering calls from unknown numbers. Truecaller has a feature that identifies calls from common contacts as "someone you may know," which helps me steer clear of spam calls.
2. In my opinion, the most secure method to prevent banking fraud is by having a dedicated SIM card linked exclusively to bank accounts and credit cards for OTP authentication. However, this requires a smartphone since banking apps usually require the same SIM card to be inserted.
2. Avoid linking your bank accounts or credit/debit cards directly to online shopping apps. Instead, opt for scanning barcodes and paying through platforms like Paytm, which most websites now support.
3. When using apps like Paytm and Airtel wallet, refrain from linking your bank accounts or cards directly. Instead, link  them to Paytm/Airtel bank accounts and add these banks as beneficiaries in your primary bank account to top up funds as needed.
4. If you have significant funds in your bank account, ensure not to have its online presence or associates cards. Visit the bank periodically or transfer smaller amounts using a cheque book to another bank with online services to mitigate potential fraud risks.
5. Avoid purchasing items from unfamiliar websites or Instagram links as they may provide substandard products and compromise your card or bank details. It's advisable to check if they have an app available on Google/Apple Store, as legitimate websites typically have associated apps with good reviews, running in thousands.
6. Never ever share your mobile number at offline stores, food joint etc. They give (peanut sized) offers and your personal details and phone number are compromised. Insist on a hard copy of the bill instead of soft copy sent on mobile. For warranty related issue click a copy of the bill and whatsapp it to yourself. Over the years my spam calls have reduced drastically, after I refused sharing details with these stores. For a mere 2000 to 5000 bucks the employees are willing to share the entire store data of customer name, mobile number and shopping pattern etc without a hitch.</t>
  </si>
  <si>
    <t>2024-02-14 07:31:00</t>
  </si>
  <si>
    <t>The sudden onslaught of online spam and scams in India
1. I typically avoid answering calls from unknown numbers. Truecaller has a feature that identifies calls from common contacts as "someone you may know," which helps me steer clear of spam calls.
2. In my opinion, the most secure method to prevent banking fraud is by having a dedicated SIM card linked exclusively to bank accounts and credit cards for OTP authentication. However, this requires a smartphone since banking apps usually require the same SIM card to be inserted.
2. Avoid linking your bank accounts or credit/debit cards directly to online shopping apps. Instead, opt for scanning barcodes and paying through platforms like Paytm, which most websites now support.
3. When using apps like Paytm and Airtel wallet, refrain from linking your bank accounts or cards directly. Instead, link  them to Paytm/Airtel bank accounts and add these banks as beneficiaries in your primary bank account to top up funds as needed.
4. If you have significant funds in your bank account, ensure not to have its online presence or associates cards. Visit the bank periodically or transfer smaller amounts using a cheque book to another bank with online services to mitigate potential fraud risks.
5. Avoid purchasing items from unfamiliar websites or Instagram links as they may provide substandard products and compromise your card or bank details. It's advisable to check if they have an app available on Google/Apple Store, as legitimate websites typically have associated apps with good reviews, running in thousands.</t>
  </si>
  <si>
    <t>Ltinsane</t>
  </si>
  <si>
    <t>Who is your preferred FASTag provider?
Quote:
Originally Posted by
bravo82in
My recent encounter with Airtel wallet, payment bank account, and Airtel Fastag has been utterly abysmal.
Airtel experience has always been abysmal. I never tried Airtel Fastag but some 6-7 years ago I used airtel payment bank to pay Airtel broadband bill. They deducted amount from payment bank account but never loaded in the broadband account. Took me 2 months, a bank statement and numerous calls/ emails to refund my money. I vowed never to use Airtel payment options.</t>
  </si>
  <si>
    <t>2024-02-11 13:08:00</t>
  </si>
  <si>
    <t>Kolkata</t>
  </si>
  <si>
    <t>West bengal</t>
  </si>
  <si>
    <t>libranof1987</t>
  </si>
  <si>
    <t>Who is your preferred FASTag provider?
Quote:
Originally Posted by
bravo82in
My recent encounter with Airtel wallet, payment bank account, and Airtel Fastag has been utterly abysmal.
Furthermore, I was informed that my Airtel wallet had been closed and converted into an Airtel payment bank account (without my consent.)
If you think your experience until now has been abysmal, you have a party waiting for you! I've had an account with Airtel Payments Bank for a while now.
Everything started off very smooth and rosy until a year or so back when Airtel sneakily started adding charges for various things. They started sending messages such as "Rs. 10 (or so) will be charged as SMS delivery charges from so-and-so-date. Call Customer Care to opt-out". Then "Rs. 100 will be charged as Account Maintenance Charges. Call Customer Care to opt-out".
This is in essence a step short of fraud.
So, when I cancelled my Paytm Fastag, I didn't even consider Airtel. I'm now inclined to even close my Airtel Payments Bank account.
Quote:
I was informed that opening Airtel payment bank account couldn't have been done through the app, despite the app suggesting otherwise.
It was possible earlier; I opened my account sitting at home. Even the full KYC was done via video. However, when I tried this for someone a few months later, I was instructed to visit an Airtel store.</t>
  </si>
  <si>
    <t>2024-02-11 09:57:00</t>
  </si>
  <si>
    <t>Who is your preferred FASTag provider?
My recent encounter with Airtel wallet, payment bank account, and Airtel Fastag has been utterly abysmal. Previously, I had been smoothly navigating through transactions using the PayTM wallet, bank and Fastag until the recent regulatory restrictions imposed on PayTM by the RBI. I thought of changing my HDFC Fastag (was never happy with their services) first before switching my PayTM Fastags to other banks.
Attempting to procure an Airtel Fastag for one of my vehicles (with HDFC Fastag) through the Airtel Thanks app proved to be a labyrinthine ordeal. Well, I need an airtel wallet first to order a Fastag. Oh, I already have an airtel wallet. (I had linked my Airtel postpaid account to PayTM bank long time back for auto debit and they created an airtel UPI and wallet without my consent or they must have tricked me in doing so). Ignoring that I ordered an Airtel Fastag through the app on February 8th, with a promised delivery date of February 12th.
Trying to check the status of Fastag through the Airtel Thanks app, incessantly pushed me to open an Airtel payment bank account. However, attempting to do so through the app led me on a fruitless merry-go-round of providing Aadhaar and PAN details, followed by uploading a selfie. After an hour of futile attempts, I abandoned the endeavor and decided to visit an Airtel store instead.
At the store, the process of opening an Airtel payment bank account was completed almost instantaneously after providing my PAN and Aadhaar details.  I was informed that opening Airtel payment bank account couldn't have been done through the app, despite the app suggesting otherwise. Anyways had a smooth experience at Airtel store.
Frustrations mounted when attempting to check the status of my Airtel Fastag, buried beneath layers of the app's interface and inexplicably marked as "validating," despite the order being placed two days prior.
Contacting customer support proved to be an exercise in futility, with labyrinthine IVR systems and clueless representatives. After an arduous and exasperating conversation, I discovered that my Fastag was supposedly active, despite never being delivered to me.
Furthermore, I was informed that my Airtel wallet had been closed and converted into an Airtel payment bank account (without my consent.) That was the reason I was unable to see the Fastag transaction on my account.
The ordeal continued with contradictory instructions regarding the status of the Fastag, which ultimately led to the suggestion of visiting an Airtel store for a temporary Fastag with limited functionality (cannot be used for transactions at toll plaza), till the Fastag is delivered in about 14 days.
Till yesterday it was 14 days delivery time. Today morning I got a message that my Airtel Fastag is out for delivery. Shows how clueless the customer care is.
In essence, the experience with Airtel's banking and Fastag services has been characterized by disorganization, inefficiency, and a complete disconnect between the various components of the Airtel ecosystem. The Airtel app, purportedly designed for customer convenience, serves primarily as a platform for advertising, with essential account functionalities buried beneath layers of promotional material. Given the frustrating and convoluted experience, I would strongly advise steering clear of Airtel's banking and Fastag services until significant improvements are made.</t>
  </si>
  <si>
    <t>2024-02-11 09:24:00</t>
  </si>
  <si>
    <t>Who is your preferred FASTag provider?
My recent encounter with Airtel wallet, payment bank account, and Airtel Fastag has been utterly abysmal. Previously, I had been smoothly navigating through transactions using the PayTM wallet, bank and Fastag until the recent regulatory restrictions imposed on PayTM by the RBI. I thought of changing my HDFC Fastag (was never happy with their services) first before switching my PayTM Fastags to other banks.
Attempting to procure an Airtel Fastag for one of my vehicles (with HDFC Fastag) through the Airtel Thanks app proved to be a labyrinthine ordeal. Well, I need an airtel wallet first to order a Fastag. Oh, I already have an airtel wallet. (I had linked my Airtel postpaid account to PayTM bank long time back for auto debit and they created an airtel UPI and wallet without my consent or they must have tricked me in doing so). Ignoring that I ordered an Airtel Fastag through the app on February 8th, with a promised delivery date of February 12th.
Trying to check the status of Fastag through the Airtel Thanks app, incessantly pushed me to open an Airtel payment bank account. However, attempting to do so through the app led me on a fruitless merry-go-round of providing Aadhaar and PAN details, followed by uploading a selfie. After an hour of futile attempts, I abandoned the endeavor and decided to visit an Airtel store instead.
At the store, the process of opening an Airtel payment bank account was completed almost instantaneously after providing my PAN and Aadhaar details.  I was informed that opening Airtel payment bank account couldn't have been done through the app, despite the app suggesting otherwise. Anyways had a smooth experience at Airtel store.
Frustrations mounted when attempting to check the status of my Airtel Fastag, buried beneath layers of the app's interface and inexplicably marked as "validating," despite the order being placed two days prior.
Contacting customer support proved to be an exercise in futility, with labyrinthine IVR systems and clueless representatives. After an arduous and exasperating conversation, I discovered that my Fastag was supposedly active, despite never being delivered to me.
Furthermore, I was informed that my Airtel wallet had been closed and converted into an Airtel payment bank account (without my consent.) That was the reason I was unable to see the Fastag transaction on my account.
The ordeal continued with contradictory instructions regarding the status of the Fastag, which ultimately led to the suggestion of visiting an Airtel store for a temporary Fastag with limited functionality (cannot be used for transactions at toll plaza), till the Fastag is delivered in about 14 days.
In essence, the experience with Airtel's banking and Fastag services has been characterized by disorganization, inefficiency, and a complete disconnect between the various components of the Airtel ecosystem. The Airtel app, purportedly designed for customer convenience, serves primarily as a platform for advertising, with essential account functionalities buried beneath layers of promotional material. Given the frustrating and convoluted experience, I would strongly advise steering clear of Airtel's banking and Fastag services until significant improvements are made.</t>
  </si>
  <si>
    <t>shancz</t>
  </si>
  <si>
    <t>Who is your preferred FASTag provider?
Quote:
Originally Posted by
Ananthponraj
1. For new Airtel Fastag users (being an existing Airtel Wallet user) - I think the Airtel Fastag would be linked to Wallet - Is that right ?
2. For new Airtel Fastag users ( without Airtel Wallet ) - Would Airtel provide option to create a Wallet &amp; link Fastag to Wallet or force to have Airtel SBA &amp; link Fastag to SBA ?
1. Yes and the wallet can be recharged by linking any other bank account to airtel UPI.
2. Airtel wallet is accessible to customers even without an airtel connection so I think you would just need to download the Airtel Thanks app and it should work.
The Airtel SBA isn't mandatory for anything, it would make things more streamlined but I think the Fastag links to the wallet which can be auto recharged via a standing instruction or an easier version of it if you're in the Airtel ecosystem.
Links for reference:
-
Airtel Money
-
Airtel Payments Bank Homepage</t>
  </si>
  <si>
    <t>2024-02-06 14:13:00</t>
  </si>
  <si>
    <t>Ranchi</t>
  </si>
  <si>
    <t>Jharkhand</t>
  </si>
  <si>
    <t>Who is your preferred FASTag provider?
Quote:
Originally Posted by
Ananthponraj
- Airtel Payments Bank Account comes with 'Account Facilitation Charges - Rs. 100' and then 'Annual Subscription Charges - Rs. 100 + GST (wef. 1st Jan&amp;#8217;23)' which will be applied annually post completion of one year.
Similarly Airtel Money Wallet also has some charges (Maintenance charges - comparatively lower than Bank charges).
- Thanks for the heads-up.
- I have been an Airtel wallet customer for about an year but with barely 10-12 transactions till date. The wallet is also a part of the "Airtel Payments Bank" but requires only a "minimum KYC" which I am assuming is same as the KYC done for the Airtel SIM, in essence the Aadhar. This has a limit of 10,000 and is intended for bill payments, recharges and Fastag.
With "minimum KYC" I can also use the UPI by linking it to another bank account.
I haven't completed a year but I haven't paid any charges for this service at any point in time and nor was it ever mentioned in any of the workflows.
Also it doesn't make sense since I am depositing money with them on which they don't give me any interest like a normal savings bank account.
There could be transaction/platform charges like Paytm used to add but  it is unlikely that there will be any maintenance charges on this service.
Now there is another section which I haven't used is the Savings Bank Account(SBA) which is the one being talked about in the earlier point by Ananthponraj in post #252. The fees and charges are applicable to that I reckon. This needs a full KYC to be done and as mentioned in the website can be done online and I am assuming by visiting Airtel Care centers too.
This is similar to the
Paytm Payments Bank Savings Account
and will operate like any other savings bank accounts.</t>
  </si>
  <si>
    <t>2024-02-06 12:10:00</t>
  </si>
  <si>
    <t>2024-03-31</t>
  </si>
  <si>
    <t>@airtelbank Aakash Kumar Account no 9621840379 
Mobile number 9621840379
Mera 30k rupay hai account me
Debit freeze remove nahi kar rahe hai
RBI se anurodh hai ki Airtel payment Bank ko Puri tarah se band kar Dena chahiye
@airtelbank @airtelbank @airtelbank @airtelbank</t>
  </si>
  <si>
    <t>2024-03-31 22:13:01</t>
  </si>
  <si>
    <t>@airtelbank Aakash Kumar AC number 9621840379 mobile number 9621840379 
30000 hajar rupay account me hai 
Account ka debit freeze nahi hta rahe hai
Totally Frad Airtel payment Bank
Totally Frad Airtel payment Bank ke officers
@airtelbank
@airtelbank</t>
  </si>
  <si>
    <t>2024-03-31 22:10:30</t>
  </si>
  <si>
    <t>Airtel Payments Bank</t>
  </si>
  <si>
    <t>Please do not provide your account/transaction details in public rather DM/inbox as we consider it to be personal information. Our page is visible to the public. -HC 
https://m.me/AirtelPaymentsBank</t>
  </si>
  <si>
    <t>2024-03-31 21:54:56</t>
  </si>
  <si>
    <t>581124527507086_870999888372061</t>
  </si>
  <si>
    <t>Hi Manash! We regret for the inconvenience caused. Please allow us some time to get this checked and assist you accordingly. -HC 
https://m.me/AirtelPaymentsBank</t>
  </si>
  <si>
    <t>2024-03-31 21:54:24</t>
  </si>
  <si>
    <t>https://t.co/Fyuk2RDim1 
  Quoted Tweet : @Arvind27031971 : @airtelindia @Airtel_Presence @airtelnews The Fibre broadband network is down in our Worli area Mumbai south  since 30 th March morning to till this time 9.30 pm 31 st MARCH. Airtel should not charge for this downtime of network and give refund in monthly bill.</t>
  </si>
  <si>
    <t>2024-03-31 21:38:27</t>
  </si>
  <si>
    <t>@airtelindia @Airtel_Presence @airtelnews The Fibre broadband network is down in our Worli area Mumbai south  since 30 th March morning to till this time 9.30 pm 31 st MARCH. Airtel should not charge for this downtime of network and give refund in monthly bill.</t>
  </si>
  <si>
    <t>2024-03-31 21:36:21</t>
  </si>
  <si>
    <t>Manash bhoi.7684022211.</t>
  </si>
  <si>
    <t>365852640489815_719708940315310</t>
  </si>
  <si>
    <t>We appreciate your kind words. We always strive towards addressing our customer queries soon. Please do keep us posted for any further assistance,&amp;#8203; we are right here to help. -HC 
https://m.me/AirtelPaymentsBank</t>
  </si>
  <si>
    <t>2024-03-31 17:23:06</t>
  </si>
  <si>
    <t>581124527507086_280695944974756</t>
  </si>
  <si>
    <t>Airtel Payments Bank thanks you so such for replies sir</t>
  </si>
  <si>
    <t>2024-03-31 17:10:09</t>
  </si>
  <si>
    <t xml:space="preserve">Hi Sunil! Thank you for reaching out to us.  We would like to inform you that you can open Airtel Money Wallet through bellow mentioned steps:- 
Steps for Application.
-Inform customer to download Airtel Money App from google for Android or IOS app store for Apple
-Register Account by entering the Mobile number and then One time password. 
-Enter your details like First name,&amp;#8203; Last name and DOB
-The account will be register instantly.  
Steps for website.
Visit www.airtel.in/money
Click on Register Now
Enter Details like First name,&amp;#8203; Last Name,&amp;#8203; DOB,&amp;#8203; Email Id 
Choose 4 digit mPIN,&amp;#8203; accept Terms and conditions and click on Register. 
Steps for USSD
-Inform customer to dial *400#
-Select Option 8 Open Wallet
-Enter 1 to accept terms and conditions
-Enter First Name,&amp;#8203; Last Name and DOB
-Choose mPIN and re-enter mPIN
-Select option 1 to confirm and option 2 to reenter details.
Further,&amp;#8203; you can visit your nearest banking point along with your </t>
  </si>
  <si>
    <t>2024-03-31 17:08:15</t>
  </si>
  <si>
    <t>HELL SIR WHAT DOCUMENTS IS REQUIRED TO OPEN AIRTEL PAYMENT</t>
  </si>
  <si>
    <t>2024-03-31 16:56:33</t>
  </si>
  <si>
    <t>Hi Deepak! Thank you for reaching out to us. For assistance related to Airtel Payments Bank services,&amp;#8203; please elaborate your exact concern along with your Airtel Money Wallet/Airtel Payments Bank Savings Account number via DM to assist you further. -JA
https://m.me/AirtelPaymentsBank</t>
  </si>
  <si>
    <t>2024-03-31 16:45:59</t>
  </si>
  <si>
    <t>581124527507086_214101821787716</t>
  </si>
  <si>
    <t>Airtel payment bank</t>
  </si>
  <si>
    <t>2024-03-31 16:37:23</t>
  </si>
  <si>
    <t>Not completely</t>
  </si>
  <si>
    <t>2024-03-31 16:37:07</t>
  </si>
  <si>
    <t>Hi Nirmal! We really apologize for the inconvenience caused. We would request you to kindly share your transaction details (date,&amp;#8203; amount and transaction ID) along with your Airtel Money Wallet/Airtel Payments Bank Savings account number via DM in order to assist you further. Furthermore,&amp;#8203; please do not provide your account/transaction details in public rather DM/inbox as we consider it to be personal information. Our page is visible to the public. -PK
https://m.me/AirtelPaymentsBank</t>
  </si>
  <si>
    <t>2024-03-31 16:27:09</t>
  </si>
  <si>
    <t>581124527507086_1090848822175812</t>
  </si>
  <si>
    <t>It is already 3 days passed. The deducted amount isn't yet credited either to the beneficiary account or to my account. This type of service isn't expected from a reputed bank like you. Please resolve my issue asap. Thanking you</t>
  </si>
  <si>
    <t>2024-03-31 16:11:02</t>
  </si>
  <si>
    <t>Hi Alok! We are sorry for the inconvenience caused. Please be assured our team is working on your concern. we will update you with the progress. -PK
https://m.me/AirtelPaymentsBank</t>
  </si>
  <si>
    <t>2024-03-31 15:40:21</t>
  </si>
  <si>
    <t>581124527507086_799249055411668</t>
  </si>
  <si>
    <t>Airtel Payments Bank The dm/inbox page never opens.</t>
  </si>
  <si>
    <t>2024-03-31 15:22:36</t>
  </si>
  <si>
    <t>@Airtel_Presence @airtelindia @AxisBankSupport How is one expected to get cashback on Bill payment when Airtel App is unable to fetch the bill! Today is the due date and I am stuck due to this error. Poor Payment Experience!
#Airtel #Axis #AxisBank https://t.co/fLlR3QZ5uv</t>
  </si>
  <si>
    <t>2024-03-31 13:52:46</t>
  </si>
  <si>
    <t>@airtelindia @Airtel_Presence
I surrendered my Airtel fiber 4 days before its plan expire and shifted to @reliancejio now I am getting constant messages to pay ₹33 outstanding bill and they are not telling how their is an outstanding bill if I surrendered 4 days before.</t>
  </si>
  <si>
    <t>2024-03-31 13:25:03</t>
  </si>
  <si>
    <t>Airtel Payments Bank please reply to inbox</t>
  </si>
  <si>
    <t>2024-03-31 12:57:41</t>
  </si>
  <si>
    <t>581124527507086_432133292515743</t>
  </si>
  <si>
    <t>We regret the inconvenience caused. Please be assured that our team is working on your concern and will be updated with the progress. Further,&amp;#8203; please do not provide your account/transaction details in public rather DM/inbox as we consider it to be personal information. Our page is visible to the public. -PK
https://m.me/AirtelPaymentsBank</t>
  </si>
  <si>
    <t>2024-03-31 12:48:21</t>
  </si>
  <si>
    <t>ಏರ್ಟೆಲ್ ಪೇಮೆಂಟ್ ಬ್ಯಾಂಕ್ ಕಂಪನಿ ದೊಡ್ಡ ಫ್ರಾಡ್ ಕಂಪನಿ ದಯವಿಟ್ಟು ಮನಿ ಟ್ರಾನ್ಸಾವರ್ ಮಾಡಲು ಯಾವುದು ಅಂಗಡಿಯವರು ಬಳಸ ಬೇಡಿ ನಮ್ಮ ಈ ಡಿ ಫಾಶ್ವಡ್ ಬೇರೆಯವರಿಗೆ ಕೊಟ್ಟು ನಮ್ಮ ಹಣ ಕಡಿಯುತ್ತಿದ್ದಾರೆ  ನಾನು 1 ತಿಗಳಿಂದ ಕೇಳುತ್ತಿದ್ದೇನೆ ನನ್ನ ಹಣ ವಾಪಾಸ್ ಬಂದಿಲ್ಲ ಅಂಗಡಿಯವರಿಗೆ ಯಾವುದೇ ಸಹಾಯ್ ಮಾಡುತಿಲ್ಲ ಎಂದರೆ ಸಮಾನ್ಯ ಜನಗಳಿಗೆ ಹೇಗೆ ಸಹಾಯ ಮಾಡುತ್ತಾರೆ ಯಾರು airte bank acont ತೆರೆಯ ಬೇಡಿ ನನ್ನಂತೆ ನಿಮಗೂ ಮೋಸ ಆಗುತ್ತದೆ ಕಂಪನಿ ಯವರು ಜವಾಬ್ದಾರಿ ತಗೊಳ್ಳಲಾ ಡಿಸ್ಟಬಿಟರ್ ಜವಾಬ್ದಾರಿ ತಗೋಳೋಲ್ಲ ದಯವಿಟ್ಟು ಯಾರು ಈ ಕಂಪನಿ ನಂಬಿ ವ್ಯವಹಾರ ಮಾಡಬೇಡಿ 
airtel payment bank company big fraud company pls don't use any shop to transfer money our this de faked they are taking our money by giving it to someone else i have been asking since 1 month my money has not come back shopkeepers are not helping at all how can they help the common people who don't open airte bank acont like me Cheating will happen,&amp;#8203; the company will not help,&amp;#8203; the distributors will not help,&amp;#8203; they are doing big cheating</t>
  </si>
  <si>
    <t>2024-03-31 12:27:27</t>
  </si>
  <si>
    <t>365852640489815_718626650423539</t>
  </si>
  <si>
    <t>2024-03-31 12:27:21</t>
  </si>
  <si>
    <t>365852640489815_719150110371193</t>
  </si>
  <si>
    <t>2024-03-31 12:27:15</t>
  </si>
  <si>
    <t>2024-03-31 12:27:04</t>
  </si>
  <si>
    <t>2024-03-31 12:21:13</t>
  </si>
  <si>
    <t>Airtel Payments Bank the link you have given doesnt work. and transaction id is FT240561660627203 amount is rs.100 dt 25 feb 2024. last complain number is SR 25167756</t>
  </si>
  <si>
    <t>2024-03-31 12:20:48</t>
  </si>
  <si>
    <t>Hi Alok! We really apologize for the inconvenience caused. We would request you to kindly share your transaction details (date,&amp;#8203; amount and transaction ID) along with your Airtel Money Wallet/Airtel Payments Bank Savings account number via DM in order to assist you further. -PK
https://m.me/AirtelPaymentsBank</t>
  </si>
  <si>
    <t>2024-03-31 12:11:24</t>
  </si>
  <si>
    <t>complain to airtel payment banks many a times for twice deduction of toll but the team is closing the complain without giving any solution. Worst service from airtel. Think before you buy airtel fasttag as a fraud is going on in airtel to rob customers money.</t>
  </si>
  <si>
    <t>2024-03-31 11:57:54</t>
  </si>
  <si>
    <t>Why airtel credited 3 nos of Rs 649 pack to my postpaid bill. Neither I have gone abroad nor activated international roaming. For the last 2 days tried to contact customer care. no resolution given. @airtelindia @Airtel_Presence</t>
  </si>
  <si>
    <t>2024-03-31 11:55:37</t>
  </si>
  <si>
    <t>We do understand. We would request you to kindly refer to our DM conversation as we have shared the resolution of your concern. Please check and let us know if any further assistance you may require. -JA
https://m.me/AirtelPaymentsBank</t>
  </si>
  <si>
    <t>2024-03-31 11:54:46</t>
  </si>
  <si>
    <t>581124527507086_430873419349213</t>
  </si>
  <si>
    <t>@airtelbank Name Aakash kumar
Account number 9621840379
Mobile number 9621840379
16/03/2024 ko maine hdfc bank se Airtel payment Bank me 30000 hajar self ko paisa send Kiya tha 
Airtel ke application se 10 time Service request de chuke hai Aadhar card,&amp;#8203; aadhar update history,&amp;#8203;</t>
  </si>
  <si>
    <t>2024-03-31 11:53:21</t>
  </si>
  <si>
    <t>🙏🙏</t>
  </si>
  <si>
    <t>2024-03-31 11:39:12</t>
  </si>
  <si>
    <t>Hi Himanshu! We sincerely apologize for the unpleasant experience. For assistance related to Airtel Payments Bank services,&amp;#8203; please elaborate your concern via DM along with your Airtel Money Wallet/Airtel Payments Bank Savings Account number to assist you further. -SI
https://m.me/AirtelPaymentsBank</t>
  </si>
  <si>
    <t>2024-03-31 11:30:33</t>
  </si>
  <si>
    <t>Hello sir please help me</t>
  </si>
  <si>
    <t>2024-03-31 11:18:10</t>
  </si>
  <si>
    <t>@airtelbank @Airtel_Presence @airtelnews @RBI @ReserveBankIT unable to access my Paytm wallet,&amp;#8203; kindly close the account. https://t.co/3sdQTTd3IK</t>
  </si>
  <si>
    <t>2024-03-31 11:13:43</t>
  </si>
  <si>
    <t>2024-03-31 11:08:07</t>
  </si>
  <si>
    <t>Thank you for your time on call. As discussed,&amp;#8203; we wish to inform you that online services (Video KYC) has been discontinued from 9th June 2023. Further,&amp;#8203; you can visit your nearest banking point along with your Aadhaar card number and PAN card number in order to open Airtel Payments Bank Savings Account. 
To check the nearest banking point,&amp;#8203; click on below link: 
https://airtel.in/store?type=paymentbank
Furthermore,&amp;#8203; if you are facing any issue while opening account,&amp;#8203; we request you to share below mentioned details at wecare@airtelbank.com in order to assist you further.
- MSISDN (account number)
- Account re-activation/activation date
- Exact error (snapshot)
Do let us know if you require any further help,&amp;#8203; we will be happy to help. -PK
https://m.me/AirtelPaymentsBank</t>
  </si>
  <si>
    <t>2024-03-31 11:06:54</t>
  </si>
  <si>
    <t>@airtelbank after the latest update2 days back; app is working erratic. Unable to view account,&amp;#8203; send money to phone nos. Pls let me know if I need to move to @PhonePe or @GooglePayIndia https://t.co/Apsfe6WPz6</t>
  </si>
  <si>
    <t>2024-03-31 10:36:38</t>
  </si>
  <si>
    <t>@airtelindia @Airtel_Presence @airtelnews @TRAI @PMOIndia @_DigitalIndia @narendramodi  Airtel just looting money from the customers. No resolution was provided after several follow-up for mobility and broadband service stop every weekend. Bill has been paid timely. I lost money</t>
  </si>
  <si>
    <t>2024-03-31 09:56:13</t>
  </si>
  <si>
    <t>@kr3930</t>
  </si>
  <si>
    <t>Sabse bakwas</t>
  </si>
  <si>
    <t>2024-03-31 09:55:08</t>
  </si>
  <si>
    <t>@airtelindia now it is 108 hrs. Inspite of several apologies and commitment of diligence and prioritisation from your end no one is yet to get in touch and get the internet up and running. Whereas you keep warning of service disconnection 48 hrs prior to the bill payment date.</t>
  </si>
  <si>
    <t>2024-03-31 08:50:29</t>
  </si>
  <si>
    <t>@help_delhivery  Super bad delivery experience with @delhivery. Delivery person denied the delivery 3 times and I have to meet him after traveling 5+ km to collect the parcel from him. @airtelbank rethink considering this delivery partner. @jaagograhakjago @mygovindia</t>
  </si>
  <si>
    <t>2024-03-31 08:47:27</t>
  </si>
  <si>
    <t>I want to close my airtel payment bank account as I will stop using this number in a few days @airtelbank</t>
  </si>
  <si>
    <t>2024-03-31 06:45:34</t>
  </si>
  <si>
    <t>2024-03-30</t>
  </si>
  <si>
    <t>Hi Prakash! We never intended to provide you such an experience. We request you to kindly elaborate your exact concern and share your Airtel Money Wallet/Airtel Payments Bank Savings account number via DM in order to check and assist you further. -RS
https://m.me/AirtelPaymentsBank</t>
  </si>
  <si>
    <t>2024-03-30 23:39:04</t>
  </si>
  <si>
    <t>581124527507086_1314270586641842</t>
  </si>
  <si>
    <t>No 1 Fraud bank airtel payment Bank</t>
  </si>
  <si>
    <t>2024-03-30 23:18:07</t>
  </si>
  <si>
    <t>We request you to kindly allow us some time to get this checked and assist you accordingly. Further,&amp;#8203; please do not provide your account/transaction details in public rather DM/inbox as we consider it to be personal information. Our page is visible to the public. -VR
https://m.me/AirtelPaymentsBank</t>
  </si>
  <si>
    <t>2024-03-30 22:55:46</t>
  </si>
  <si>
    <t>Snapshot not allowed dikha rha hai app me</t>
  </si>
  <si>
    <t>2024-03-30 22:29:41</t>
  </si>
  <si>
    <t>2024-03-30 22:28:14</t>
  </si>
  <si>
    <t>Hi Dinesh! We regret the inconvenience caused. We would request you to kindly share the number via DM on which you are trying to open your Airtel Money Wallet/Airtel Payments Bank Savings Account along with the error message snapshot in order to check and assist you further. -VR
https://m.me/AirtelPaymentsBank</t>
  </si>
  <si>
    <t>2024-03-30 22:27:24</t>
  </si>
  <si>
    <t>Sabse bekar service hai 6-7 saal se try kr rha hu APB open karwane ke liye kisi tarah help nhi ki ja rhi office me jao to bolte hai aapke aadhar card se kisi ne open kr rkha hai is company PR to police case hona chaiye Jo Bina hmari marzi se hmare aadhar card se kisi ko bhi ac open karke de dete hai</t>
  </si>
  <si>
    <t>2024-03-30 22:21:02</t>
  </si>
  <si>
    <t>Bekar service hai</t>
  </si>
  <si>
    <t>2024-03-30 22:20:28</t>
  </si>
  <si>
    <t>581124527507086_7441737102608794</t>
  </si>
  <si>
    <t>Hi Ajay! We regret the inconvenience caused. Please elaborate your exact concern via DM along with your Airtel Money Wallet/Airtel Payments Bank Savings Account number to assist you further. -VR
https://m.me/AirtelPaymentsBank</t>
  </si>
  <si>
    <t>2024-03-30 22:20:19</t>
  </si>
  <si>
    <t>581124527507086_919316319922806</t>
  </si>
  <si>
    <t>2024-03-30 22:19:08</t>
  </si>
  <si>
    <t>Don't buy airtel</t>
  </si>
  <si>
    <t>2024-03-30 22:16:49</t>
  </si>
  <si>
    <t>@airtelindia @Airtel_Presence @airtelnews BEST SERVICES GIVEN FOR 300 MBPS SPEED BILL SINCE LAST 4 MONTHS https://t.co/kSxsPBHPIX</t>
  </si>
  <si>
    <t>2024-03-30 17:58:43</t>
  </si>
  <si>
    <t>Service very poor in fastag and banking also
540318196396260  i buy fastag by airtel payment bank 12 days gon fastag not deliver</t>
  </si>
  <si>
    <t>2024-03-30 14:10:23</t>
  </si>
  <si>
    <t>Hi Mohan! We are sorry for the inconvenience caused. Please allow us some time to get this checked and assist you accordingly. -PK</t>
  </si>
  <si>
    <t>2024-03-30 10:50:27</t>
  </si>
  <si>
    <t>581124527507086_7278378242249682</t>
  </si>
  <si>
    <t>NEVER TRUST THIS BANK</t>
  </si>
  <si>
    <t>2024-03-30 10:42:37</t>
  </si>
  <si>
    <t>NEVER TRUST THIS BANK,&amp;#8203; AFTER DEPOSIT,&amp;#8203; THEY WILL FREEZE THE ACCOUNT. RAISED SEVERAL COMPLAINTS BUT ALL COMPLAINTS ARE CLOSED WITHOUT RESOLVING THE ISSUE</t>
  </si>
  <si>
    <t>2024-03-30 10:41:48</t>
  </si>
  <si>
    <t>@airtelindia #10392574324 is the complaint number,&amp;#8203; without resolving anything you guys just texted saying it has been resolved! What the heck Airtel,&amp;#8203; you guys are running a #scam,&amp;#8203; where you wrongfully bill your customers for services not asked for,&amp;#8203; and then you go ahead and disconnect network</t>
  </si>
  <si>
    <t>2024-03-30 10:36:24</t>
  </si>
  <si>
    <t>Deaf</t>
  </si>
  <si>
    <t>2024-03-30 08:46:58</t>
  </si>
  <si>
    <t>2024-03-30 08:34:07</t>
  </si>
  <si>
    <t>2024-03-30 08:34:05</t>
  </si>
  <si>
    <t>2024-03-30 08:34:03</t>
  </si>
  <si>
    <t>2024-03-30 08:34:01</t>
  </si>
  <si>
    <t>2024-03-30 08:34:00</t>
  </si>
  <si>
    <t>2024-03-30 08:33:58</t>
  </si>
  <si>
    <t>2024-03-30 08:33:56</t>
  </si>
  <si>
    <t>2024-03-30 08:33:55</t>
  </si>
  <si>
    <t>2024-03-30 08:33:53</t>
  </si>
  <si>
    <t>2024-03-30 08:33:49</t>
  </si>
  <si>
    <t>2024-03-30 08:33:47</t>
  </si>
  <si>
    <t>2024-03-30 08:33:46</t>
  </si>
  <si>
    <t>2024-03-30 08:33:44</t>
  </si>
  <si>
    <t>2024-03-30 08:33:43</t>
  </si>
  <si>
    <t>2024-03-30 08:33:40</t>
  </si>
  <si>
    <t>2024-03-30 08:33:38</t>
  </si>
  <si>
    <t>2024-03-30 08:33:37</t>
  </si>
  <si>
    <t>"Applications / payment
From sources across the web
Google Pay
Cash App
Samsung Pay
Remitly
Venmo
Paytm
WorldRemit
PhonePe
BHIM
Airtel Thanks – Recharge &amp;amp; UPI
BharatPe
CRED
Freecharge
Zelle
Skrill - Pay &amp;amp; Send Money
Wise
PayPal
Payoneer
QuickBooks
Square
Qkr!™
Alipay"</t>
  </si>
  <si>
    <t>2024-03-30 08:17:08</t>
  </si>
  <si>
    <t>@airtelindia @Airtel_Presence @AxisBankSupport @AxisBank Airtel thanks app shows "Airtel Axis credit card is currently not accepting payment requests" When I am trying to make pay electricity bill. Please check this at the earliest</t>
  </si>
  <si>
    <t>2024-03-30 01:15:39</t>
  </si>
  <si>
    <t>2024-03-29</t>
  </si>
  <si>
    <t>#bharati @GSMA_Care @airtelindia @Airtel_Presence @AirtelNigeria @AIRTEL_KE @airtelnews @AIRTEL_KE @Airtel_Ug @airtelmg @airtelbank @Airtel_Ug @airtelrw @bhartiairtelfdn  shameful!! https://t.co/gniMqZmKUi</t>
  </si>
  <si>
    <t>2024-03-29 23:27:07</t>
  </si>
  <si>
    <t>Make seamless daily payments by controlling your transactions with #SafeBanking. Open your Savings Account with #AirtelPaymentsBank in minutes from the comfort of your home! Download the #airtelThanks App,&amp;#8203; now! https://t.co/AViir3lvuW</t>
  </si>
  <si>
    <t>2024-03-29 22:28:00</t>
  </si>
  <si>
    <t>Breaking : Electoral Bond revelations continue to shake India and expose massive corruption by Modi.
Bharti Airtel group donated 150 crore to BJP through EB and just after a month,&amp;#8203; 143 opposition MPs were suspended from Parliament and new Telecom bill was passed.
Bharti Airtel…</t>
  </si>
  <si>
    <t>2024-03-29 20:05:38</t>
  </si>
  <si>
    <t>@airtelbank Reported 1 issue on 27th March 24 for the incomplete transaction on 23 rd March 24 through Airtel UPI. Amount has already been debited from bank Raised multiple SR 25170613 but no resolution. Today I made a call to Airtel bank as well but no resolution. Kindly  help</t>
  </si>
  <si>
    <t>2024-03-29 19:35:17</t>
  </si>
  <si>
    <t>Hi @airtelindia @Airtel_Presence @airtelnews @airtelbank please find the below screenshot of my complaint to Airtel. No one is providing any solution or any update. This is not acceptable from a company like yours. I am working from home and I need wifi on urgent basis. https://t.co/e3oRMEphfO</t>
  </si>
  <si>
    <t>2024-03-29 19:25:53</t>
  </si>
  <si>
    <t>Now their billing team threatens me to pay the bill for the unused period otherwise the connection will not be cancelled it seems. what an arrogance by @Airtel_Presence that too for a loyal customer who uses airtel for 5 mobile,&amp;#8203; 2 d2h ,&amp;#8203; 2 broadband in the family
6/6</t>
  </si>
  <si>
    <t>2024-03-29 18:26:54</t>
  </si>
  <si>
    <t>Really Distressed and Express my Disappointment to Jio I have 6 Sim in my home all Jio and also I want to have Jio Fibre by removing Airtel Xtreme and have one Connection Billing Combo Bill- UNFORTUNATELY JIO DONT HAVE COMBO BILLING @reliancejio @JioCare @TRAI @reliancejio</t>
  </si>
  <si>
    <t>2024-03-29 18:09:33</t>
  </si>
  <si>
    <t>Airtel Thanks app se I can do all things at one place. Saves so much time. Recharge se leke bill payment ek jagah se hi hojata hai! My go to.</t>
  </si>
  <si>
    <t>2024-03-29 16:38:36</t>
  </si>
  <si>
    <t>@BharatBillPay 
@jd_justdial 
@tata_neu 
@airtelbank 
Please resolve this.
Its been 18 days since the payment.
@billdesk</t>
  </si>
  <si>
    <t>2024-03-29 14:33:58</t>
  </si>
  <si>
    <t>If @airtelbank wallet option is not available then why is there a coupon for the same on @ZeptoNow? @zeptocares @airtelbank https://t.co/m15DU3loKY</t>
  </si>
  <si>
    <t>2024-03-29 14:18:48</t>
  </si>
  <si>
    <t>@GooglePayIndia @airtelbank hallo sir Calling the delay customer care,&amp;#8203; no response,&amp;#8203; my 4 sep payment has not receive my account https://t.co/1ApSeZLnl9</t>
  </si>
  <si>
    <t>2024-03-29 13:14:38</t>
  </si>
  <si>
    <t>2024-03-29 13:13:41</t>
  </si>
  <si>
    <t>2024-03-29 12:55:45</t>
  </si>
  <si>
    <t>@airtelbank respond to my DM @Airtel_Presence</t>
  </si>
  <si>
    <t>2024-03-29 12:52:49</t>
  </si>
  <si>
    <t>Sharing may be caring,&amp;#8203; but some things are best kept to yourself like your passwords,&amp;#8203; OTPs,&amp;#8203; banking details,&amp;#8203; PINs,&amp;#8203; and more. 
Be aware of #WhatToShare and stay safe against online scams. 
Enable #SafeBanking where no money leaves your bank account without your approval.
#AirtelPaymentsBank the #SafeDigitalAccount
Sharing may be caring,&amp;#8203; but some things are best kept to yourself like your passwords,&amp;#8203; OTPs,&amp;#8203; banking details,&amp;#8203; PINs,&amp;#8203; and more. 
Be aware of #WhatToShare and stay safe against online scams. 
Enable #SafeBanking where no money leaves your bank account without your approval.
#AirtelPaymentsBank the #SafeDigitalAccount</t>
  </si>
  <si>
    <t>2024-03-29 12:34:00</t>
  </si>
  <si>
    <t>2024-03-29 12:02:45</t>
  </si>
  <si>
    <t>So much cute 💕👏</t>
  </si>
  <si>
    <t>2024-03-29 11:50:51</t>
  </si>
  <si>
    <t>@Airtel_Presence @airtelindia service is zero &amp;amp; sending Bill amt for 30 days?? Y?</t>
  </si>
  <si>
    <t>2024-03-29 11:33:04</t>
  </si>
  <si>
    <t>@Airtel_Presence Yur guyz ask for bill for throughout the month but what about service?? Dose @airtelindia have any idea about my problem which I'm facing because of this??? @airtelindia @Airtel_Presence vil bear in my next bill for not providing the service for the number of days?</t>
  </si>
  <si>
    <t>2024-03-29 11:27:52</t>
  </si>
  <si>
    <t>Deepak Rokay send your contact number i will assist you sir</t>
  </si>
  <si>
    <t>2024-03-29 11:24:52</t>
  </si>
  <si>
    <t>@Airtel_Presence What's yu guys have done understanding tell us?? Wil Airtel give a discount on our next bill for number of days out of service???</t>
  </si>
  <si>
    <t>2024-03-29 11:23:14</t>
  </si>
  <si>
    <t>@airtelindia @airtelbank @Airtel_Presence bought the Airtel fastag in February 2024 but have not been able to activate or use it for random reasons been given by the customer care reps on the number - 400.
Done every possible thing to sort. But still unsuccessful. Please help!!</t>
  </si>
  <si>
    <t>2024-03-29 10:44:24</t>
  </si>
  <si>
    <t>@airtelindia @Airtel_Presence I will not pay a single penny for bill now It has hampered my work alot</t>
  </si>
  <si>
    <t>2024-03-29 10:27:13</t>
  </si>
  <si>
    <t>@airtelbank Yes I want to re-activate my Airtel payment bank on my no,&amp;#8203; so please do it online. Because your store executives told to communicate online.</t>
  </si>
  <si>
    <t>2024-03-29 08:56:29</t>
  </si>
  <si>
    <t>2024-03-29 08:32:18</t>
  </si>
  <si>
    <t>2024-03-29 08:07:32</t>
  </si>
  <si>
    <t>2024-03-29 06:51:37</t>
  </si>
  <si>
    <t>2024-03-29 05:25:14</t>
  </si>
  <si>
    <t>2024-03-28</t>
  </si>
  <si>
    <t>जय हिन्द 🚩</t>
  </si>
  <si>
    <t>2024-03-28 23:35:11</t>
  </si>
  <si>
    <t>@airtelbank 
My Airtel payment bank has been blocked for this I have sent mail in wecare@airtelbank.com,&amp;#8203; in response through I was suggested to visit Airtel payment bank store. When I went there that told me to send mail on wecare@airtelbank.com.</t>
  </si>
  <si>
    <t>2024-03-28 23:26:16</t>
  </si>
  <si>
    <t>Still nobody has resolved my issue &amp;amp; now even zero responses over X. @Airtel_Presence @airtelindia @airtelnews @airtelbank 
#AIRTELBLACKCUSTOMER #POORSERVICE 
  Quoted Tweet : @drishtiroy19 : Have been complaining to Airtel about AIRTEL THANKS APP not working. No response from them. Nobody is resolving my issue and nobody is giving me a reply regarding this issue. @airtelindia @airtelnews @reliancejio @AshwiniVaishnaw @VodafoneGroup @airtelnews https://t.co/Rb4kIoCVGO</t>
  </si>
  <si>
    <t>2024-03-28 23:17:46</t>
  </si>
  <si>
    <t>2024-03-28 23:12:51</t>
  </si>
  <si>
    <t>2024-03-28 23:05:39</t>
  </si>
  <si>
    <t>2024-03-28 23:00:11</t>
  </si>
  <si>
    <t>Hi Ahmad! We really apologize for the inconvenience caused. Please be assured that our team is working on your concern and will be updated with the progress. -HC 
https://m.me/AirtelPaymentsBank</t>
  </si>
  <si>
    <t>2024-03-28 22:34:11</t>
  </si>
  <si>
    <t>581124527507086_789014453111707</t>
  </si>
  <si>
    <t>Your customer care Support is worest</t>
  </si>
  <si>
    <t>2024-03-28 22:24:49</t>
  </si>
  <si>
    <t>2024-03-28 22:15:10</t>
  </si>
  <si>
    <t>2024-03-28 21:58:03</t>
  </si>
  <si>
    <t>2024-03-28 21:39:42</t>
  </si>
  <si>
    <t>2024-03-28 21:24:36</t>
  </si>
  <si>
    <t>2024-03-28 20:54:09</t>
  </si>
  <si>
    <t>2024-03-28 20:24:48</t>
  </si>
  <si>
    <t>2024-03-28 19:53:12</t>
  </si>
  <si>
    <t>2024-03-28 19:38:05</t>
  </si>
  <si>
    <t>2024-03-28 19:37:11</t>
  </si>
  <si>
    <t>12.01.2024- BJP encashes 50 crore worth electoral bond from Bharti Airtel (which is a significant beneficiary of this new Telecom Bill in the short time as it is the only eligible company to receive satellite spectrum from government through this new law)
(6/n)</t>
  </si>
  <si>
    <t>2024-03-28 19:13:54</t>
  </si>
  <si>
    <t>2024-03-28 18:46:41</t>
  </si>
  <si>
    <t>2024-03-28 18:18:28</t>
  </si>
  <si>
    <t>@SatishKapur4 Parliament passed the sattelite spectrum bill for Airtel....Bharti paid Rs  150 crore for electoral bonds.  Even Jio plea declined. But that is efficiently functioning democracy 🤔 🙄 😏</t>
  </si>
  <si>
    <t>2024-03-28 18:12:10</t>
  </si>
  <si>
    <t>@MrUdaykiran4 Parliament passed the sattelite spectrum bill for Airtel....Bharti paid Rs  150 crore for electoral bonds.  Even Jio plea declined. But that is efficiently functioning democracy 🤔 🙄 😏</t>
  </si>
  <si>
    <t>2024-03-28 18:09:02</t>
  </si>
  <si>
    <t>@mdesai71 Parliament passed the sattelite spectrum bill for Airtel....Bharti paid Rs  150 crore for electoral bonds.  Even Jio plea declined. But that is efficiently functioning democracy 🤔 🙄 😏</t>
  </si>
  <si>
    <t>2024-03-28 18:08:53</t>
  </si>
  <si>
    <t>Parliament passed the sattelite spectrum bill for Airtel....Bharti paid Rs  150 crore for electoral bonds.  Even Jio plea declined. But that is efficiently functioning democracy 🤔 🙄 😏</t>
  </si>
  <si>
    <t>2024-03-28 18:08:23</t>
  </si>
  <si>
    <t>I have a already debit card I want to Airtel credit card how to apply??</t>
  </si>
  <si>
    <t>2024-03-28 18:07:07</t>
  </si>
  <si>
    <t>2024-03-28 18:05:34</t>
  </si>
  <si>
    <t>#Bhartigroup,&amp;#8203; Airtel's parent company,&amp;#8203; donated Rs 150 crore to the #BharatiyaJanataParty. The transaction through #ElectoralBonds coincides with the introduction of the #Telecommunicationbill in 2023.
https://t.co/rrdRaPAvVh</t>
  </si>
  <si>
    <t>2024-03-28 18:04:45</t>
  </si>
  <si>
    <t>2024-03-28 17:59:45</t>
  </si>
  <si>
    <t>@KnitePrometheus @airtelbank @nitin_gadkari @FASTag_NETC @NPCI_NPCI Not yet.</t>
  </si>
  <si>
    <t>2024-03-28 17:52:18</t>
  </si>
  <si>
    <t>Please accept our sincere apologies for this much of delay. Please be assured that your issue has been highlighted and escalated to our respective team to expedite the resolution. We are trying our best to resolve this at the earliest. -NK
https://m.me/AirtelPaymentsBank</t>
  </si>
  <si>
    <t>2024-03-28 17:43:00</t>
  </si>
  <si>
    <t>581124527507086_7409452015778531</t>
  </si>
  <si>
    <t>Airtel Payments Bank How many more times it will take???MONTH over now</t>
  </si>
  <si>
    <t>2024-03-28 17:31:03</t>
  </si>
  <si>
    <t>Hi Kingshuk! We appreciate your time and patience. Please be assured that our team is working on your concern and will be updated with the progress. -NK
https://m.me/AirtelPaymentsBank</t>
  </si>
  <si>
    <t>2024-03-28 17:30:00</t>
  </si>
  <si>
    <t>2024-03-28 17:22:48</t>
  </si>
  <si>
    <t>Airtel Payments Bank How many more times it will take???Since January your team is examining????</t>
  </si>
  <si>
    <t>2024-03-28 17:21:54</t>
  </si>
  <si>
    <t>Hi Kingshuk! We do understand your concern. We would like to inform you that our team is currently examining the issue and will fix it soon. We shall come back to you once the issue is fixed. -HY
https://m.me/AirtelPaymentsBank</t>
  </si>
  <si>
    <t>2024-03-28 17:20:50</t>
  </si>
  <si>
    <t>Still I didn't get the cheated amount of Rs10,&amp;#8203;92,&amp;#8203;572.00 by the Airtel Payment Bank Employee!!!!!</t>
  </si>
  <si>
    <t>2024-03-28 17:14:18</t>
  </si>
  <si>
    <t>@jitendarkumarkushwaha3145</t>
  </si>
  <si>
    <t>Bakwas Bank hai</t>
  </si>
  <si>
    <t>2024-03-28 17:02:04</t>
  </si>
  <si>
    <t>@AxisBank @AxisBankSupport 
@airtelindia @Airtel_Presence @airtelnews @airtelbank
@AirtelNigeria @AIRTEL_KE @airtelmg 
How many days will it take for you to approve and update KYC status ?
It's been more than a week since I completed Video KYC but still no update from your side ?</t>
  </si>
  <si>
    <t>2024-03-28 16:52:55</t>
  </si>
  <si>
    <t>@TinyDhillon @reliancejio They have drastically reduced the mobile internet speed inside premises so that people buy jio fibre or Airtel fibre. Mobile bill charges remain same but speed reduced. They are now reducing speed of their respective base plan so that people opt for higher plans.</t>
  </si>
  <si>
    <t>2024-03-28 16:49:51</t>
  </si>
  <si>
    <t>@Rahul009 @airtelbank @nitin_gadkari @FASTag_NETC @NPCI_NPCI Ohh. What about Payment Bank account? Did you get one opened?</t>
  </si>
  <si>
    <t>2024-03-28 16:36:14</t>
  </si>
  <si>
    <t>My piece in @inscript_dot_me where I have tried to show,&amp;#8203; why we should say now
Gali Gali Mein Shor Hai 
#chowkidarhichorhai after #ElectoralBondScam 
Kindly read &amp;amp; rt.
@jawharsircar @chatukhor @ranjona @AnirbanSpeaketh @sohinichat @MasalaBai 
https://t.co/dJnJPd3FdY</t>
  </si>
  <si>
    <t>2024-03-28 15:56:20</t>
  </si>
  <si>
    <t>2024-03-28 15:42:56</t>
  </si>
  <si>
    <t>@help_delhivery I have got a call from @delhivery office &amp;amp; got a assurity that my package will be delivered today without fail.But when I call the delivery person that he can't deliver in my area &amp;amp; telling me to inform this to the office.Pathetic response and service. @airtelbank @help_delhivery</t>
  </si>
  <si>
    <t>2024-03-28 15:18:00</t>
  </si>
  <si>
    <t>2024-03-28 15:12:16</t>
  </si>
  <si>
    <t>2024-03-28 15:11:24</t>
  </si>
  <si>
    <t>#ElectoralBondScam #5Gscam #GodFatherOfScam #BJPFailsIndia 
  Quoted Tweet : @AnshumanSail : Breaking : Electoral Bond revelations continue to shake India and expose massive corruption by Modi.
Bharti Airtel group donated 150 crore to BJP through EB and just after a month,&amp;#8203; 143 opposition MPs were suspended from Parliament and new Telecom bill was passed.
Bharti Airtel…</t>
  </si>
  <si>
    <t>2024-03-28 14:52:35</t>
  </si>
  <si>
    <t>2024-03-28 14:46:11</t>
  </si>
  <si>
    <t>2024-03-28 14:45:11</t>
  </si>
  <si>
    <t>On December 18,&amp;#8203; 2023,&amp;#8203; a new Telecommunications Bill was introduced in the Lok Sabha as Money Bill . 
The passed telecom bill favored Bharati Airtel. In favor of this November 2023,&amp;#8203; Bharathi Airtel donated 100 crores electoral bonds to BJP.
BJP violates Supreme court’s order in… https://t.co/DgBKPwmP3t</t>
  </si>
  <si>
    <t>2024-03-28 14:21:09</t>
  </si>
  <si>
    <t>2024-03-28 14:12:17</t>
  </si>
  <si>
    <t>2024-03-28 13:47:35</t>
  </si>
  <si>
    <t>Enjoy endless perks with #AirtelPaymentsBank Eco-Friendly Debit Card</t>
  </si>
  <si>
    <t>2024-03-28 13:28:14</t>
  </si>
  <si>
    <t>2024-03-28 13:27:11</t>
  </si>
  <si>
    <t>Dive into a world of endless perks with #AirtelPaymentsBank Eco-Friendly Debit Card. 
Enjoy up to Rs. 10,&amp;#8203;000 e-commerce &amp; shopping benefits,&amp;#8203; and one dines free.
Download the #airtelThanks App &amp; order your Eco-Friendly Debit Card,&amp;#8203; now!</t>
  </si>
  <si>
    <t>2024-03-28 13:27:04</t>
  </si>
  <si>
    <t>2024-03-28 12:50:12</t>
  </si>
  <si>
    <t>2024-03-28 12:47:16</t>
  </si>
  <si>
    <t>2024-03-28 12:42:09</t>
  </si>
  <si>
    <t>2024-03-28 12:36:05</t>
  </si>
  <si>
    <t>2024-03-28 12:22:51</t>
  </si>
  <si>
    <t>@tanmoyofc @Adil_INC_ @asmatasleem13 @MohdMuzzammilK @saifuddin_India @SeemaSengupta5 @Sanjib_Haloai @EnvironGanguly Worst is the Parliament suspending 141 Opposition MPs on 19 December 2023.
Next Day,&amp;#8203; Passing M0di's controversial Telecom Bill on 20 December 2023. 
Soon after that Airtel getting Eutelsat OneWeb Broadband deal,&amp;#8203; without Auction!!! (Via Electoral Bonds).
https://t.co/9naPTqXuHH</t>
  </si>
  <si>
    <t>2024-03-28 12:21:07</t>
  </si>
  <si>
    <t>2024-03-28 12:06:02</t>
  </si>
  <si>
    <t>2024-03-28 11:54:15</t>
  </si>
  <si>
    <t>2024-03-28 11:42:06</t>
  </si>
  <si>
    <t>2024-03-28 11:40:51</t>
  </si>
  <si>
    <t>2024-03-28 11:33:28</t>
  </si>
  <si>
    <t>2024-03-28 11:33:04</t>
  </si>
  <si>
    <t>2024-03-28 11:33:02</t>
  </si>
  <si>
    <t>2024-03-28 11:32:59</t>
  </si>
  <si>
    <t>2024-03-28 11:32:57</t>
  </si>
  <si>
    <t>2024-03-28 11:32:55</t>
  </si>
  <si>
    <t>2024-03-28 11:25:54</t>
  </si>
  <si>
    <t>2024-03-28 11:17:01</t>
  </si>
  <si>
    <t>2024-03-28 11:08:21</t>
  </si>
  <si>
    <t>2024-03-28 10:58:59</t>
  </si>
  <si>
    <t>2024-03-28 10:58:58</t>
  </si>
  <si>
    <t>@prakashraaj Abe Pile k Mareej,&amp;#8203;
Airtel also paid to congress.
EB is not illegal.
It’s a Bill passed by both opposition and ruling party.
Raffel didn’t not work
Adani/Ambani didn’t work
This will also won’t work.</t>
  </si>
  <si>
    <t>2024-03-28 10:57:34</t>
  </si>
  <si>
    <t>2024-03-28 10:53:28</t>
  </si>
  <si>
    <t>2024-03-28 10:51:13</t>
  </si>
  <si>
    <t>2024-03-28 10:45:58</t>
  </si>
  <si>
    <t>2024-03-28 10:24:23</t>
  </si>
  <si>
    <t>2024-03-28 10:15:33</t>
  </si>
  <si>
    <t>2024-03-28 10:08:19</t>
  </si>
  <si>
    <t>2024-03-28 10:03:58</t>
  </si>
  <si>
    <t>2024-03-28 10:00:17</t>
  </si>
  <si>
    <t>2024-03-28 09:56:00</t>
  </si>
  <si>
    <t>@Airtel_Presence @airtelindia @jagograhakjago I beg to inform u that there is no internet at my place since morning. Its a joke to u but not to me as my work is getting impacted. Whole month this has been happening and no help i am getting. Pls waive off my bill too.</t>
  </si>
  <si>
    <t>2024-03-28 09:47:37</t>
  </si>
  <si>
    <t>2024-03-28 09:46:37</t>
  </si>
  <si>
    <t>2024-03-28 09:46:28</t>
  </si>
  <si>
    <t>2024-03-28 09:45:32</t>
  </si>
  <si>
    <t>2024-03-28 09:38:24</t>
  </si>
  <si>
    <t>2024-03-28 09:21:10</t>
  </si>
  <si>
    <t>2024-03-28 09:21:02</t>
  </si>
  <si>
    <t>2024-03-28 09:16:09</t>
  </si>
  <si>
    <t>2024-03-28 09:11:15</t>
  </si>
  <si>
    <t>2024-03-28 09:01:36</t>
  </si>
  <si>
    <t>@Airtel_Presence @airtelindia @TRAI charges added to my bill without my consent and #forceselling of packages</t>
  </si>
  <si>
    <t>2024-03-28 08:53:14</t>
  </si>
  <si>
    <t>2024-03-28 08:47:08</t>
  </si>
  <si>
    <t>2024-03-28 08:45:19</t>
  </si>
  <si>
    <t>2024-03-28 08:39:20</t>
  </si>
  <si>
    <t>2024-03-28 08:36:41</t>
  </si>
  <si>
    <t>2024-03-28 08:35:31</t>
  </si>
  <si>
    <t>2024-03-28 08:34:44</t>
  </si>
  <si>
    <t>2024-03-28 08:31:43</t>
  </si>
  <si>
    <t>2024-03-28 08:30:06</t>
  </si>
  <si>
    <t>2024-03-28 08:24:46</t>
  </si>
  <si>
    <t>2024-03-28 08:22:10</t>
  </si>
  <si>
    <t>2024-03-28 08:21:00</t>
  </si>
  <si>
    <t>2024-03-28 08:20:57</t>
  </si>
  <si>
    <t>2024-03-28 08:20:29</t>
  </si>
  <si>
    <t>2024-03-28 08:20:17</t>
  </si>
  <si>
    <t>2024-03-28 08:18:40</t>
  </si>
  <si>
    <t>2024-03-28 08:15:57</t>
  </si>
  <si>
    <t>2024-03-28 08:14:50</t>
  </si>
  <si>
    <t>2024-03-28 08:09:09</t>
  </si>
  <si>
    <t>2024-03-28 08:01:04</t>
  </si>
  <si>
    <t>2024-03-28 07:59:55</t>
  </si>
  <si>
    <t>2024-03-28 07:57:24</t>
  </si>
  <si>
    <t>2024-03-28 07:53:58</t>
  </si>
  <si>
    <t>150 for 143,&amp;#8203; missed the target by 7
#ElectrolBond 
  Quoted Tweet : @AnshumanSail : Breaking : Electoral Bond revelations continue to shake India and expose massive corruption by Modi.
Bharti Airtel group donated 150 crore to BJP through EB and just after a month,&amp;#8203; 143 opposition MPs were suspended from Parliament and new Telecom bill was passed.
Bharti Airtel…</t>
  </si>
  <si>
    <t>2024-03-28 07:53:35</t>
  </si>
  <si>
    <t>2024-03-28 07:48:30</t>
  </si>
  <si>
    <t>2024-03-28 07:48:15</t>
  </si>
  <si>
    <t>Those who voted for mandir  check this out … 
  Quoted Tweet : @AnshumanSail : Breaking : Electoral Bond revelations continue to shake India and expose massive corruption by Modi.
Bharti Airtel group donated 150 crore to BJP through EB and just after a month,&amp;#8203; 143 opposition MPs were suspended from Parliament and new Telecom bill was passed.
Bharti Airtel…</t>
  </si>
  <si>
    <t>2024-03-28 07:43:43</t>
  </si>
  <si>
    <t>2024-03-28 07:42:46</t>
  </si>
  <si>
    <t>2024-03-28 07:38:22</t>
  </si>
  <si>
    <t>2024-03-28 07:38:10</t>
  </si>
  <si>
    <t>@NPCI_NPCI @NPCI_BHIM @digibank @airtelbank @nsitharamanoffc @nsitharaman Transaction times out. Money got debited from my account. Now it's almost 24 days,&amp;#8203; I raised transaction dispute,&amp;#8203; I reported to the merchant but no solution yet. Where is my money? When will I get it? https://t.co/hJtsvXlOFc</t>
  </si>
  <si>
    <t>2024-03-28 07:31:15</t>
  </si>
  <si>
    <t>2024-03-28 07:29:04</t>
  </si>
  <si>
    <t>2024-03-28 07:21:01</t>
  </si>
  <si>
    <t>2024-03-28 07:19:04</t>
  </si>
  <si>
    <t>2024-03-28 07:17:14</t>
  </si>
  <si>
    <t>2024-03-28 07:14:02</t>
  </si>
  <si>
    <t>2024-03-28 07:08:45</t>
  </si>
  <si>
    <t>2024-03-28 07:06:53</t>
  </si>
  <si>
    <t>2024-03-28 07:06:30</t>
  </si>
  <si>
    <t>2024-03-28 07:03:42</t>
  </si>
  <si>
    <t>2024-03-28 07:03:14</t>
  </si>
  <si>
    <t>What's important to understand is that these donations were made at a time when Airtel declared a loss of Rs. 300 crores. 
  Quoted Tweet : @AnshumanSail : Breaking : Electoral Bond revelations continue to shake India and expose massive corruption by Modi.
Bharti Airtel group donated 150 crore to BJP through EB and just after a month,&amp;#8203; 143 opposition MPs were suspended from Parliament and new Telecom bill was passed.
Bharti Airtel…</t>
  </si>
  <si>
    <t>2024-03-28 07:01:44</t>
  </si>
  <si>
    <t>2024-03-28 07:01:27</t>
  </si>
  <si>
    <t>2024-03-28 06:52:53</t>
  </si>
  <si>
    <t>2024-03-28 06:50:41</t>
  </si>
  <si>
    <t>2024-03-28 06:49:15</t>
  </si>
  <si>
    <t>2024-03-28 06:46:47</t>
  </si>
  <si>
    <t>2024-03-28 06:40:47</t>
  </si>
  <si>
    <t>@KnitePrometheus @airtelbank @nitin_gadkari @FASTag_NETC @NPCI_NPCI Paid Rs. 250 as initial fee during Fastag application. More surprises awaited.
Read on another forum that once your Fastag gets activated,&amp;#8203; you come on bank agents' radar to get converted into full KYC compliance customer by selling marketable benefits.</t>
  </si>
  <si>
    <t>2024-03-28 06:30:24</t>
  </si>
  <si>
    <t>@airtelindia Airtel’s new Scam.. 
I live abroad &amp;amp; keep my postpaid active for OTPs. No IR pack,&amp;#8203; keep data roaming off. Yet Airtel has been sliding 1000 Rs in bill every month showing IR pulse usage of 1 every 3 hrs. Am asking for refund since June’23. No solution to fix!</t>
  </si>
  <si>
    <t>2024-03-28 06:27:56</t>
  </si>
  <si>
    <t>2024-03-28 06:26:12</t>
  </si>
  <si>
    <t>2024-03-28 06:24:52</t>
  </si>
  <si>
    <t>2024-03-28 06:17:33</t>
  </si>
  <si>
    <t>2024-03-28 06:09:14</t>
  </si>
  <si>
    <t>2024-03-28 06:08:28</t>
  </si>
  <si>
    <t>2024-03-28 06:03:31</t>
  </si>
  <si>
    <t>2024-03-28 05:56:04</t>
  </si>
  <si>
    <t>that's why airtel is surviving 
  Quoted Tweet : @AnshumanSail : Breaking : Electoral Bond revelations continue to shake India and expose massive corruption by Modi.
Bharti Airtel group donated 150 crore to BJP through EB and just after a month,&amp;#8203; 143 opposition MPs were suspended from Parliament and new Telecom bill was passed.
Bharti Airtel…</t>
  </si>
  <si>
    <t>2024-03-28 05:54:51</t>
  </si>
  <si>
    <t>2024-03-28 05:54:24</t>
  </si>
  <si>
    <t>2024-03-28 05:53:28</t>
  </si>
  <si>
    <t>2024-03-28 05:50:26</t>
  </si>
  <si>
    <t>2024-03-28 05:39:18</t>
  </si>
  <si>
    <t>@Airtel_Presence @airtelnews @airtelindia my postpaid bill came but there is not any of my GST number is listed when I buyed this connection i gave them to add what's bothering you to give you my tax credit input ?</t>
  </si>
  <si>
    <t>2024-03-28 05:32:57</t>
  </si>
  <si>
    <t>2024-03-28 05:32:19</t>
  </si>
  <si>
    <t>2024-03-28 05:23:04</t>
  </si>
  <si>
    <t>2024-03-28 05:16:19</t>
  </si>
  <si>
    <t>2024-03-28 05:16:18</t>
  </si>
  <si>
    <t>2024-03-28 05:13:09</t>
  </si>
  <si>
    <t>2024-03-28 05:07:11</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</si>
  <si>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@itel_india @Viber</t>
  </si>
  <si>
    <t>2024-03-28 04:58:50</t>
  </si>
  <si>
    <t>2024-03-28 04:50:28</t>
  </si>
  <si>
    <t>2024-03-28 04:42:09</t>
  </si>
  <si>
    <t>2024-03-28 04:33:39</t>
  </si>
  <si>
    <t>2024-03-28 04:21:06</t>
  </si>
  <si>
    <t>Well done</t>
  </si>
  <si>
    <t>2024-03-28 04:16:46</t>
  </si>
  <si>
    <t>2024-03-28 04:07:13</t>
  </si>
  <si>
    <t>2024-03-28 04:06:24</t>
  </si>
  <si>
    <t>2024-03-28 04:05:17</t>
  </si>
  <si>
    <t>2024-03-28 03:48:28</t>
  </si>
  <si>
    <t>2024-03-28 03:45:27</t>
  </si>
  <si>
    <t>2024-03-28 02:54:39</t>
  </si>
  <si>
    <t>2024-03-28 02:35:51</t>
  </si>
  <si>
    <t>2024-03-28 02:33:04</t>
  </si>
  <si>
    <t>2024-03-28 02:26:53</t>
  </si>
  <si>
    <t>2024-03-28 02:17:49</t>
  </si>
  <si>
    <t>2024-03-28 02:08:34</t>
  </si>
  <si>
    <t>@Sanathan_108 @KanniappanV_1 @arakkarperiyar You take one sentences out of an article &amp;amp; give your understanding. We see the context,&amp;#8203; the dynamics bwn them &amp;amp; disagree with your understanding. 
Also this https://t.co/3HAAdgRU1d what you say about this??? 
  Quoted Tweet : @AnshumanSail : Breaking : Electoral Bond revelations continue to shake India and expose massive corruption by Modi.
Bharti Airtel group donated 150 crore to BJP through EB and just after a month,&amp;#8203; 143 opposition MPs were suspended from Parliament and new Telecom bill was passed.
Bharti Airtel…</t>
  </si>
  <si>
    <t>2024-03-28 01:55:20</t>
  </si>
  <si>
    <t>2024-03-28 01:38:58</t>
  </si>
  <si>
    <t>2024-03-28 01:38:12</t>
  </si>
  <si>
    <t>2024-03-28 01:35:58</t>
  </si>
  <si>
    <t>2024-03-28 01:32:22</t>
  </si>
  <si>
    <t>2024-03-28 01:27:10</t>
  </si>
  <si>
    <t>2024-03-28 01:25:32</t>
  </si>
  <si>
    <t>2024-03-28 01:24:36</t>
  </si>
  <si>
    <t>2024-03-28 01:24:18</t>
  </si>
  <si>
    <t>2024-03-28 01:14:06</t>
  </si>
  <si>
    <t>2024-03-28 01:09:42</t>
  </si>
  <si>
    <t>2024-03-28 01:07:02</t>
  </si>
  <si>
    <t>2024-03-28 00:42:05</t>
  </si>
  <si>
    <t>2024-03-28 00:41:46</t>
  </si>
  <si>
    <t>2024-03-28 00:39:19</t>
  </si>
  <si>
    <t>2024-03-28 00:35:54</t>
  </si>
  <si>
    <t>BJP came to power by accusing a scam in 2G Spectrum.
But  now passed through a bill by suspending opposition 145 MPs to by pass spectrum auction.
The only player got the allocation without auction was Bharati Airtel.
Bharati paid 300% it's profit 150cr via Electrol bond to BJP. 
  Quoted Tweet : @sharmasupriya : #BREAKING
Remember 2G scam?
SC ordered compulsory spectrum auction in 2012 and Modi rode to power
But in 2023,&amp;#8203; Modi govt did away with auction for satellite spectrum
Decision coincided with Bharti group donating Rs 150 crore to BJP
https://t.co/TourqUfREl</t>
  </si>
  <si>
    <t>2024-03-28 00:29:20</t>
  </si>
  <si>
    <t>2024-03-28 00:27:10</t>
  </si>
  <si>
    <t>2024-03-28 00:25:28</t>
  </si>
  <si>
    <t>2024-03-28 00:17:11</t>
  </si>
  <si>
    <t>2024-03-28 00:15:38</t>
  </si>
  <si>
    <t>2024-03-28 00:14:25</t>
  </si>
  <si>
    <t>2024-03-28 00:11:48</t>
  </si>
  <si>
    <t>2024-03-28 00:11:25</t>
  </si>
  <si>
    <t>2024-03-28 00:11:11</t>
  </si>
  <si>
    <t>2024-03-28 00:10:14</t>
  </si>
  <si>
    <t>2024-03-28 00:09:32</t>
  </si>
  <si>
    <t>2024-03-28 00:09:08</t>
  </si>
  <si>
    <t>2024-03-28 00:09:05</t>
  </si>
  <si>
    <t>2024-03-28 00:06:26</t>
  </si>
  <si>
    <t>2024-03-28 00:03:40</t>
  </si>
  <si>
    <t>2024-03-28 00:02:53</t>
  </si>
  <si>
    <t>2024-03-28 00:02:49</t>
  </si>
  <si>
    <t>2024-03-28 00:01:07</t>
  </si>
  <si>
    <t>2024-03-28 00:00:29</t>
  </si>
  <si>
    <t>2024-03-27</t>
  </si>
  <si>
    <t>2024-03-27 23:56:34</t>
  </si>
  <si>
    <t>2024-03-27 23:54:36</t>
  </si>
  <si>
    <t>2024-03-27 22:58:25</t>
  </si>
  <si>
    <t>2024-03-27 22:52:58</t>
  </si>
  <si>
    <t>2024-03-27 22:48:56</t>
  </si>
  <si>
    <t>2024-03-27 22:47:37</t>
  </si>
  <si>
    <t>@zoo_bear 150crs donation by Bharti Airtel is just some loose change for them,&amp;#8203; companies smaller than them have donated larger amounts 🤔🤔
Seems like the LKFC is perfectly coined 🤣🤣🤣
https://t.co/AtPIb6nCiT</t>
  </si>
  <si>
    <t>2024-03-27 22:35:45</t>
  </si>
  <si>
    <t>Hey @Airtel_Presence,&amp;#8203; @airtelbank  seriously disappointed with your delivery partner @delhivery's @help_delhivery delivery service! My urgent parcel is nowhere in sight,&amp;#8203; and it's causing major inconvenience. Unacceptable delay!
#AirtelDeliveryFail @jagograhakjago #DelhiveryDelay</t>
  </si>
  <si>
    <t>2024-03-27 21:08:57</t>
  </si>
  <si>
    <t>2024-03-27 21:08:34</t>
  </si>
  <si>
    <t>2024-03-27 21:07:51</t>
  </si>
  <si>
    <t>@Rahul009 @airtelbank @nitin_gadkari @FASTag_NETC @NPCI_NPCI Did it cost money to get airtel ewallet?</t>
  </si>
  <si>
    <t>2024-03-27 20:14:06</t>
  </si>
  <si>
    <t>Every month,&amp;#8203; I get a fixed bill from Airtel. Last 2 months,&amp;#8203; it has shot up and I have been billed 784.55 extra. As per @airtelindia ,&amp;#8203; a certain Ravikumar (who I don't know) has taken a fibre connection in my name on 19-Jan and I am getting billed extra for this. (1/n)</t>
  </si>
  <si>
    <t>2024-03-27 19:31:30</t>
  </si>
  <si>
    <t>@airtelbank please don't buy fastag from Airtel. Purchase from HDFC or any other bank. Airtel service is poor. Customer care is also pathetic. Also they send the fastag through Delhivery courier partner which has worst track record in delaying the packages.</t>
  </si>
  <si>
    <t>2024-03-27 18:22:02</t>
  </si>
  <si>
    <t>Sharing details for further action at your end and also emailed 121@airtel.com - don't bill me for your failure to collect BB modem in time despite repetitive requests. Only DTH equipments were collected and that person denied to take BB. https://t.co/l0lakfqYA5 
  Quoted Tweet : @totubajpai : @Airtel_Presence 
@airtelindia 
Got a bill for safe custody charges. As informed,&amp;#8203; I never requested for keeping it in safe custody. It is your team's failure to collect BB equipment. Pl stop revese bill raised and stop it going forward.</t>
  </si>
  <si>
    <t>2024-03-27 17:34:36</t>
  </si>
  <si>
    <t>@Airtel_Presence 
@airtelindia 
Got a bill for safe custody charges. As informed,&amp;#8203; I never requested for keeping it in safe custody. It is your team's failure to collect BB equipment. Pl stop revese bill raised and stop it going forward. 
  Quoted Tweet : @totubajpai : @Airtel_Presence 
@airtelnews 
@airtelindia 
Pl remove BB equipment kept in safe custody as you failed to collect back in time and only DTH were picked. As informed,&amp;#8203; I relocated to BLR,&amp;#8203; with no plans to come back to Mumbai.</t>
  </si>
  <si>
    <t>2024-03-27 17:30:00</t>
  </si>
  <si>
    <t>@dipankar_18 @airtelbank @airtelindia @Airtel_Presence @NHAI_Official @nitin_gadkari @RBI @jagograhakjago Airtel have good name in service industry they should deliver in 2-3 days.</t>
  </si>
  <si>
    <t>2024-03-27 17:21:08</t>
  </si>
  <si>
    <t>@airtelindia The number is 9414113066 
And if you see my record I have 7-8 numbers from Airtel and not once I have not paid for my bill so insisting that I am trying to cheat Airtel is a bit harsh</t>
  </si>
  <si>
    <t>2024-03-27 17:12:41</t>
  </si>
  <si>
    <t>The international roaming charges have been added to the bill. @Airtel_Presence @airtelindia . This is really disgusting. If you can’t help or can’t wave off the fraudulent charges then I will definitely take other steps. 
  Quoted Tweet : @abhijeetpushkar : @airtelindia @Airtel_Presence @airtelnews Probably the most fradulent company. You Activate international roaming at your will and then call for a pending bill. The worst type of service.</t>
  </si>
  <si>
    <t>2024-03-27 16:56:42</t>
  </si>
  <si>
    <t>@dipankar_18 @airtelbank @airtelindia @Airtel_Presence @NHAI_Official @nitin_gadkari @RBI @jagograhakjago Worst service</t>
  </si>
  <si>
    <t>2024-03-27 16:47:23</t>
  </si>
  <si>
    <t>@dipankar_18 @airtelbank @airtelindia @Airtel_Presence @NHAI_Official @nitin_gadkari @RBI @jagograhakjago क्या एयरटेल की सर्विस इतना बेकार है।</t>
  </si>
  <si>
    <t>2024-03-27 16:47:03</t>
  </si>
  <si>
    <t>@dipankar_18 @airtelbank @airtelindia @Airtel_Presence @NHAI_Official @nitin_gadkari @RBI @jagograhakjago 14 are the max days. I got it in 5-6 days last month.</t>
  </si>
  <si>
    <t>2024-03-27 16:43:18</t>
  </si>
  <si>
    <t>@ratheesh1410</t>
  </si>
  <si>
    <t>@airtelbank
 I have applied the fastag. Unable to cancel the request. I need fastag urgently currently 
@airtelbank
  takes 14 days to deliver. Kindly help me to cancel the request. No positive response from customer care,&amp;#8203; phone and email.</t>
  </si>
  <si>
    <t>2024-03-27 14:58:42</t>
  </si>
  <si>
    <t>2024-03-27 14:56:29</t>
  </si>
  <si>
    <t>2024-03-27 14:27:44</t>
  </si>
  <si>
    <t>2024-03-27 14:27:41</t>
  </si>
  <si>
    <t>2024-03-27 14:27:38</t>
  </si>
  <si>
    <t>2024-03-27 14:27:34</t>
  </si>
  <si>
    <t>2024-03-27 14:27:31</t>
  </si>
  <si>
    <t>2024-03-27 14:27:29</t>
  </si>
  <si>
    <t>2024-03-27 14:27:26</t>
  </si>
  <si>
    <t>2024-03-27 14:27:25</t>
  </si>
  <si>
    <t>2024-03-27 14:27:22</t>
  </si>
  <si>
    <t>2024-03-27 14:27:18</t>
  </si>
  <si>
    <t>2024-03-27 14:27:15</t>
  </si>
  <si>
    <t>2024-03-27 14:27:13</t>
  </si>
  <si>
    <t>2024-03-27 14:27:10</t>
  </si>
  <si>
    <t>2024-03-27 14:27:06</t>
  </si>
  <si>
    <t>@Airtel_Presence poor airtel service broadband fiber not working from 2 days,&amp;#8203; no solution recieved,&amp;#8203; but they never forget to send bill on time</t>
  </si>
  <si>
    <t>2024-03-27 14:25:32</t>
  </si>
  <si>
    <t>Always verify before sending money. #AirtelPaymentsBank the #SafeDigitalAccount</t>
  </si>
  <si>
    <t>2024-03-27 14:25:28</t>
  </si>
  <si>
    <t>Beware! Scammers might pose as family in need. Always verify before sending money. 
Enable #SafeBanking where no money leaves your bank account without your approval. #AirtelPaymentsBank the #SafeDigitalAccount</t>
  </si>
  <si>
    <t>2024-03-27 14:21:57</t>
  </si>
  <si>
    <t>@airtelindia Day 26!! Are you serious? Just coz the foolishness of your employees I have to pay a bill amount I wouldn't have to pay otherwise. @TRAI @JioCare @reliancejio @vodafone 
  Quoted Tweet : @iswa_py : @airtelindia Highly unprofessional behaviour by Airtel!
All this while I thought it was a good service provider and wanted to port 2 other numbers from my household(@BSNLCorporate ) to Airtel. But the process is so unstructured. Very disappointed! @TRAI @reliancejio</t>
  </si>
  <si>
    <t>2024-03-27 13:52:47</t>
  </si>
  <si>
    <t>@shalbi_nn @airtelbank @RBI Hello Shalbin,&amp;#8203;     
We apologize for the inconvenience caused. Your request is currently in progress and is being addressed by our team. Rest assured,&amp;#8203; we will provide you with an update at the earliest.      
Regards,&amp;#8203;   
Bharat BillPay</t>
  </si>
  <si>
    <t>2024-03-27 13:16:55</t>
  </si>
  <si>
    <t>@airtelbank not even responding for the recharge status.
@BharatBillPay was not even able to helpout!!
@RBI</t>
  </si>
  <si>
    <t>2024-03-27 13:12:14</t>
  </si>
  <si>
    <t>MOST PATHETIC CUSTOMER CARE TEAM. As per RBI Norms,&amp;#8203; utility bill of ANY SERVICE PROVIDER is an acceptable Officially Valid Document. RBI has released a notification in this regard and also updated the same on their website but Indusind Bank even superseded RBI. We sent them our Airtel Landline Phone Bill but their customer care and then Head Customer Care REFUSED TO ACCEPT IT mentioning that they don't consider Private companies for the utility bill. Isn't it the most crazy thing being said by a PRIVATE BANK ITSELF?? Also RBI has clearly mentioned ANY SERVICE PROVIDER but they DON'T EVEN AGREE WITH RBI. DUMB IDIOTS.
Then we sent them our Election Card of our Permanent Address and guess what they come up with this time....??
They say that Election Card is not having the PIN number so that too is unacceptable... You see what level of IDIOTS have been employed by them. Did RBI mentioned that Election Card without PIN Code will not be acceptable?? NOT AT ALL but they have their own</t>
  </si>
  <si>
    <t>2024-03-27 13:03:08</t>
  </si>
  <si>
    <t>431267280246011_815527227285653</t>
  </si>
  <si>
    <t>2024-03-27 13:02:59</t>
  </si>
  <si>
    <t>431267280246011_815525497285826</t>
  </si>
  <si>
    <t>WE ARE USING JIO AIR FIBER WIFI  IN OUR OFFICE FROM LAST 30-45 days! BETWEEN THAT WE FACE MANY PROBLEM RELATED TO INTERNET SERVICES AND OUR WORK AND WE ARE NOT ABLE TO DO ANY ONLINE PAYMENT AND ALL SYSTEM MANAGMENT WORK
@reliancejio 
@JioFiberChennai 
@airtelindia</t>
  </si>
  <si>
    <t>2024-03-27 11:51:11</t>
  </si>
  <si>
    <t>AGAIN NO INTERNET👍🤦‍♂️ Despite giving multiple complaints this @Airtel_Presence @airtelindia has not resolved my issue. I am not going to pay the bill which i have not consumed since Mar 1. Also see how ur technicians left the board open whenever they come. WORST SERVICES. https://t.co/enaxejxX5b</t>
  </si>
  <si>
    <t>2024-03-27 08:57:23</t>
  </si>
  <si>
    <t>Airtel is cheating customers ,&amp;#8203; after giving requests for broadband disconnection they put my connection on stand by without my consent and charging a bill 688 Rs. kindly disconnect my broadband and wave this bill otherwise will go to higher 
#Trai #Airtel #airtelcare</t>
  </si>
  <si>
    <t>2024-03-27 08:43:52</t>
  </si>
  <si>
    <t>@Airtel_Presence @airtelindia I am facing issue every month in my bill ,&amp;#8203; I complained many times to customer care and also sent to mail but not get permanent solution,&amp;#8203;please resolve my issue permanently or do the needful asap.</t>
  </si>
  <si>
    <t>2024-03-27 08:00:53</t>
  </si>
  <si>
    <t>#airtel first u denied to shift internet connection to #mumbai. Asked me to wait 45 days for refund. Now almost 3 months and still chasing for refund but no one bothered to respond. @Airtel_Presence @airtelindia @airtelnews @airtelbank useless!!</t>
  </si>
  <si>
    <t>2024-03-27 07:35:05</t>
  </si>
  <si>
    <t>@Airtel_Presence @Airtel_Presence @AirtelXtream I am being charged with safe custody amount in final bill . I did not opt for it and put cancellation request. Please remove the charges . Acct # 20014041972 cancelled request #10383013995</t>
  </si>
  <si>
    <t>2024-03-27 06:19:07</t>
  </si>
  <si>
    <t>wow 😮 again delay in rendering thanks @airtelindia @Airtel_Presence @airtelnews https://t.co/AhnjerRymd 
  Quoted Tweet : @mazharkhan512 : If this is on weekends i might not ask for service rendering during work days this is unacceptable. do you agree if i pay half a bill amount ???</t>
  </si>
  <si>
    <t>2024-03-27 04:43:22</t>
  </si>
  <si>
    <t>2024-03-27 04:07:34</t>
  </si>
  <si>
    <t>431267280246011_814933534011689</t>
  </si>
  <si>
    <t>@autocrat_here @airtelindia @Airtel_Presence @AxisBankSupport @AxisBank @Anirban12Mandal @ankurmittal @bhavyegoel @credofly @DealsDhamaka @dhruwiz It was temporarily there. Sorted now.
Paid electricity bill around 09 pm.</t>
  </si>
  <si>
    <t>2024-03-27 01:28:25</t>
  </si>
  <si>
    <t>@KotakBankLtd Hello,&amp;#8203; I need to raise a dispute against the @airtelbank @airtelindia . I have made a payment against opening the savings account and payment successfully made from my bank but failed at @airtelbank Side.
Kindly I want to raise a dispute against this payment.</t>
  </si>
  <si>
    <t>2024-03-27 00:59:11</t>
  </si>
  <si>
    <t>2024-03-26</t>
  </si>
  <si>
    <t>@airtelbank  iam complain regarding refund  from Flipkart Rs 4999
Complain date 15/03/2024
 is don't know reply
No any solution
And  close complain Date 25/03/2024
Very bad experience Is Airtel payment Bank 😥
I have a really DM All  details</t>
  </si>
  <si>
    <t>2024-03-26 22:07:37</t>
  </si>
  <si>
    <t>.@Airtel_Presence @airtelindia @airtelnews @airtelbank @AirtelNigeria @AIRTEL_KE #airtelblack @Airtel_Ug @airtel_tanzania @Airtel_Zambia https://t.co/PX8uPm0TWQ</t>
  </si>
  <si>
    <t>2024-03-26 21:52:46</t>
  </si>
  <si>
    <t>@Airtel_Presence @airtelindia @airtelnews @AirtelNigeria @airtelbank @AIRTEL_KE @Airtel_Ug @airtel_tanzania @Airtel_Zambia It's troubling to see such substandard service despite promises of premium service for Black customers https://t.co/QKENN00ZtK</t>
  </si>
  <si>
    <t>2024-03-26 21:51:13</t>
  </si>
  <si>
    <t>@Airtel_Presence @airtelindia @airtelnews @AirtelNigeria @airtelbank @AIRTEL_KE @Airtel_Ug @airtel_tanzania @Airtel_Zambia I'm deeply concerned about the extremely poor network quality and service experience. There are constant connectivity issues,&amp;#8203; maintenance seems lacking,&amp;#8203; and the technicians' performance is below par in all aspects..</t>
  </si>
  <si>
    <t>2024-03-26 21:50:30</t>
  </si>
  <si>
    <t>If this is on weekends i might not ask for service rendering during work days this is unacceptable. do you agree if i pay half a bill amount ??? 
  Quoted Tweet : @mazharkhan512 : @airtelindia @Airtel_Presence @airtelnews This is very frustrating no internet and also TAT got extended if this happens i might need to switch you.Very bad service 😡😡😡 https://t.co/7FP6hXJpvI</t>
  </si>
  <si>
    <t>2024-03-26 21:38:31</t>
  </si>
  <si>
    <t>@airtelindia @Airtel_Presence @airtelnews 
I have an dispute with postpaid bill. I havent opted for IR pack,&amp;#8203; but yet on my bill I could see roaming charges were there for 2 different days.i raised a SR to clarify and with no updates the request is closed. Any support  on this https://t.co/op2wEGXlSL</t>
  </si>
  <si>
    <t>2024-03-26 20:14:44</t>
  </si>
  <si>
    <t>@TRAI @Airtel_Presence Airtel promises Amazon Prime membership and Disney Hotstar VIP plan with Airtel Black while post converting asking for bill payment when asked to reverse back of plan due to non fulfilment of mentioned Benefits. Is this fair as per TRAI rules? https://t.co/nDPmpk5eSi</t>
  </si>
  <si>
    <t>2024-03-26 18:26:09</t>
  </si>
  <si>
    <t>@airtelindia  @Airtel_Presence It has been 4 days since I requested for New AirtelBlack connection(BroadBand +Dth) broadband conn is done &amp;amp; full payment taken but DTH is still not activated. Post multiple calls to customer care and tech team,&amp;#8203; still no resolution.Pathetic service.</t>
  </si>
  <si>
    <t>2024-03-26 16:45:37</t>
  </si>
  <si>
    <t>@airtelbank Worst service provider. Agents can't solve your problems. SMS says Fastag delivered,&amp;#8203; but the agent says it is still getting validated,&amp;#8203; and they will take 14 working days in the consumer centric world. Who is lying?
#AirtelPaymentsBank @nitin_gadkari @FASTag_NETC @NPCI_NPCI</t>
  </si>
  <si>
    <t>2024-03-26 15:16:44</t>
  </si>
  <si>
    <t>@Airtel_Presence Hi even after a month I did not get any refund amount from Airtel. after my connection closed and your team cheating me on connection close. As I asked to close both Broadband and DTH connection and I have removed both setup box &amp;amp; modem from my home. But still receiving bill.</t>
  </si>
  <si>
    <t>2024-03-26 15:02:42</t>
  </si>
  <si>
    <t>@KotakBankLtd Hello,&amp;#8203; I need to raise a dispute against the @airtelbank @airtelindia . I have made a payment against opening the savings account and payment successfully made from my bank but failed at @airtelbank Side.
Kindly I want to raise a dispute against this Payment. Help me.</t>
  </si>
  <si>
    <t>2024-03-26 14:48:44</t>
  </si>
  <si>
    <t>@AxisBankSupport My electricity bill is showing overdue. What the fuck is wrong with airtel axis credit card????????????????????????????????????????????????????????????</t>
  </si>
  <si>
    <t>2024-03-26 14:24:31</t>
  </si>
  <si>
    <t>Buy NETC FASTag with #AirtelPaymentsBank for seamless travel</t>
  </si>
  <si>
    <t>2024-03-26 13:42:27</t>
  </si>
  <si>
    <t>@Airtel_Presence @airtelindia You people are send me Bill on time and expect to pay on time  but your service??? 15 days over still this problem is not solved  pls tell me what should I do now.. https://t.co/p4Jn663xFn</t>
  </si>
  <si>
    <t>2024-03-26 13:34:08</t>
  </si>
  <si>
    <t>@Pavan_Agrawal_ @airtelindia @Airtel_Presence They are only good in sending pending bill reminders</t>
  </si>
  <si>
    <t>2024-03-26 12:41:29</t>
  </si>
  <si>
    <t>@airtelindia @Airtel_Presence @airtelnews @airtelbank @TRAI Its been 24 hrs and yet you have not been able to check?? Sharing attachments again for Sanjay Kumar Singh along with his contact details https://t.co/CDtlNl0QXS</t>
  </si>
  <si>
    <t>2024-03-26 10:52:42</t>
  </si>
  <si>
    <t>@airtelbank @airtelindia i have visited your Airtel sector 15 part 2 ggn branch for airtel payment Bank related issues.. I got to know that I need to visit retailer for any withdrawal money from apb... It's is really annoying.. have you guys made this changes?? Need confirmation</t>
  </si>
  <si>
    <t>2024-03-26 07:43:10</t>
  </si>
  <si>
    <t>2024-03-25</t>
  </si>
  <si>
    <t>@airtelindia @Airtel_Presence have been writing to you from last 15 days regarding my bill. Except for BOT replies I've not received any respolution.</t>
  </si>
  <si>
    <t>2024-03-25 21:57:22</t>
  </si>
  <si>
    <t>@airtelindia @Airtel_Presence @airtelbank why are you not resolving this issue. We couldn’t expect such a behaviour @jagograhakjago 
  Quoted Tweet : @_arshadiqbal : @airtelbank @Airtel_Presence @airtelindia @amazonIN I have received a discount coupon worth 4000 in my airtel payment bank portal under rewards123 . However this coupon is valid till 2nd April 2024,&amp;#8203; unable to redeem it. Tried multiple times in multiple ways https://t.co/Uy5IFqD5BN</t>
  </si>
  <si>
    <t>2024-03-25 21:07:41</t>
  </si>
  <si>
    <t>@aga54053 @airtelindia @airtelnews @airtelbank @amazonIN @aga54053 Also,&amp;#8203; please don’t provide your order/account details as we consider them to be personal information. Our Twitter page is visible to public. 2/2
-Hafeez</t>
  </si>
  <si>
    <t>2024-03-25 20:45:46</t>
  </si>
  <si>
    <t>@aga54053 @airtelindia @airtelnews @airtelbank @amazonIN @aga54053 We get your disappointment here. As the payment is successful from our end,&amp;#8203; please contact the service provider for further assistance on this matter. 1/2
-Hafeez</t>
  </si>
  <si>
    <t>2024-03-25 20:45:37</t>
  </si>
  <si>
    <t>@airtelindia @airtelnews @airtelbank @amazonIN @AmazonHelp https://t.co/xcB0RnJZOl</t>
  </si>
  <si>
    <t>2024-03-25 20:38:23</t>
  </si>
  <si>
    <t>@airtelindia  I have Raised request 2 time for eSIM update last 10 days but no solution yet please call back me @Airtel_Presence @airtelnews @airtelbank</t>
  </si>
  <si>
    <t>2024-03-25 20:03:33</t>
  </si>
  <si>
    <t>This is what @airtelindia @airtelnews has fallen down to.
Every month,&amp;#8203; randomly Airtel extreme will be added to my bill. When I raise a complaint,&amp;#8203; within a day,&amp;#8203; auto resolve.
Wow. 250 rs every month. Wondering for how many?
@jagograhakjago @ConsumerReports is this even legal? https://t.co/CB6C3Y3vYq</t>
  </si>
  <si>
    <t>2024-03-25 19:41:56</t>
  </si>
  <si>
    <t>@airtelindia @Airtel_Presence Hi,&amp;#8203; I got a  message about someone's bill on my number. Please check.</t>
  </si>
  <si>
    <t>2024-03-25 17:23:36</t>
  </si>
  <si>
    <t>@TheOfficialSBI @TheOfficialSBI
I paid bill for my @airtelindia postpaid mobile connectin thrice today via @NPCI_BHIM UPI. Unfortunately,&amp;#8203; the transactions were declined but the amount was deducted each time from my account.
Please help in getting refund of the amount deducted.</t>
  </si>
  <si>
    <t>2024-03-25 15:28:28</t>
  </si>
  <si>
    <t>.@TheOfficialSBI
I paid bill for my @airtelindia postpaid mobile connectin thrice today via @NPCI_BHIM UPI. Unfortunately,&amp;#8203; the transactions were declined but the amount was deducted each time from my account.
Please help in getting refund of the amount deducted.</t>
  </si>
  <si>
    <t>2024-03-25 15:24:44</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</si>
  <si>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@HSBC @RBS_Help</t>
  </si>
  <si>
    <t>2024-03-25 15:01:38</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</si>
  <si>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@HSBC @StanChart</t>
  </si>
  <si>
    <t>2024-03-25 15:00:01</t>
  </si>
  <si>
    <t>@airtelindia @Airtel_Presence @airtelnews @airtelbank Here are the details,&amp;#8203; you wish to have any other details? @TRAI https://t.co/t0b3Ice1xL</t>
  </si>
  <si>
    <t>2024-03-25 13:35:59</t>
  </si>
  <si>
    <t>@airtelindia @Airtel_Presence @airtelbank @airtelnews super pathetic experience with Airtel fastag and payments bank. Shame https://t.co/As5Sj0ynub</t>
  </si>
  <si>
    <t>2024-03-25 12:22:39</t>
  </si>
  <si>
    <t>@airtelindia @Airtel_Presence @airtelnews @airtelbank Only replies on Live Tweet Airtel,&amp;#8203; no more DMs</t>
  </si>
  <si>
    <t>2024-03-25 11:32:08</t>
  </si>
  <si>
    <t>@airtelindia @Airtel_Presence @airtelnews @airtelbank Airtel,&amp;#8203; I am still receiving bills for another customer for 4 months. If you do not remove and confirm by noon today,&amp;#8203; Will be forced to share his details here and then you can then follow up to your policy,&amp;#8203; apologies and DMs</t>
  </si>
  <si>
    <t>2024-03-25 11:26:20</t>
  </si>
  <si>
    <t>Hii @JioCare @reliancejio why you don't provide speed to your customer?
I switched my sim Airtel to Jio... Because of speed issue... But it's time to switch again Airtel. They are providing speed better than yours 😏🤬🤬 
  Quoted Tweet : @JioCare : @chatonline44 Hi,&amp;#8203; we understand your concern. The booking amount will be refunded within few days depending on the mode of payment. We hope to service you again in the future - Shraddha</t>
  </si>
  <si>
    <t>2024-03-25 10:47:36</t>
  </si>
  <si>
    <t>2024-03-24</t>
  </si>
  <si>
    <t>@DishTV_India @dishtv Ans:- B) Sachin Tendulkar 
#CricketKiWishOnDish 
Join @VaishaliMaisur2
@airtelbank
@amazonIN</t>
  </si>
  <si>
    <t>2024-03-24 22:32:53</t>
  </si>
  <si>
    <t>@DishTV_India A) AB de Villiers #CricketKiWishOnDish  @VaishaliMaisur2 @airtelbank @amazonIN</t>
  </si>
  <si>
    <t>2024-03-24 22:31:21</t>
  </si>
  <si>
    <t>@Airtel_Presence @airtelindi @airtelnews no broadband since March 12. Calling three times a day and getting lies after lies after lies. SHAM on you for treating your customers so poorly but you don't fault in sending the bill on time.</t>
  </si>
  <si>
    <t>2024-03-24 17:27:01</t>
  </si>
  <si>
    <t>Hi,&amp;#8203; we apologize on behalf of,&amp;#8203; HDFC BANK Care sorry About Your Concern Please Reach Us Our  24/7 telegram Helpline @anilkumarsupport Any Issue for the inconvenience caused to you. to assist you better thanks 
  Quoted Tweet : @Words_of_Gaurav : @Airtel_Presence @NPCI_BHIM @HDFC_Bank Today i was trying to pay a postpaid bill of my Airtel postpaid through Bhim app but transaction got failed and 504.80 INR got deducted from my HDFC bank account. Kindly do the needful for refund. Screenshot attached for reference! https://t.co/rNs6g25ewc</t>
  </si>
  <si>
    <t>2024-03-24 17:14:53</t>
  </si>
  <si>
    <t>Send a message to Roozbethlex on Instagram for help,&amp;#8203; he helped me recover my account. if you really need help getting back your account then contact him too okay and have a nice day 
  Quoted Tweet : @Words_of_Gaurav : @Airtel_Presence @NPCI_BHIM @HDFC_Bank Today i was trying to pay a postpaid bill of my Airtel postpaid through Bhim app but transaction got failed and 504.80 INR got deducted from my HDFC bank account. Kindly do the needful for refund. Screenshot attached for reference! https://t.co/rNs6g25ewc</t>
  </si>
  <si>
    <t>2024-03-24 16:26:43</t>
  </si>
  <si>
    <t>@Airtel_Presence @NPCI_BHIM @HDFC_Bank Today i was trying to pay a postpaid bill of my Airtel postpaid through Bhim app but transaction got failed and 504.80 INR got deducted from my HDFC bank account. Kindly do the needful for refund. Screenshot attached for reference! https://t.co/rNs6g25ewc</t>
  </si>
  <si>
    <t>2024-03-24 16:23:46</t>
  </si>
  <si>
    <t>@myntra has apparently issues my refund 17 days back but it is not credited in my account and they refuse to help. @airtelbank says no such refund is issued and is also refusing to help further or even refusing to raise the dispute. @RBI @jagograhakjago my money has disappeared.</t>
  </si>
  <si>
    <t>2024-03-24 14:36:13</t>
  </si>
  <si>
    <t>@HDFC_Bank @HDFCBank_Cares  Please suggest. https://t.co/P151FRIFQq 
  Quoted Tweet : @ashish16sharma1 : @airtelbank i have recharged fast-tag with 1000/-  but payment not added in money,&amp;#8203; added screenshot for reference. https://t.co/M7wRsfmg9b</t>
  </si>
  <si>
    <t>2024-03-24 14:31:59</t>
  </si>
  <si>
    <t>@airtelbank you need to stop closing customer complaints with a silly and invalid solutions. Please escalate SR 25032154. If its not done,&amp;#8203; I will raise a complaint against Airtel</t>
  </si>
  <si>
    <t>2024-03-24 14:28:48</t>
  </si>
  <si>
    <t>@help_delhivery @delhivery @help_delhivery without fastag how could i travel.
Will you pay 2500 Rs.?
Listen my recording. I have urged your executive to deliver. But he behaved as a third class courier boy. Even i updatd add on delhvery whatsapp. Awb - 22633310705224
@airtelbank why delhivery?</t>
  </si>
  <si>
    <t>2024-03-24 12:15:39</t>
  </si>
  <si>
    <t>@airtelbank @amazonpay @NPCI_BHIM @UPI_NPCI @AmazonHelp @</t>
  </si>
  <si>
    <t>2024-03-24 12:01:26</t>
  </si>
  <si>
    <t>@amazonIN Scammer. Don't pay cashback for post-paid mobile bill payment. Offers are scams. @Airtel_Presence @PiyushGoyalOffc https://t.co/2idMogDZUt</t>
  </si>
  <si>
    <t>2024-03-24 11:22:01</t>
  </si>
  <si>
    <t>@Airtel_Presence @airtelindia 
The ticket 688139340324864 is open for last 42 hours still no action. 
So I am closing my broadband subscription and might not pay the bill amount also.</t>
  </si>
  <si>
    <t>2024-03-24 11:09:56</t>
  </si>
  <si>
    <t>@Airtel_Presence I raised a request to cancel my broadband connection a month ago. You haven't bothered to disconnect and are now sending me a bill. Make note,&amp;#8203; I'm not going to pay it.</t>
  </si>
  <si>
    <t>2024-03-24 08:27:06</t>
  </si>
  <si>
    <t>@pareshkumar4411</t>
  </si>
  <si>
    <t>Es bank main koi bhi khata mat kholo</t>
  </si>
  <si>
    <t>2024-03-24 08:24:15</t>
  </si>
  <si>
    <t>@Gopesh7500 @airtelindia @Airtel_Presence @airtelnews @kavinbm I'm getting the same charges on my bill every month from exactly that number. I never sent any sms. Did Airtel resolve it? I'll have to port out if this doesn't stop,&amp;#8203; it's costing too much.</t>
  </si>
  <si>
    <t>2024-03-24 06:37:35</t>
  </si>
  <si>
    <t>Dear @airtelbank @airtelindia  kya aap mere suscide karne ka hi intezar kar rahe ho taki aap mera paissa kha Sako aapko me pichle 1 mahine se call kar raha hu lekin aap mera account hi chalu kar rahe ho kyu please help me @RBI @RBIsays @TheOfficialSBI  @Airtel_Presence</t>
  </si>
  <si>
    <t>2024-03-24 00:11:33</t>
  </si>
  <si>
    <t>2024-03-23</t>
  </si>
  <si>
    <t>@JioCare I have Ported from @airtelindia  to @reliancejio.
Paid all the postpaid pending amount and submitted the payment details to Jio. Still my outgoing is barred.
Please Help ASAP.</t>
  </si>
  <si>
    <t>2024-03-23 23:58:27</t>
  </si>
  <si>
    <t>@help_delhivery @airtelbank - i will cancel my Fastag and i will claim the toll amount from you. Be ready to entertain. Its really faceoff your image.</t>
  </si>
  <si>
    <t>2024-03-23 20:57:13</t>
  </si>
  <si>
    <t>2024-03-23 20:55:19</t>
  </si>
  <si>
    <t>Sure I will be coming,&amp;#8203; @JioCare @reliancejio cannot slove my problem still,&amp;#8203; I face network problem... 
  Quoted Tweet : @Airtel_Presence : @u14353451 We would like to give you a warm welcome. We would like to request you to kindly visit the nearest Airtel store along with the Government ID proof. You can use this link https://t.co/rE6SzmJo3B . Thanks,&amp;#8203; Naina https://t.co/2G23qpK1Kp</t>
  </si>
  <si>
    <t>2024-03-23 20:39:37</t>
  </si>
  <si>
    <t>@airtelindia @Airtel_Presence  kindly stop haressing my by making calls again again for my connection of broadband.  By talkin to your customer care person i have paid the bill two times but my connection is not disconnected and now they are calling me daily asking for reason.</t>
  </si>
  <si>
    <t>2024-03-23 18:31:04</t>
  </si>
  <si>
    <t>@airtelbank i am frustrated to take fastag services. Fastag delivery agent Delhivery is roaming in NCR not delivering to add. I need to travel. Booked on 15 march. Poor service.
Add mentioned is wrong!! @delhivery days are extending,&amp;#8203; first time i saw this poor servc. Nvr recomd https://t.co/hOyJtDGTc0</t>
  </si>
  <si>
    <t>2024-03-23 18:19:08</t>
  </si>
  <si>
    <t>2024-03-23 18:18:54</t>
  </si>
  <si>
    <t>2024-03-23 18:18:45</t>
  </si>
  <si>
    <t>Very very poor thing by @Airtel_Presence @airtelindia 
Got random calls by the customer service asking to pay outstanding broadband bill... Which I din use.. I have cancelled airtel black 2months ago.. And instead of cancelling they removed black and now forcing to pay money https://t.co/pUpUWjiqwh</t>
  </si>
  <si>
    <t>2024-03-23 17:03:56</t>
  </si>
  <si>
    <t>@_arshadiqbal @airtelbank @Airtel_Presence @airtelindia @amazonIN .@Airtel_Presence .@airtelindia</t>
  </si>
  <si>
    <t>2024-03-23 13:57:00</t>
  </si>
  <si>
    <t>2024-03-23 13:46:07</t>
  </si>
  <si>
    <t>@airtelindia @Airtel_Presence @airtelbank Why you’re not resolving this issue. @jagograhakjago @yabhishekhd @abhishek @ishanagarwal24</t>
  </si>
  <si>
    <t>2024-03-23 13:44:14</t>
  </si>
  <si>
    <t>@ViCustomerCare Why are you harassing me to pay bill. @Airtel_Presence  @reliancejio @BSNLCorporate @AshwiniVaishnaw</t>
  </si>
  <si>
    <t>2024-03-23 11:41:15</t>
  </si>
  <si>
    <t>Vodafone harassing me to pay postpaid bill even though phone number 9728765150 didnt even work once .I want to ask why should i pay bill and also want to take opinion.@BSNLCorporate @ViCustomerCare @Airtel_Presence @reliancejio @mtnl @TataCompanies</t>
  </si>
  <si>
    <t>2024-03-23 11:34:55</t>
  </si>
  <si>
    <t>@BharatBillPay 
BBPS Transaction ID: AT314074B00046368746
On 14 Mar 24,&amp;#8203;I made Utility Paymnt trans of 42500/-Its been more than 1 wk &amp;amp; status showing in @airtelbank  is in progress. Neither transaction settled nor amount credited back. Could you please look into this issue.</t>
  </si>
  <si>
    <t>2024-03-23 11:00:48</t>
  </si>
  <si>
    <t>@airtelindia @Airtel_Presence @airtelnews 
I have been charged Rs. 299/- excess in monthly bill for which I had visited Airtel gallery and too sent several emails to correct the same. No reply till date. If not interested kindly inform. 
@nehaagarwal_14 @MIB_India @InfoDeptUP</t>
  </si>
  <si>
    <t>2024-03-23 02:48:27</t>
  </si>
  <si>
    <t>@airtelindia is trash,&amp;#8203; made a payment more than 10 days ago and they cannot confirm yet. Bank has confirmed payment is posted but they won’t agree and would just close tickets without resolution. Thinking of switching to @reliancejio #JioAirfibr is looking good.</t>
  </si>
  <si>
    <t>2024-03-23 00:45:17</t>
  </si>
  <si>
    <t>2024-03-22</t>
  </si>
  <si>
    <t>Dear @airtelbank @airtelindia @RBI @Airtel_Presence look at my issue I am not able to perform any banking transaction https://t.co/b2Zq1guHKV</t>
  </si>
  <si>
    <t>2024-03-22 23:33:58</t>
  </si>
  <si>
    <t>@airtelindia @airtelbank my network is good and I am unable to view my airtel payments bank transactions. I have an unwanted deduction of ₹80 from my bank and I can’t prove it through @PhonePe. I am also attaching a copy of my transaction from PhonePe https://t.co/xCxElU0hf5</t>
  </si>
  <si>
    <t>2024-03-22 23:22:32</t>
  </si>
  <si>
    <t>@Flipkart @airtelbank  @flipkartsupport https://t.co/X9EnsgF3RS</t>
  </si>
  <si>
    <t>2024-03-22 20:22:20</t>
  </si>
  <si>
    <t>so much digging ,&amp;#8203; found Jupiter App  (tied up with Federal Bank Kerala) is convincing. But still missing the ease of Paytm.
#JupiterMoney #PaytmPaymentsBank #jiopayments #GPay #PhonePay #AirtelPaymentBank #AirtelMoney</t>
  </si>
  <si>
    <t>2024-03-22 18:16:11</t>
  </si>
  <si>
    <t>@RBI @nse @NSEIndia @BSEIndia I request to @airtelbank  to register complaint and share me complaint registration number and take solid step towards @RBI</t>
  </si>
  <si>
    <t>2024-03-22 17:58:00</t>
  </si>
  <si>
    <t>@TRAI @airtelindia @Airtel_Presence @DoT_India @Manojsinhabjp @AshwiniVaishnaw @PrimeVideoIN @amazonIN @AmazonHelp Is this forceful subscription to Prime Video App in connivance with @airtelindia @Airtel_Presence is the new way to loot money from Customers?
@TRAI @DoT_India sleeping on forcing customers?
Note:
Cannot unsubscribe for a service which is not subscribed. https://t.co/GqGdtokF3H</t>
  </si>
  <si>
    <t>2024-03-22 16:36:06</t>
  </si>
  <si>
    <t>@Airtel_Presence @airtelindia hello you bunch of certified liars.. no broadband connection since March 12. Calling daily three times a day and get the same set of lies. You third rate service providers lying bunch who never fail to send the bill on time. Shameful.</t>
  </si>
  <si>
    <t>2024-03-22 16:29:53</t>
  </si>
  <si>
    <t>@Airtel_Presence Bill means usage charges whether paid in prepaid format or postpaid. If I don't pay I am unable to use unless I clear that bill. But Airtel Model works in different way,&amp;#8203; even if you don't use you will keep on getting bills and billing dept.  says "Bharna Padega".</t>
  </si>
  <si>
    <t>2024-03-22 16:05:53</t>
  </si>
  <si>
    <t>What I should do now ….both the companies are blaming each other …nobody cares abt customer’s time and money..2 kodi ki service h …I’ll uninstall the app..very disappointed. @GovernmentofI20 @AshwiniVaishnaw @airtelnews  shame on you @_groww</t>
  </si>
  <si>
    <t>2024-03-22 12:58:21</t>
  </si>
  <si>
    <t>Fino Payments Bank की सर्विस बहुत घटिया है कोई भी इस बैंक के मर्चेंट के लिए 2000₹ का इन्वेस्ट ना करे । मैंने 1 महीने पहले मर्चेंट के लिए आवेदन किया था 2000₹ भी ले लिए और आज तक id नहीं मिली। @FinoPaymntsBank 
@RBI @airtelbank @_DigitalIndia @NPCI_NPCI</t>
  </si>
  <si>
    <t>2024-03-22 12:04:40</t>
  </si>
  <si>
    <t>@airtelbank how airtel bank replaying to customers that UPI transaction will take 5 days to update to Saller account … this kind of silly type of useless app must be banned in India … if you are doing transaction through Airtel Money no sms ,&amp;#8203; email will receive for.. @RBIsays https://t.co/FV0hS9pQ0g</t>
  </si>
  <si>
    <t>2024-03-22 11:43:35</t>
  </si>
  <si>
    <t>"Facing a discrepancy between @_groww demat account claiming they transferred my funds and @airtelbank stating otherwise. Concerned about the missing credit. Seeking guidance from @RBI and @nsitharaman @DasShaktikanta key financial authorities in India. #FinancialDispute" https://t.co/ZQ1jczNd55</t>
  </si>
  <si>
    <t>2024-03-22 11:19:45</t>
  </si>
  <si>
    <t>Airtel India is cheating,&amp;#8203; making money on the name free OTT subscription and then charging customer any random amount. I am following up for the same issue since December and still every month bill is coming for free subscription. @airtelindia @Airtel_Presence I am fed up...</t>
  </si>
  <si>
    <t>2024-03-22 10:43:11</t>
  </si>
  <si>
    <t>@bdanielsmith @airtelindia @airtelnews @Airtel_Presence It's useless brother.. do not get it installed! Go for a different service provider.. I've a Airtel black connection and out of 30 days,&amp;#8203; 20 days it doesn't work and neither do they or their technical team fix it.. they will torture you mentally and just make you pay the bill..</t>
  </si>
  <si>
    <t>2024-03-22 08:51:02</t>
  </si>
  <si>
    <t>2024-03-21</t>
  </si>
  <si>
    <t>@BhavnaThakkar_ @airtelindia @airtelnews Airtel believes in zero complaints...so trust me,&amp;#8203; Jo complaint will be registered. Don't forget to pay the bill or else connection CUT immediately ho jayega. Airtel network k liye 15 days ka time lega per services block immediately kar dega. Beware of @airtelindia</t>
  </si>
  <si>
    <t>2024-03-21 23:06:44</t>
  </si>
  <si>
    <t>@MadsTech</t>
  </si>
  <si>
    <t>Airtel payment banks se fastag order kiya tha 29 feb ko aaj tak delivered nahi hua hai or payment banks vale phone uthake cut kar dete hai abhi rbi me complaint dal dunga</t>
  </si>
  <si>
    <t>2024-03-21 22:08:14</t>
  </si>
  <si>
    <t>Hello @RBI @BankofIndia_IN please solve this puzzle 🙏. I done a recharge with boi Omni Neo app tomorrow but at present time recharge not done yet .I am like a all time internet needed man .why you killing my job .@airtelindia is confirmed that no money is recieved there. https://t.co/aCmZ94ewJ5</t>
  </si>
  <si>
    <t>2024-03-21 21:28:00</t>
  </si>
  <si>
    <t>@_arshadiqbal @airtelbank @Airtel_Presence @airtelindia @amazonIN @airtelbank Kindly resolve this issue as soon as possible</t>
  </si>
  <si>
    <t>2024-03-21 19:24:23</t>
  </si>
  <si>
    <t>2024-03-21 18:46:04</t>
  </si>
  <si>
    <t>Airtel Black has been a lifesaver for a busy person like me. One plan &amp;amp; bill for - mobile,&amp;#8203; internet &amp;amp; DTH.</t>
  </si>
  <si>
    <t>2024-03-21 18:45:04</t>
  </si>
  <si>
    <t>@JandKBank Unable to do Net banking bill payment For Airtel services through JK bank since many months. Airtel says there is problem with the bank as the bank is not accepting payment request. Screenshot attached.</t>
  </si>
  <si>
    <t>2024-03-21 17:47:24</t>
  </si>
  <si>
    <t>@JandKBank Unable to do Net banking bill payment For Airtel consumers through JK bank since many months. Airtel says there is problem with the bank as the bank is not accepting payment request. Screenshot attached.</t>
  </si>
  <si>
    <t>2024-03-21 17:46:37</t>
  </si>
  <si>
    <t>@garimaagarbatti Question 1. 
Answer: C. Demon Holika and 
prahalada
Question 2. 
Answer: C. Kama Dahanam 
Question 3. 
Answer : A. Barsana
@VaishaliMaisur2 @airtelbank @amazonIN</t>
  </si>
  <si>
    <t>2024-03-21 17:36:26</t>
  </si>
  <si>
    <t>Why @JandKBank not accepting bill payment requests for @airtelindia @Airtel_Presence ? https://t.co/fcnxZBebgP</t>
  </si>
  <si>
    <t>2024-03-21 17:35:40</t>
  </si>
  <si>
    <t>@airtelbank HI SIR MY AIRTEL PAYMENTS BANK AC IS 7580826841 .I HAVE TRANSFERRED 25000 RS FROM MY RUPAY DEBIT CARD ON 16 /03/2024 AT 8:10 PM .My money has deducted but not credited in Airtel payment banks wallet or Account.THE TRANSACTION WAS FAILED BUT NOT GET TRANSACTION ID YET. https://t.co/pdLHzGGYLv</t>
  </si>
  <si>
    <t>2024-03-21 17:27:17</t>
  </si>
  <si>
    <t>@airtelindia @Airtel_Presence @airtelnews @airtelbank @AirtelNigeria @AIRTEL_KE No Internet from last two days even after multiple complaints. Kindly provide the connection else refund my full amount. Better to use @reliancejio or @ACTFibernet https://t.co/p8ihVH3VI9</t>
  </si>
  <si>
    <t>2024-03-21 16:26:04</t>
  </si>
  <si>
    <t>@jagograhakjago @ConsumerReports @Airtel_Presence @airtelindia I have received a bill for a number which I have asked for the cancellation. Can I understand why so much of hassle to a customer,&amp;#8203;  unnecessary bills and forcing to make prepaid to postpaid.</t>
  </si>
  <si>
    <t>2024-03-21 16:06:16</t>
  </si>
  <si>
    <t>@UPI_NPCI @airtelbank Myntra has initiate refund my money Rs 849 date 25 January 2024 which Refund reference number 402516731502 &amp;amp; PayU ID- myntra2.payu@hdfcbank soon please validate it and credit my money in my account soon https://t.co/Dg8tK17Wag</t>
  </si>
  <si>
    <t>2024-03-21 15:22:01</t>
  </si>
  <si>
    <t>@airtelbank Myntra has initiate refund my money Rs 849 date 25 January 2024 which Refund reference number 402516731502 &amp;amp; PayU ID- myntra2.payu@hdfcbank soon please validate it and credit my money in my account soon https://t.co/8TjDoY7sSh</t>
  </si>
  <si>
    <t>2024-03-21 15:01:48</t>
  </si>
  <si>
    <t>@airtelindia @Airtel_Presence is a torture. disconnected my fiber connection 3 months before and rcvd a refund of the initial amt bt still I am receiving the bill and also threats to disconnect postpaid cnxn.Frustrated! I am on da verge of finally moving to @reliancejio @JioCare</t>
  </si>
  <si>
    <t>2024-03-21 14:43:40</t>
  </si>
  <si>
    <t>I don't trust airtel anymore please I want to port my sim to jio @reliancejio @JioCare  @Airtel_Presence @airtelindia 
  Quoted Tweet : @ishivam_mishra : Airtel 5G system is very bad in Haridwar @airtelindia ? @Airtel_Presence ? @airtelnews  ? @airtelbank ? What's this ?</t>
  </si>
  <si>
    <t>2024-03-21 14:16:08</t>
  </si>
  <si>
    <t>@airtelbank I have received this in my mobile. I don't have any account in airtel payment bank. Please rectify. Moreover I could not reach your customer care executive through the IVR menu,&amp;#8203; its very uncomfortable. Please improve https://t.co/l9QlRDiLVp</t>
  </si>
  <si>
    <t>2024-03-21 13:05:42</t>
  </si>
  <si>
    <t>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 
  Quoted Tweet : @AmazingCreditC : PDF aa gaya guys 😅🥲
Axis bank ACE credit card devalued🥲
🚨Unlimited offline cashback revised from 2% to 1.5%
🚨Effective 1st May 2024,&amp;#8203; access to domestic airport lounges will be based on a minimum eligible spend of ₹50,&amp;#8203;000 in the previous 3 calendar months.
🚨 Utility… https://t.co/gb1s1d1KsB</t>
  </si>
  <si>
    <t>2024-03-21 12:17:48</t>
  </si>
  <si>
    <t>@Airtel_Presence @airtelindia can send their messages of bill but I can’t get otp’s of payments because I bought a new sim what type of this service 🤬🤬🤬 https://t.co/GEuKXZY01f</t>
  </si>
  <si>
    <t>2024-03-21 08:30:36</t>
  </si>
  <si>
    <t>@amer66666</t>
  </si>
  <si>
    <t>Work Harder Bro</t>
  </si>
  <si>
    <t>2024-03-21 05:46:16</t>
  </si>
  <si>
    <t>@Airtel_Presence ON JAN 04/5 ,&amp;#8203; 2024 was shifted to AIRTEL BLACK in fraudulent fashion by asking for OTP. Now charged with Rs 564.50. Kindly waive off the same amount for a seamless connection and enable to clear bill. In case of any clarification may call 9555030699.</t>
  </si>
  <si>
    <t>2024-03-21 04:32:32</t>
  </si>
  <si>
    <t>2024-03-20</t>
  </si>
  <si>
    <t>@1neeshantpandey @airtelindia @Airtel_Presence @airtelnews I had been dealing with the same thing since yesterday. But I made a move this evening. I switched to ACT fibre net and their connection works like a charm.. Their support team is well trained to handle their customers.. Don't use Airtel and don't pay their bill!</t>
  </si>
  <si>
    <t>2024-03-20 23:13:58</t>
  </si>
  <si>
    <t>@NPCI_NPCI @airtelindia @airtelbank what is your actions on this ?</t>
  </si>
  <si>
    <t>2024-03-20 22:20:19</t>
  </si>
  <si>
    <t>@reliancejio @JioCare is having really fishy invoices for Postpaid payment. I think @airtelindia were more transparent in terms of their bills. Unclear bill,&amp;#8203; please clarify each component then ONLY will able to make any payment. Internet also sucks.
#jio #postpaid #unclearbill</t>
  </si>
  <si>
    <t>2024-03-20 21:53:29</t>
  </si>
  <si>
    <t>@airtelbank New Watch
Airtel Payment Bank Smartwatch
Watch Video Full Details Here
https://t.co/OQF24mMVaa https://t.co/xm1dS95WpS</t>
  </si>
  <si>
    <t>2024-03-20 21:20:40</t>
  </si>
  <si>
    <t>@airtelindia @Airtel_Presence @airtelnews @airtelbank
TOTALLY FRUSTRATED:::::::  Not satisfied with that pathetic App fraud app WYNK just charging funds forcefully.
Can you please give me your number so that I will call else you will pathetically saying again and again that https://t.co/qErr8IblzF</t>
  </si>
  <si>
    <t>2024-03-20 20:49:38</t>
  </si>
  <si>
    <t>@airtelbank i have visited your sector 15 part 2 Airtel store for withdrawal cash and debit freeze was there..he told me that you need to visit the retailer shop for the withdrawal...why??</t>
  </si>
  <si>
    <t>2024-03-20 19:23:20</t>
  </si>
  <si>
    <t>Also I said that I am not using your service hence will not pay the bill Eben if you will bill as I have already communicated on 4th of March pls take back your airtel black. It is a harassment that everytime you call airtel they ask you to pay some amount which I am not paying</t>
  </si>
  <si>
    <t>2024-03-20 18:09:41</t>
  </si>
  <si>
    <t>@Airtel_Presence  I guess you can never fix your outage! Waste of my time and money! Neither am I going to get any waiver off in my next bill for an issue that was caused by you and your te @JioCare @ACTFibernet I guess it's time to move from Airtel! Share taarif plan's please!</t>
  </si>
  <si>
    <t>2024-03-20 16:06:04</t>
  </si>
  <si>
    <t>Airtel Payments Bank joins Noise,&amp;#8203; Mastercard to launch smartwatch
https://t.co/Z8dSFdFsg7
#Technology #Gadgets #smartwatch #Device #Mastercard @airtelbank @gonoise #PointofSale #AmitKhatri #GaneshAnanthanarayanan @OfficialGadget2 https://t.co/9ViZUO6EGD</t>
  </si>
  <si>
    <t>2024-03-20 15:31:11</t>
  </si>
  <si>
    <t>@Airtel_Presence since December 23 connection is not working &amp;amp; still u guys need payment of bill Airtel is doing fraud with customers last week said pay the amount of 800 all dues will be cleared and connection will start after paying now again asking for balance amount https://t.co/lxOGdMuKQv</t>
  </si>
  <si>
    <t>2024-03-20 13:23:01</t>
  </si>
  <si>
    <t>@t.sachin3679</t>
  </si>
  <si>
    <t>I think price is high😊</t>
  </si>
  <si>
    <t>2024-03-20 13:03:43</t>
  </si>
  <si>
    <t>Even after paying the bills the connection is not working again u will generate a new bill @Airtel_Presence is now gone to worst network service like this changes our mind to opt for other networks 
  Quoted Tweet : @Airtel_Presence : @JainAshiish Apologies for the hassle you had to face,&amp;#8203; Ashish. As checked that you have made last payment on 08 Nov 2023 of INR 588. Currently,&amp;#8203; your account is suspended due to non payment,&amp;#8203; kindly clear your dues to resume services. Thanks,&amp;#8203; Ashwani https://t.co/2G23qpK1Kp</t>
  </si>
  <si>
    <t>2024-03-20 12:31:59</t>
  </si>
  <si>
    <t>@airtelindia @airtelbank @Airtel_Presence @airtelnews 
Please resolve this issue. I'm unable to manage my Fastag through Airtel app. https://t.co/zriEqtqPui</t>
  </si>
  <si>
    <t>2024-03-20 12:14:46</t>
  </si>
  <si>
    <t>@Airtel_Presence @airtelindia @airtelnews Here you go. Another restoration time by your app. 
48hours of money wasted due to Airtel broadband service. https://t.co/KnarJtN4fX 
  Quoted Tweet : @Airtel_Presence : @sankyad2 We are sorry for the ordeal,&amp;#8203; Sankalp. As checked,&amp;#8203; our broadband service is experiencing an outage at your location. Our tech team is already working diligently to resolve it ASAP! Kindly restart your router after 10:15 PM. Thank you,&amp;#8203; Ashish R https://t.co/2G23qpK1Kp</t>
  </si>
  <si>
    <t>2024-03-20 10:35:05</t>
  </si>
  <si>
    <t>@airtelbank @Paytm @paytmbankcare @RBI I paid one thing from paytm to flipkart but the Flipkart card payment didn't go through and after talking to flipkart customer care I got to know that they didn't get the payment then they said you talk to your bank theywill refund mony https://t.co/S4vOz0CPmz</t>
  </si>
  <si>
    <t>2024-03-20 10:00:27</t>
  </si>
  <si>
    <t>''We apologize on behalf of Flipkart Support,&amp;#8203; we are sorry About your Concern please Reach Us Our 24/7 Helpline no 📞 9725236640 Any Issue for the inconvenience caused to you. to assist you better thanks 
  Quoted Tweet : @ManabMo82350281 : @airtelbank @Paytm @RBI @paytmbankcare I paid one thing from paytm to flipkart but the Flipkart card payment didn't go through and after talking to flipkart customer care I got to know that they didn't get the payment then they said you talk to your bank they will refund your ..</t>
  </si>
  <si>
    <t>2024-03-20 09:56:13</t>
  </si>
  <si>
    <t>@airtelbank @Paytm @RBI @paytmbankcare I paid one thing from paytm to flipkart but the Flipkart card payment didn't go through and after talking to flipkart customer care I got to know that they didn't get the payment then they said you talk to your bank they will refund your ..</t>
  </si>
  <si>
    <t>2024-03-20 09:55:48</t>
  </si>
  <si>
    <t>@airtelbank I paid one thing from paytm to flipkart but the flip card payment didn't go through and after talking to flipkart customer care I got to know that they didn't get the payment then they said you talk to your bank they will refund you your money. Please refund my money. https://t.co/g5x049fSlB</t>
  </si>
  <si>
    <t>2024-03-20 09:47:34</t>
  </si>
  <si>
    <t>@airtelbank I paid one thing from paytm to flipkart but the flip card payment didn't go through and after talking to flipkart customer care I got to know that they didn't get the payment then they said you talk to your bank they will refund you your money. Please refund my money. https://t.co/evIXiZgoL6</t>
  </si>
  <si>
    <t>2024-03-20 09:45:10</t>
  </si>
  <si>
    <t>@yogesh.y23</t>
  </si>
  <si>
    <t>2024-03-20 09:31:56</t>
  </si>
  <si>
    <t>Hi @airtelindia @Airtel_Presence 
Whose bill is This from Jammu Dear.
Request check before sending the wrong Bill from Jammu.
Urgent action please.</t>
  </si>
  <si>
    <t>2024-03-20 09:26:34</t>
  </si>
  <si>
    <t>My airtel wifi isn't working from 2 months ... I raised the complaint but nothinghappened... at the end i had to stop the airtel services but bill they generated is of two month for which i couldn't use the wifi @consumerforum_ @IndiaPostOffice @airtelindia</t>
  </si>
  <si>
    <t>2024-03-20 08:35:08</t>
  </si>
  <si>
    <t>Axis Bank IOCL also devalued🥲
Forget all others devaluations this is the funniest of them all😂😂
Annual fee waiver criteria has been increased to ₹3,&amp;#8203;50,&amp;#8203;000🤣💀 https://t.co/kIJVkgZGtg 
  Quoted Tweet : @AmazingCreditC : 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t>
  </si>
  <si>
    <t>2024-03-20 02:09:55</t>
  </si>
  <si>
    <t>2024-03-20 01:22:42</t>
  </si>
  <si>
    <t>2024-03-20 01:16:08</t>
  </si>
  <si>
    <t>2024-03-20 01:15:43</t>
  </si>
  <si>
    <t>Dear @AxisBank @AxisBankSupport 
We are so dynamic that our favourite #creditcard change from time to time.
Axis Ace &amp;amp; Airtel Axis was one of the best card. But now it lost its popularity.
Now,&amp;#8203; I will consider to close Ace that is chargeable ❌
#ccgeek 
  Quoted Tweet : @AmazingCreditC : 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t>
  </si>
  <si>
    <t>2024-03-20 00:55:33</t>
  </si>
  <si>
    <t>2024-03-19</t>
  </si>
  <si>
    <t>2024-03-19 23:16:23</t>
  </si>
  <si>
    <t>2024-03-19 23:12:04</t>
  </si>
  <si>
    <t>2024-03-19 23:11:51</t>
  </si>
  <si>
    <t>#ccgeek trending in India 🤩😂
🚀Now #axisbankdevaluation has to trend
🔁Quote this post with the hashtag #axisbankdevaluation https://t.co/lqe35qLb0y 
  Quoted Tweet : @AmazingCreditC : 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t>
  </si>
  <si>
    <t>2024-03-19 22:41:24</t>
  </si>
  <si>
    <t>#ccgeek trending in India 🤩😂
Now #axisbankdevalution has to trend
Quote this post with the hashtag #axisbankdevalution https://t.co/aBKOy17KlZ 
  Quoted Tweet : @AmazingCreditC : 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t>
  </si>
  <si>
    <t>2024-03-19 22:39:40</t>
  </si>
  <si>
    <t>2024-03-19 22:38:00</t>
  </si>
  <si>
    <t>2024-03-19 22:33:59</t>
  </si>
  <si>
    <t>2024-03-19 22:30:29</t>
  </si>
  <si>
    <t>Airtel Bank's Smartwatch Brings 'Tap And Pay' Feature To Your Wrist On A Budget In India; Check Price,&amp;#8203; Features Here
#airtelpaymentbank @airtelbank 
https://t.co/tP5jn4AjGF</t>
  </si>
  <si>
    <t>2024-03-19 22:26:46</t>
  </si>
  <si>
    <t>@NPCI_NPCI Please help on this matter. No action till now from @airtelindia @airtelbank @Airtel_Presence</t>
  </si>
  <si>
    <t>2024-03-19 22:19:37</t>
  </si>
  <si>
    <t>@KYendhe https://t.co/6e6gHqkABd 
  Quoted Tweet : @AmazingCreditC : 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t>
  </si>
  <si>
    <t>2024-03-19 21:54:42</t>
  </si>
  <si>
    <t>2024-03-19 21:45:13</t>
  </si>
  <si>
    <t>2024-03-19 21:43:05</t>
  </si>
  <si>
    <t>2024-03-19 21:41:00</t>
  </si>
  <si>
    <t>2024-03-19 21:38:00</t>
  </si>
  <si>
    <t>@airtelbank @airtelindia @airtelnews @NPCI_NPCI @FASTag_NETC Now I have to pay double amount just because of airtels inability to deliver fastag on time</t>
  </si>
  <si>
    <t>2024-03-19 21:35:59</t>
  </si>
  <si>
    <t>@AskEnvici https://t.co/6e6gHqkABd 
  Quoted Tweet : @AmazingCreditC : 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t>
  </si>
  <si>
    <t>2024-03-19 21:35:00</t>
  </si>
  <si>
    <t>@airtelbank @airtelindia @airtelnews @airtelbank @airtelindia @airtelnews @NPCI_NPCI @FASTag_NETC can someone give me a solution. Why it takes 14 working days to deliver a fastag. I had to cancel previous fastag due to Paytms recent issue. Now airtel is taking 14 days to deliver. I have to drive on weekend.</t>
  </si>
  <si>
    <t>2024-03-19 21:34:48</t>
  </si>
  <si>
    <t>2024-03-19 21:34:36</t>
  </si>
  <si>
    <t>2024-03-19 21:34:32</t>
  </si>
  <si>
    <t>@bharatt___ 🥲🥲🥲🥲 
  Quoted Tweet : @AmazingCreditC : 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t>
  </si>
  <si>
    <t>2024-03-19 21:31:47</t>
  </si>
  <si>
    <t>@Manusingh611 https://t.co/6e6gHqkABd 
  Quoted Tweet : @AmazingCreditC : 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t>
  </si>
  <si>
    <t>2024-03-19 21:31:35</t>
  </si>
  <si>
    <t>@yogeshsingh1 https://t.co/6e6gHqkABd 
  Quoted Tweet : @AmazingCreditC : Airtel axis bank card also devalued🥲
🚨 Maximum cashback on airtel spends revised from ₹300 to ₹250 per month 
🚨Maximum cashback on utility bill payment revised from ₹300 to ₹250 per month.
🚨Effective 15 May 2024,&amp;#8203; access to domestic airport lounges will be based on a… https://t.co/YZeYClJ6kx</t>
  </si>
  <si>
    <t>2024-03-19 21:31:30</t>
  </si>
  <si>
    <t>2024-03-19 21:31:12</t>
  </si>
  <si>
    <t>@JioCare is not allowing in generating UPC code for porting out to @Airtel_Presence
even after paying the advance bill and other formalities,&amp;#8203; @DoT_India to look into this</t>
  </si>
  <si>
    <t>2024-03-19 21:29:56</t>
  </si>
  <si>
    <t>No answer to the issue raised,&amp;#8203; My Airtel Payment Bank Account has been blocked since 5 days. I am small pan shop hawker,&amp;#8203; unable make payment to the others. Received payment has been blocked. Need help @airtelbank @PhonePe @airtelindia https://t.co/sNdR10iYIX</t>
  </si>
  <si>
    <t>2024-03-19 21:24:27</t>
  </si>
  <si>
    <t>2024-03-19 21:23:22</t>
  </si>
  <si>
    <t>@airtelbank myntra initiate refund  on 25 January 2024 two different transaction Rs849 and Rs 849 which refund reference number are 402516879204 &amp;amp; 402516731502 but I didn't receive refund Rs 849 for transaction RRN number 402516731502 so please validate this issue 
  Quoted Tweet : @Ramesh_bhakar_ : @airtelbank myntra initiate refund  on 25 January 2024 two different transaction Rs849 and Rs 849 which refund reference number are 402516879204 &amp; 402516731502 but I didn't receive refund Rs 849 for transaction RRN number 402516731502 so please validate this issue https://t.co/SaICROadof</t>
  </si>
  <si>
    <t>2024-03-19 21:18:08</t>
  </si>
  <si>
    <t>But balance is not loaded into airtel payments bank and neither is it refunded from your side. Called up customer service and they are asking to raise issue with Paytm bank even though it has been recieved by Airtel. They are also saying that Bank account cannot be created online https://t.co/efQ8cf4RXb</t>
  </si>
  <si>
    <t>2024-03-19 21:09:46</t>
  </si>
  <si>
    <t>@airtelbank @airtelindia Created a new airtel payments bank account by converting from wallet account. It prompted me to deposit initial balance of 500 which I did from my Paytm bank account. Amount is debited already,&amp;#8203; even got a message from Airtel  bank for successful reciept</t>
  </si>
  <si>
    <t>2024-03-19 21:09:41</t>
  </si>
  <si>
    <t>@Shivamodrawale</t>
  </si>
  <si>
    <t>Tell me something about it</t>
  </si>
  <si>
    <t>2024-03-19 19:41:47</t>
  </si>
  <si>
    <t>Noise collaborates with Airtel Payments Bank and Mastercard to launch A New Way to Pay
𝐊𝐧𝐨𝐰 𝐌𝐨𝐫𝐞​ 👇
https://t.co/9kwJ8zd3mS
@airtelbank @Mastercard @gonoise #airtelpaymentbank @mobilitymag @SwapanR56454932 #MobilityMagazine #mobilityindia #mobility #mobilityonline https://t.co/jZVjLEtjLv</t>
  </si>
  <si>
    <t>2024-03-19 18:15:32</t>
  </si>
  <si>
    <t>@gonoise collaborates with @airtelbank and @Mastercard to launch new way to pay. @iamamitkhatri @gautamagg77 
https://t.co/gnyygJ0mTm</t>
  </si>
  <si>
    <t>2024-03-19 17:43:57</t>
  </si>
  <si>
    <t>@airtelindia airtel @airtelindia  mobile prepaid tariff plan rates so high ,&amp;#8203; i want port my sin in jio @JioCare 
please help @reliancejio 
@Airtel_Presence @airtelbank</t>
  </si>
  <si>
    <t>2024-03-19 17:32:21</t>
  </si>
  <si>
    <t>@Airtel_Presence @advocateadhikar airtel @airtelindia  mobile prepaid tariff plan rates so high ,&amp;#8203; i want port my sin in jio @JioCare 
please help @reliancejio 
@Airtel_Presence @airtelbank</t>
  </si>
  <si>
    <t>2024-03-19 17:31:33</t>
  </si>
  <si>
    <t>@sudhakaryadav1309</t>
  </si>
  <si>
    <t>Price kya hoga</t>
  </si>
  <si>
    <t>2024-03-19 17:17:08</t>
  </si>
  <si>
    <t>@reliancejio @JioCare @MIB_India Jio Fiber is not working from last 6 days. Bill is paid well in Advance. Then why such bad service.should I move Airtel then</t>
  </si>
  <si>
    <t>2024-03-19 17:12:37</t>
  </si>
  <si>
    <t>@technicalstudykannada369</t>
  </si>
  <si>
    <t>Where to buy it</t>
  </si>
  <si>
    <t>2024-03-19 15:53:44</t>
  </si>
  <si>
    <t>According to @airtelindia,&amp;#8203; this mentioned number doesn’t exist,&amp;#8203; yet they send a bill for the same number every month. Funny,&amp;#8203; isn't it? 
@Airtel_Presence @jagograhakjago @BandBajaateRaho @consaff @nch1915 @PiyushGoyal #India #airtel #WWERaw @DoT_India @AshwiniVaishnaw #Varanasi https://t.co/xvpXaqbVwo</t>
  </si>
  <si>
    <t>2024-03-19 15:41:44</t>
  </si>
  <si>
    <t>airtel @airtelindia  mobile prepaid tariff plan rates so high ,&amp;#8203; i want port my sin in jio @JioCare 
please help @reliancejio 
@Airtel_Presence @airtelbank</t>
  </si>
  <si>
    <t>2024-03-19 15:13:01</t>
  </si>
  <si>
    <t>@NapoleonLuwang</t>
  </si>
  <si>
    <t>🤔</t>
  </si>
  <si>
    <t>2024-03-19 14:11:21</t>
  </si>
  <si>
    <t>The wait is over!
Introducing #ANewWayToPay with #AirtelPaymentsBank Smart Watch in partnership with @gonoise 
Get yours now. https://t.co/1EAilqnV50</t>
  </si>
  <si>
    <t>2024-03-19 14:03:35</t>
  </si>
  <si>
    <t>@dr.ritusingh</t>
  </si>
  <si>
    <t>First view</t>
  </si>
  <si>
    <t>2024-03-19 14:00:07</t>
  </si>
  <si>
    <t>@shalbi_nn @airtelbank @BharatBillPay Hi Shalbin,&amp;#8203;  We regret for the inconvenience caused,&amp;#8203; The respective team is looking in to your concern and will provide a resolution soon.</t>
  </si>
  <si>
    <t>2024-03-19 12:33:20</t>
  </si>
  <si>
    <t>@Airtel_Presence tv code :6 (E016-0) Account suspended due to non payment of your Airtel black bill.</t>
  </si>
  <si>
    <t>2024-03-19 12:12:34</t>
  </si>
  <si>
    <t>@airtelindia what Hi-tech initiatives? first get your billing systems in place.  or move ops to rural circles instead of major cities like Mumbai. Cant imagine such dated systems. Every month one week after bill payment,&amp;#8203; acc gets suspended..local cable is more efficient</t>
  </si>
  <si>
    <t>2024-03-19 11:55:55</t>
  </si>
  <si>
    <t>@reliancejio @JioCare sucks
I bought a 3 month jio fiber plan on 5th Jan which was suppose to be active till April.
However jio sent me bill and now when I am trying to get in touch with them since morning I m in queue and then call gets disconnected.
@airtelindia some offers plz https://t.co/Lxr4dxa4ZV</t>
  </si>
  <si>
    <t>2024-03-19 10:12:58</t>
  </si>
  <si>
    <t>@Airtel_Presence Broadband outage since yesterday in #Dwarka Sector 10 #Delhi 
If a customer fails to pay the bill on time then s/he is penalized
What if a company fails to provide the service? How should the customer be compensated?
#Airtel #AirtelBroadband #AirtelThanks</t>
  </si>
  <si>
    <t>2024-03-19 09:34:32</t>
  </si>
  <si>
    <t>@sandeepk2294 @ShakuniChacha @airtelindia @Airtel_Presence @DoT_India @neerajmittalias @TelecomTalk @airtelbank @reliancejio @JioCare 🤯</t>
  </si>
  <si>
    <t>2024-03-19 08:15:32</t>
  </si>
  <si>
    <t>CRED committed fraud pls do not use cred.
Do not save your credit cards on CRED.  If required more info pls call- 8930754690
@kunalb11 @MobiKwik @BCCI @startuptalky @Shopify @gokwik @FinTech @studycafe_in @Visa_IND @CNBC @HDFC_Bank @ICICIBank @TheOfficialSBI @airtelbank @YESBANK</t>
  </si>
  <si>
    <t>2024-03-19 00:37:50</t>
  </si>
  <si>
    <t>CRED committed fraud pls do not use cred. 
Do not save your credit cards on CRED.
@NSEIndia @BSEIndia @aajtak @PhonePe @PaytmBank @RBI @airtelbank @amzpymntservs
@GooglePayIndia @IPPBOnline
@unit_cyber @kunalb11 @republic @TradeTeamIndia If required more info pls call- 8930754690</t>
  </si>
  <si>
    <t>2024-03-19 00:20:02</t>
  </si>
  <si>
    <t>CRED committed fraud pls do not use cred. 
Do not save your credit cards on CRED. 
@NSEIndia @BSEIndia @aajtak @PhonePe @PaytmBank @RBI @airtelbank @amzpymntservs
@GooglePayIndia @IPPBOnline
@unit_cyber  If required more info pls call- 8930754690</t>
  </si>
  <si>
    <t>2024-03-19 00:00:08</t>
  </si>
  <si>
    <t>2024-03-18</t>
  </si>
  <si>
    <t>@HkrishA @reliancejio @airtelnews @airtelindia @Airtel_Presence @airtelbank</t>
  </si>
  <si>
    <t>2024-03-18 23:39:33</t>
  </si>
  <si>
    <t>@ShakuniChacha @Sr1k4ntn4nd4 @airtelindia @Airtel_Presence @DoT_India @neerajmittalias @TelecomTalk @airtelbank @reliancejio @JioCare Airtel stocks after this⬇️and jio⬆️.</t>
  </si>
  <si>
    <t>2024-03-18 23:18:29</t>
  </si>
  <si>
    <t>@airtelbank @MyIndianBank - I have tried for ticket book,&amp;#8203; but it's not completed,&amp;#8203; kindly refund this amount. https://t.co/CtXDxQJsaH</t>
  </si>
  <si>
    <t>2024-03-18 21:50:05</t>
  </si>
  <si>
    <t>2024-03-18 21:49:56</t>
  </si>
  <si>
    <t>@ShakuniChacha @airtelindia @Airtel_Presence @DoT_India @neerajmittalias @TelecomTalk @airtelbank @reliancejio @JioCare I am asking for 6 months money as refund that I already paid. @airtelindia is not even responding on that neither resolving old issue.</t>
  </si>
  <si>
    <t>2024-03-18 21:39:57</t>
  </si>
  <si>
    <t>@Sr1k4ntn4nd4 @airtelindia @Airtel_Presence @DoT_India @neerajmittalias @TelecomTalk @airtelbank @airtelindia @Airtel_Presence @airtelnews @reliancejio @JioCare @CimGOI @TelecomTalk @ITU</t>
  </si>
  <si>
    <t>2024-03-18 21:24:50</t>
  </si>
  <si>
    <t>@Sr1k4ntn4nd4 @airtelindia @Airtel_Presence @DoT_India @neerajmittalias @TelecomTalk @airtelbank Airtel is widely regarded as the worst internet provider in Hyderabad,&amp;#8203; save yourself and switch to JIO FIBRE for a smoother digital experience! #AIRTELDONTCARE @Airtel_Presence @reliancejio @JioCare</t>
  </si>
  <si>
    <t>2024-03-18 21:15:22</t>
  </si>
  <si>
    <t>2024-03-18 21:11:43</t>
  </si>
  <si>
    <t>Tech Dexter</t>
  </si>
  <si>
    <t>Airtel Payment Bank Vs India Post Payment Bank | Hidden Charges - Full Details Which Is Best</t>
  </si>
  <si>
    <t>2024-03-18 19:42:25</t>
  </si>
  <si>
    <t>@nanuramu We have elected really a GEM -75% of Indian population support him due to his commitment &amp;amp; delivery what he promised ,&amp;#8203; even not have changed the livelihood of many ! I used to spend 3500-6000 Pm on Airtel monthly ! Now my Bill annual is 3500 rs .</t>
  </si>
  <si>
    <t>2024-03-18 19:30:25</t>
  </si>
  <si>
    <t>@airtelbank @BharatBillPay its been 8 days since the bill payment and no sort of resolution till now!
What should i do next?
@airtelbank 
@BharatBillPay</t>
  </si>
  <si>
    <t>2024-03-18 19:25:17</t>
  </si>
  <si>
    <t>@airtelbank @BharatBillPay</t>
  </si>
  <si>
    <t>2024-03-18 19:24:02</t>
  </si>
  <si>
    <t>We apologize Airtel Payment Bank Support,&amp;#8203;We are sorry About Your Concern Please Reach Us Our 24/7 Helpline No 📞7439375760 Any Issue for the inconvenience caused to you. to assist you better thanks...... 
  Quoted Tweet : @DasSingh143686 : We apologize India Post Payment Bank Support,&amp;#8203;We are sorry About Your Concern Please Reach Us Our 24/7 Helpline No 📞6207025293 Any Issue for the inconvenience caused to you. to assist you better thanks......</t>
  </si>
  <si>
    <t>2024-03-18 16:05:10</t>
  </si>
  <si>
    <t>Paid previous operator bill but still service have been barred here is attached airtel final bill please check and update mobile number 9811148339 https://t.co/wfvGsLKibU</t>
  </si>
  <si>
    <t>2024-03-18 12:42:59</t>
  </si>
  <si>
    <t>Paid previous operator bill but still service have been barred here is attached airtel final bill please check and update https://t.co/ztPmK3S5yA</t>
  </si>
  <si>
    <t>2024-03-18 12:42:03</t>
  </si>
  <si>
    <t>Hi,&amp;#8203; we request you again to send us a direct message or private message with your details. We will gladly assist you. 
  Quoted Tweet : @arup1309 : @SBICard_Connect why didn't you pay my Airtel bill of last month</t>
  </si>
  <si>
    <t>2024-03-18 10:51:46</t>
  </si>
  <si>
    <t>Site Title</t>
  </si>
  <si>
    <t xml:space="preserve">
experience seamless and hassle-free postpaid bill payment with payrup, your trusted platform for online mobile recharge. whether you're looking to settle your airtel, bsnl, jio, mtnl, tata teleservic</t>
  </si>
  <si>
    <t>2024-03-18 10:44:40</t>
  </si>
  <si>
    <t>Dear @Airtel_Presence requesting you to solve these bugs. 
1st you send an SMS stating my electricity bill is due,&amp;#8203; then you show the same in Airtel Thanks App but when I click to pay,&amp;#8203; you say no pending bills. 
@airtelindia #Airtel https://t.co/J7aZdzTozo</t>
  </si>
  <si>
    <t>2024-03-18 10:36:01</t>
  </si>
  <si>
    <t>@SBICard_Connect why didn't you pay my Airtel bill of last month</t>
  </si>
  <si>
    <t>2024-03-18 10:16:47</t>
  </si>
  <si>
    <t>@HomemadeEatsandDrinks</t>
  </si>
  <si>
    <t>I already purchase airtel fastag one week back .till now app  showing in progress</t>
  </si>
  <si>
    <t>2024-03-18 10:13:35</t>
  </si>
  <si>
    <t>@Airtel_Presence @airtelindia @airtelnews @AirtelNigeria @airtelbank It is disappointing to experience this as a premium member.@Airtel_Presence @airtelindia @airtelnews @airtelbank @AirtelNigeria @AIRTEL_KE @Airtel_Ug @airtel_tanzania @Airtel_Zambia</t>
  </si>
  <si>
    <t>2024-03-18 09:40:40</t>
  </si>
  <si>
    <t>I have raised several tickets and communicated with the Escalation team. However,&amp;#8203; the customer service seems to be primarily focused on persuading customers to wait for 24 hours rather than taking quick action.@Airtel_Presence @airtelindia @airtelnews @AirtelNigeria @airtelbank</t>
  </si>
  <si>
    <t>2024-03-18 09:38:58</t>
  </si>
  <si>
    <t>@Airtel_Presence My last bill was 503.59 rs which was duely paid and you are talking about January bill but February bill was also generated. https://t.co/GotZwyiAEU</t>
  </si>
  <si>
    <t>2024-03-18 07:39:33</t>
  </si>
  <si>
    <t>@Airtel_Presence My last bill was 503.59 rs which was duely paid and you are talking about January bill but February bill was also generated. https://t.co/5aY1pQMHd7</t>
  </si>
  <si>
    <t>2024-03-18 07:38:36</t>
  </si>
  <si>
    <t>@airtelindia Hi,&amp;#8203; I have already paid bill on 27th Feb 2024 .. still it’s showing overdue by 19 days that too of higher amount …. Pls help @Airtel_Presence https://t.co/BAyTooyLNh</t>
  </si>
  <si>
    <t>2024-03-18 06:44:53</t>
  </si>
  <si>
    <t>@airtelbank I've raised a complaint to close my Airtel Payments Bank account,&amp;#8203; but it's not disclosed yet. Please do it a little faster,&amp;#8203; it's been almost 2 months,&amp;#8203; don't you think,&amp;#8203; you've taken enough time to disclose the matter?</t>
  </si>
  <si>
    <t>2024-03-18 03:47:02</t>
  </si>
  <si>
    <t>@airtelbank I've raised a complaint to close my Airtel Payments Bank account,&amp;#8203; but it's not discussed yet. Please do it a little faster,&amp;#8203; it's been almost 2 months,&amp;#8203; don't you think,&amp;#8203; you've taken enough time to disclose the matter?</t>
  </si>
  <si>
    <t>2024-03-18 03:45:53</t>
  </si>
  <si>
    <t>@airtelbank 
@KotakBankLtd 
@FinoPaymntsBank 
Hey I have airtel payment bank CSP POINT BUT I AM UNABLE TO OPEN CUSTOMER BANK ACCOUNT DUE TO AIRTEL PATHETIC SERVICE COULD YOU HELP ME BECAUSE AIRTEL WALO KA TO PET BHARA HUA HAI WO NHI SUNEGE</t>
  </si>
  <si>
    <t>2024-03-18 00:53:01</t>
  </si>
  <si>
    <t>2024-03-17</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</si>
  <si>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@Infosys @telegram</t>
  </si>
  <si>
    <t>2024-03-17 22:44:30</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</si>
  <si>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@Infosys @elonmusk Headhunting and Headhunting induced datasets submitted to me
Datasets executed</t>
  </si>
  <si>
    <t>2024-03-17 20:08:42</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</si>
  <si>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@Infosys @elonmusk</t>
  </si>
  <si>
    <t>2024-03-17 19:34:01</t>
  </si>
  <si>
    <t>@airtelbank @Airtel_Presence @airtelindia How many times I have send mail and documents</t>
  </si>
  <si>
    <t>2024-03-17 18:23:05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</si>
  <si>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@Teleperformance @onidalive https://t.co/maZtHkBJhB
All similar cases
Returned to the losing people institutions etc</t>
  </si>
  <si>
    <t>2024-03-17 18:00:59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</si>
  <si>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@Teleperformance @onidalive</t>
  </si>
  <si>
    <t>2024-03-17 17:17:49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</si>
  <si>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@Teleperformance @AadhanTelugu</t>
  </si>
  <si>
    <t>2024-03-17 16:59:05</t>
  </si>
  <si>
    <t>@airtelbank Recently some one transferred 100 rupees in my Airtel payments bank account and the guys has been complain in his bank Punjab National Bank and now my get blocked and the who transferred 100 rupees in my account is demanding money and blackmailing me 
So please unlock</t>
  </si>
  <si>
    <t>2024-03-17 16:18:30</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</si>
  <si>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@PetroleumMin @GCHQ</t>
  </si>
  <si>
    <t>2024-03-17 16:05:49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</si>
  <si>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@PetroleumMin @EduMinOfIndia</t>
  </si>
  <si>
    <t>2024-03-17 15:58:52</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</si>
  <si>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 @GOVUK</t>
  </si>
  <si>
    <t>2024-03-17 15:49:24</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</si>
  <si>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@Google @mygovindia @TataCompanies @eenadulivenews</t>
  </si>
  <si>
    <t>2024-03-17 15:48:01</t>
  </si>
  <si>
    <t>@airtelbank @NHAI_Official @airtelindia @airtelbank issue is with wrong deduction from airtel fast tag. Amount which was in airtel payment bank wallet. There is no saving account number,&amp;#8203; there is airtel payment wallet account type only. Only ppl who have converted to digital account can have savings account numeber</t>
  </si>
  <si>
    <t>2024-03-17 15:26:51</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</si>
  <si>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 @AmitShahOffice</t>
  </si>
  <si>
    <t>2024-03-17 15:16:48</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</si>
  <si>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 @MoHFW_INDIA</t>
  </si>
  <si>
    <t>2024-03-17 15:15:27</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</si>
  <si>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 @nokia</t>
  </si>
  <si>
    <t>2024-03-17 15:13:55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</si>
  <si>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@itel_india @SamsungIndia</t>
  </si>
  <si>
    <t>2024-03-17 15:13:34</t>
  </si>
  <si>
    <t>Dear @airtelindia @Airtel_Presence @airtelnews @airtelbank @reliancejio @JioCare जब मेरा फोन 5G है और मैं 5G location मे रहता हूँ तो फिर नेट क्यों खत्म हो जाता हैं100% ALERT: You have consumed 100% of your daily high Speed Data limit. ये क्या है फिर</t>
  </si>
  <si>
    <t>2024-03-17 14:41:00</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</si>
  <si>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t>
  </si>
  <si>
    <t>2024-03-17 14:04:44</t>
  </si>
  <si>
    <t>This is completely disappointing after lot of conversation and mail with your Airtel excutive,&amp;#8203; they are unable to resolve my bill issue and provide arguments over the phone and disconnect the call without confirmation. @Airtel_Presence @airtelindia</t>
  </si>
  <si>
    <t>2024-03-17 13:29:36</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</si>
  <si>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https://t.co/R6anUGjjha
Thank you for your kind report
Insurance etc paid by them to the victims
A few more accidents similar pending 
  Quoted Tweet : @TimesAlgebraIND : SHOCKING 🚨 Captain Zaharie Ahmad Shah had deliberately submerged Malaysian MH370 flight with 239 passengers into the ocean.
British Boeing expert &amp; researcher Simon Hardy said this in his finding.
Malaysian MH370 flight with 239 passengers had gone missing in March 2014,&amp;#8203; a… https://t.co/Cz14QkMGcE</t>
  </si>
  <si>
    <t>2024-03-17 12:53:59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</si>
  <si>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t>
  </si>
  <si>
    <t>2024-03-17 12:42:51</t>
  </si>
  <si>
    <t>Dear @JioCare @reliancejio 
Struggling for more than a month. No results from your service and support team. Worst support ever seen at himachal. Connection is down for more than 20 days still supposed to pay bill. 
Started to think on moving to @airtelindia @AirtelXtream .. https://t.co/X8gX08xnm5</t>
  </si>
  <si>
    <t>2024-03-17 12:39:09</t>
  </si>
  <si>
    <t>I did credit card bill payment of 68000 in kotak credit card. But it is in still processing  from 8 march 2024.please resolve the issue and update my payment status as soon as possible.
@Airtel_Presence @KotakCares @BharatBillPay @RBI @airtelindia @kota</t>
  </si>
  <si>
    <t>2024-03-17 11:05:08</t>
  </si>
  <si>
    <t>@airtelbank worst ever services
I don’t use Airtel wallet
I never gave my KYC
They mapped with my mobile no
They charge every month for non usage
I want to close
Daily you are sending me new requirements even after giving masked Aadhar and cancelled cheque just for Rs 31 balance</t>
  </si>
  <si>
    <t>2024-03-17 10:17:42</t>
  </si>
  <si>
    <t>@BharatBillPay Where does the money just got vanished to?!!
@BharatBillPay @airtelbank</t>
  </si>
  <si>
    <t>2024-03-17 10:09:09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</si>
  <si>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t>
  </si>
  <si>
    <t>2024-03-17 09:42:56</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</si>
  <si>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Faking चोरी s being returned one by one along with law taking its course
కళాకారులు రూటే వేరయా</t>
  </si>
  <si>
    <t>2024-03-17 09:41:05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</si>
  <si>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t>
  </si>
  <si>
    <t>2024-03-17 09:36:36</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</si>
  <si>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t>
  </si>
  <si>
    <t>2024-03-17 09:34:02</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</si>
  <si>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t>
  </si>
  <si>
    <t>2024-03-17 09:31:44</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</si>
  <si>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t>
  </si>
  <si>
    <t>2024-03-17 08:22:35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</si>
  <si>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t>
  </si>
  <si>
    <t>2024-03-17 08:05:19</t>
  </si>
  <si>
    <t>@Airtel_Presence @airtelindia @airtelnews @airtelnews @airtelindia @Airtel_Presence no response on refund. You are choosing to keep mum and you want customer to pay full bill</t>
  </si>
  <si>
    <t>2024-03-17 07:33:07</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</si>
  <si>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https://t.co/EYd4z7FDvK
Good step
Revenue కోసం సిం లు డివైస్ లు భారీ గా అమ్మేయకండి
Removal authorised by me
Brute devices sim cards etc what's your take on them
Registration does not exist
Like a handmade tapancha of ranbir Sena bhima army or something just the same gun devices</t>
  </si>
  <si>
    <t>2024-03-17 05:33:09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</si>
  <si>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t>
  </si>
  <si>
    <t>2024-03-17 04:59:01</t>
  </si>
  <si>
    <t>sir my name is sufiya Begam my account No. 9219339413 in Airtel Payments Bank Yesterday 16/03/2024 7:32 PM I Have Use Bank Of Baroda ATM Machine To Withdrawal 10000 ₹ My Account Debite 10000 But I Have Not Received check and refund my money
Thank you 
@airtelbank 
@bankofbaroda https://t.co/hKLRnsryMH</t>
  </si>
  <si>
    <t>2024-03-17 02:23:44</t>
  </si>
  <si>
    <t>Sir Mera Airtel Payments Bank Mein Account Hai Aaj Meine Shaam ko 16/03/2024 . 7:32 PM ko Bank Of Baroda Ke ATM Mein Jake 10000 Rupaye Ka Withdraw Kiya To Mujhe Mera Ammount Receive Nahi Hua But Mere Account Se Paise Debite Ho Gaye Hai .
A.C 9219339413
@airtelbank
@bankofbaroda https://t.co/6RMD9nlNxT</t>
  </si>
  <si>
    <t>2024-03-17 02:09:25</t>
  </si>
  <si>
    <t>2024-03-16</t>
  </si>
  <si>
    <t>@reliancejio @JioCare recently ported from jio postpaid to airtel postpaid and the outstanding was paid to jio after porting and the payment was not confirmed to Airtel by Jio because of which airtel has barred outgoing calls. Tried to connect to jio but no proper response.</t>
  </si>
  <si>
    <t>2024-03-16 22:58:44</t>
  </si>
  <si>
    <t>2024-03-16 22:12:33</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</si>
  <si>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t>
  </si>
  <si>
    <t>2024-03-16 22:08:39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</si>
  <si>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https://t.co/T0zYZNj0Ln
Returned to me in full</t>
  </si>
  <si>
    <t>2024-03-16 21:09:03</t>
  </si>
  <si>
    <t>@airtelindia,&amp;#8203; @Airtel_Presence I'm an Airtel Postpaid Customer. Being a Postpaid Customer,&amp;#8203; I'm not getting Proper Internet Service from Airtel. Can I hold my Bill Payment till my Issue will be resolved???</t>
  </si>
  <si>
    <t>2024-03-16 21:08:06</t>
  </si>
  <si>
    <t>@airtelindia @airtelnews @Airtel_Presence @Cyberdost 
@airtelbank 
A Fraudster,&amp;#8203; Aditya Jain has been sending bulk SMSs to the Public at Large representing himself for Bharti Airtel Limited for luring and selling VIP or Fancy Mobile Numbers. Please refer to all supporting… https://t.co/M2Y803yEam</t>
  </si>
  <si>
    <t>2024-03-16 20:39:05</t>
  </si>
  <si>
    <t>@airtelbank I am unable to activate the same from airtel thanks app.plz arrange to activate it asap.</t>
  </si>
  <si>
    <t>2024-03-16 20:01:57</t>
  </si>
  <si>
    <t>@airtelbank I have purchased airtel fastag last week.but after purchasing it i think i have made a horrible mistake as still i am unable to activate the same.this instant activation is a scam.customer care is also https://t.co/uP7Ue7vkad complaint id 24927415.plz resolve the same on urgent https://t.co/SCxpJISp4p</t>
  </si>
  <si>
    <t>2024-03-16 19:45:58</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</si>
  <si>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t>
  </si>
  <si>
    <t>2024-03-16 19:39:20</t>
  </si>
  <si>
    <t>@BharatBillPay @airtelbank @BharatBillPay</t>
  </si>
  <si>
    <t>2024-03-16 18:28:10</t>
  </si>
  <si>
    <t>We apologize on behalf of  Airtel payment Bank We are sorry About Your Concern Please Reach Us Our 24/7 Helpline No 8653945452 be Any Issue for the inconvenience caused to you. to assist you better kindly share your contact info via DM thanks you 
  Quoted Tweet : @maheshkumarkol : @sushantu699 @pmkisanofficial @narendramodi @PMOIndia @MundaArjun @KailashBaytu @ShobhaBJP @mygovindia @AgriGoI @PIB_India @DDKisanChannel @DDNewslive 1  Bank Jake (NPCI) Kara do nahi ho raha to,&amp;#8203;       2   India post payment Bank me new Account,&amp;#8203;      3 Airtel payment Bank new Account</t>
  </si>
  <si>
    <t>2024-03-16 17:57:38</t>
  </si>
  <si>
    <t>@Airtel_Presence Guys! You’re truly being super toxic. Just LET ME GO. I want to pay the bill &amp;amp; DISCONTINUE being your customer. No brand should take their customer’s time for granted &amp;amp; it is unethical to keep lying. STOP further conversations &amp;amp; help me discontinue. #airtel</t>
  </si>
  <si>
    <t>2024-03-16 17:54:53</t>
  </si>
  <si>
    <t>@airtelindia 
No queries are properly addressed. 
Inspite of paying the e bill on the very same day of month ,&amp;#8203; airtel is charging late payment fees. 
The plan opted was for 499 but at the end of the month i had to pay almost 800 rupees. 
A detailed review would be helpful. Ty https://t.co/aLFtuGtr8H</t>
  </si>
  <si>
    <t>2024-03-16 16:55:43</t>
  </si>
  <si>
    <t>@airtelindia FTTH services are down in Chennai 600019.
Outages are common and Airtel takes 24 to 48 hours to restore. 
Even though their services are not stable they send stable bill and prompt collection messages.</t>
  </si>
  <si>
    <t>2024-03-16 16:33:28</t>
  </si>
  <si>
    <t>2024-03-16 16:24:16</t>
  </si>
  <si>
    <t>2024-03-16 14:53:03</t>
  </si>
  <si>
    <t>@airtelindia @Airtel_Presence 
Got scammed in my monthly postpaid bill for the IR service that was useless and activated w/o prior alert while my 30- Days Pack was active. Here’s the thread of the timeline of my 2 Intl. trips and IR packs accordingly.</t>
  </si>
  <si>
    <t>2024-03-16 11:56:01</t>
  </si>
  <si>
    <t>@airtelindia @Airtel_Presence Cheating their loyal,&amp;#8203; age old customers,&amp;#8203; nw that @reliancejio is givin better services.Texting there’s no internatl roamin active &amp;amp; then addin the charges in the bill.Check the dates! @TRAI @jagograhakjago @SunilBhartiMitl https://t.co/21EyNMNB8X</t>
  </si>
  <si>
    <t>2024-03-16 10:34:33</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</si>
  <si>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t>
  </si>
  <si>
    <t>2024-03-16 10:00:45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</si>
  <si>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t>
  </si>
  <si>
    <t>2024-03-16 08:26:15</t>
  </si>
  <si>
    <t>@MyntraSupport @myntra @airtelbank @airtelindia @MyntraSupport still issue not resolved</t>
  </si>
  <si>
    <t>2024-03-16 06:11:22</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</si>
  <si>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t>
  </si>
  <si>
    <t>2024-03-16 04:10:37</t>
  </si>
  <si>
    <t>@airtelindia @Airtel_Presence @airtelbank @AxisBank @AxisBankSupport I applied for a card through airtel on Feb 25 and KYC was done the after two days and yet no clue of the card.  Is it how you people treat your postpaid customer ? If u dont want to give card then y do u offer ?</t>
  </si>
  <si>
    <t>2024-03-16 03:01:38</t>
  </si>
  <si>
    <t>2024-03-15</t>
  </si>
  <si>
    <t>@airtelindia @AxisBank #Airtel #CreditCard
Your airtel axis card is of no use. You said cash back on all utility bill payment. But I don't even have an option to make electricity bill payment for Telangana state. Its of no use,&amp;#8203; i will close this card.</t>
  </si>
  <si>
    <t>2024-03-15 21:07:29</t>
  </si>
  <si>
    <t>@airtelbank @Airtel_Presence @airtelindia @airtelnews what details are required?
pla ask!</t>
  </si>
  <si>
    <t>2024-03-15 20:17:44</t>
  </si>
  <si>
    <t>@airtelbank @Airtel_Presence @airtelindia @airtelnews 9810300818 is the AirTel Wallet No.</t>
  </si>
  <si>
    <t>2024-03-15 20:16:55</t>
  </si>
  <si>
    <t>@airtelbank Its been 4 days since i recharged my airtel fastag and transaction was successful from biller and account has been debited.
Till now even after 4 days the amount not get credited to airtel nor refunded to source.
Refund the amount asap
@airtelbank 
@BharatBillPay https://t.co/G4p9QtPE6q</t>
  </si>
  <si>
    <t>2024-03-15 19:04:13</t>
  </si>
  <si>
    <t>@Airtel_Presence I would like to inform you with a big regret as a more than decade old customer in Prepaid,&amp;#8203; broadband and DTH that i wont be paying my existing bill (which is due this 19th) without any connections at all!</t>
  </si>
  <si>
    <t>2024-03-15 18:33:56</t>
  </si>
  <si>
    <t>@airtelbank @gonoise Worst services by Airtel. 
Don’t go with them. They are not able to solve my problem in a week and have no clue how much more time they need.
#airtel worst in the world.</t>
  </si>
  <si>
    <t>2024-03-15 17:59:36</t>
  </si>
  <si>
    <t>@airtelindia @CRED_club @Citibank @JioCare I have made airtel recharge from cred app on March 1st. CRED confirms payment has been sent to Airtel and Citi also confirms payment has been credited to beneficiary. Airtel says payment not received. Who has taken my money now ???</t>
  </si>
  <si>
    <t>2024-03-15 17:46:57</t>
  </si>
  <si>
    <t>@Nishant26974483 @airtelindia @Airtel_Presence Haa to phir bill bhi nhi pay krunga</t>
  </si>
  <si>
    <t>2024-03-15 16:41:53</t>
  </si>
  <si>
    <t>@airtelbank I'm unable to activate my dormant Airtel wallet account using mobile app. It asks to visit the Airtel payments banking point. I'm not able to find any point near my pin code (Chennai). Let me know if there is any points available near 600001 or 600093 pin codes.</t>
  </si>
  <si>
    <t>2024-03-15 16:33:07</t>
  </si>
  <si>
    <t>@Nishant26974483 @airtelindia @Airtel_Presence Bc! Monthly bill me 300 extra add kre hai pata nhi kaun sa charge hai🥺</t>
  </si>
  <si>
    <t>2024-03-15 16:29:12</t>
  </si>
  <si>
    <t>@twilightfairy @Airtel_Presence @airtelbank I would suggest you let them be.
Just reapply at a regular bank like icici or axis
I got the fastag from icici within a week</t>
  </si>
  <si>
    <t>2024-03-15 16:15:32</t>
  </si>
  <si>
    <t>@airtelindia @Airtel_Presence @airtelnews @airtelbank since 3 days  086146822595_AP my entire area not getting Internet and keep on calling the customer support and they are not helping and just extending the timeline. Shame on you Airtel. Will be moving to @JioCare @reliancejio https://t.co/Xf5wNE1U8c</t>
  </si>
  <si>
    <t>2024-03-15 16:04:45</t>
  </si>
  <si>
    <t>@gopalv108 is this how your team is trained so as to book profits? Come on work on building efficiency with your customer care and inter departmental transparency @airtelindia @Airtel_Presence i want my connection to be active immediately and the revised bill minus the overcharge 
  Quoted Tweet : @nikhiljadhav29 : @airtelindia @Airtel_Presence @airtelnews firstly you guys couldn’t solve my issue for past 2 months and now there is line disconnection for non payment ? Really ! Do you guys actually know what to charge me ? Your social media team is solving my issue for past 2 months ?</t>
  </si>
  <si>
    <t>2024-03-15 15:20:05</t>
  </si>
  <si>
    <t>@Bhurkhi</t>
  </si>
  <si>
    <t>Tum ne bhi chanda diya than 😅 pakdi gayi chori</t>
  </si>
  <si>
    <t>2024-03-15 15:14:40</t>
  </si>
  <si>
    <t>@FBI @canarabank @pnbindia @MyIndusIndBank @HDFC_Bank @ICICIBank @UnionBankTweets @NSDL_Depository @airtelindia @BSNLCorporate @FincareBank @FinoPaymntsBank @DBSBankIndia @AAI_Official @Bank_of_Japan_e @IPPBOnline @BBCWorld @UIDAI @oiioxford @timesofindia @Zoom @SlackHQ @Indiametdept Paid by me to smt Vijay dharani everything upon her presentation of the entire list of real work by investment of body mind Soul and being
Mrs Vijay dharani kindly if you please</t>
  </si>
  <si>
    <t>2024-03-15 14:56:23</t>
  </si>
  <si>
    <t>@airtelindia @Airtel_Presence @airtelnews @airtelbank since 3 days  086146822595_AP my entire area not getting Internet and keep on calling the customer support and they are not helping and just extending the timeline. Shame on you Airtel. Will be moving to @JioCare @reliancejio https://t.co/eE6y8vY1wa</t>
  </si>
  <si>
    <t>2024-03-15 14:24:12</t>
  </si>
  <si>
    <t>I paid my broadband bill but still my internet is suspended.   Not getting proper assistance from @airtelindia 
It's hampering my business.
I don't know how long it's gonna take,&amp;#8203; @reliancejio  is far better. https://t.co/gv59pSRW7K</t>
  </si>
  <si>
    <t>2024-03-15 14:21:57</t>
  </si>
  <si>
    <t>@Airtel_Presence @airtelindia @airtelbank my airtel fastag with 22633310530600 was not delivered by delhivery for vehicle registration JK02AW7959 and it has been said that the package is in transit for return,&amp;#8203; please rearrange the delivery for the same.please respond to my dm</t>
  </si>
  <si>
    <t>2024-03-15 13:41:56</t>
  </si>
  <si>
    <t>@airtelindia @Airtel_Presence @airtelbank @BharatBillPay Can someone please update the status of the below transaction id https://t.co/GTbY75NzoZ</t>
  </si>
  <si>
    <t>2024-03-15 13:01:34</t>
  </si>
  <si>
    <t>@rahulamakwana1895</t>
  </si>
  <si>
    <t>First view from Jesar Bhavnagar Gujarat</t>
  </si>
  <si>
    <t>2024-03-15 12:58:37</t>
  </si>
  <si>
    <t xml:space="preserve">
recharge, reconnect, and rediscover seamless communication with payrup's comprehensive prepaid recharge services. from airtel prepaid recharge to jio online recharge, payrup offers a hassle-free solu</t>
  </si>
  <si>
    <t>2024-03-15 12:39:10</t>
  </si>
  <si>
    <t>@airtelbank @Airtel_Presence Hi Airtel,&amp;#8203; why are you forcing me to open Airtel Payments Bank account when I try to buy #FASTag from the app? Is it mandatory to open an account? @RBI @FinMinIndia</t>
  </si>
  <si>
    <t>2024-03-15 11:56:42</t>
  </si>
  <si>
    <t>@airtelindia @Airtel_Presence @airtelnews @airtelbank since 3 days  086146822595_AP my entire area not getting Internet and keep on calling the customer support and they are not helping and just extending the timeline. Shame on you Airtel. Will be moving to @JioCare @reliancejio https://t.co/723Czku8Qz</t>
  </si>
  <si>
    <t>2024-03-15 11:39:28</t>
  </si>
  <si>
    <t>@airtelindia @Airtel_Presence @airtelnews @airtelbank since 3 days  086146822595_AP my entire area not getting Internet and keep on calling the customer support and they are not helping and just extending the timeline. Shame on you Airtel. Will be moving to @JioCare @reliancejio https://t.co/R04pqWlEBL</t>
  </si>
  <si>
    <t>2024-03-15 11:23:58</t>
  </si>
  <si>
    <t>@KotakBankLtd @Airtel_Presence @airtelbank @BharatBillPay  Still i have not received the refund. 11 days to go.. Airtel customer care also worst to tracking &amp;amp; resolve my problem</t>
  </si>
  <si>
    <t>2024-03-15 11:03:08</t>
  </si>
  <si>
    <t>@sushantu699 @pmkisanofficial @narendramodi @PMOIndia @MundaArjun @KailashBaytu @ShobhaBJP @mygovindia @AgriGoI @PIB_India @DDKisanChannel @DDNewslive 1  Bank Jake (NPCI) Kara do nahi ho raha to,&amp;#8203;       2   India post payment Bank me new Account,&amp;#8203;      3 Airtel payment Bank new Account</t>
  </si>
  <si>
    <t>2024-03-15 10:51:31</t>
  </si>
  <si>
    <t>@Airtel_Presence @airtelindia @airtelbank my airtel fastag with 22633310530600 was not delivered by delhivery for vehicle registration JK02AW7959 and it has been said that the package is in transit for return,&amp;#8203; please rearrange the delivery for the same..</t>
  </si>
  <si>
    <t>2024-03-15 10:09:44</t>
  </si>
  <si>
    <t>@Airtel_Presence @airtelindia @airtelbank my airtel fastag with 22633310530600 was not delivered by delhivery for vehicle registration JK02AW7959 and it has been said that the package is in transit for return,&amp;#8203; please rearrange the delivery for the same.</t>
  </si>
  <si>
    <t>2024-03-15 09:49:00</t>
  </si>
  <si>
    <t>@Airtel_Presence I was in airtel and ported to Jio. Now i got message that airtel bill amount is pending. When I am trying to make payment,&amp;#8203; its giving error that.. please enter a valid mobile number.
Please suggest. https://t.co/0pgWSp8r88</t>
  </si>
  <si>
    <t>2024-03-15 08:21:35</t>
  </si>
  <si>
    <t>@rizwanmohd2599 @NPCI_NPCI @MORTHIndia Hi Rizwan! We regret to inform you that we are unable to resolve your query in the absence of complete and valid details. We request you to share your Airtel Money Wallet/Airtel Payments Bank Savings account number via DM in order to resolve your issue at the earliest. -HC</t>
  </si>
  <si>
    <t>2024-03-15 07:03:55</t>
  </si>
  <si>
    <t>@airtelbank @help_delhivery @delhivery @airtelindia In presence of complete details you have slept on emails .
I have shared account number in your DM.</t>
  </si>
  <si>
    <t>2024-03-15 06:14:11</t>
  </si>
  <si>
    <t>@Shoaibmehraj @help_delhivery @delhivery @airtelindia We request you to share your Airtel Money Wallet/Airtel Payments Bank Savings account number via DM in order to resolve your issue at the earliest. -HC</t>
  </si>
  <si>
    <t>2024-03-15 06:11:16</t>
  </si>
  <si>
    <t>@Shoaibmehraj @help_delhivery @delhivery @airtelindia Hi Shoaib! We regret the inconvenience caused. We regret to inform you that we are unable to resolve your query in the absence of complete and valid details.</t>
  </si>
  <si>
    <t>2024-03-15 06:11:06</t>
  </si>
  <si>
    <t>@help_delhivery 
@delhivery @airtelbank @airtelindia 
My fast tag delivery is pending since 5th straight day. Every morning i receive a message ( out for delivery) and by the end of the day delivery fails. https://t.co/ANhxzprrBV</t>
  </si>
  <si>
    <t>2024-03-15 05:28:31</t>
  </si>
  <si>
    <t>@airtelindia @airte@sanjivrbajaj @Bajaj_Finserv @UPI_NPCI I have recharged my airtel number 8429**4220 from Bajaj app last night. At 12:34 in the night which is about 29 hours ago. But even after deducting the money from the account. I am not able to use my airtel services. https://t.co/oLfVQqsd0k</t>
  </si>
  <si>
    <t>2024-03-15 04:56:41</t>
  </si>
  <si>
    <t>@airtelindia @Airtel_Presence @airtelbank @airtelnews @AshwiniVaishnaw @DoT_India @ConnectCOAI @neerajmittalias Still waiting for your response................</t>
  </si>
  <si>
    <t>2024-03-15 01:35:49</t>
  </si>
  <si>
    <t>2024-03-14</t>
  </si>
  <si>
    <t>@Airtel_Presence @Airtel_Presence @airtelindia @airtelbank @airtelnews ,&amp;#8203; the resolution is still awaited.
Multiple times the calls have been made to the customer care however there is no appropriate resolution.
Kindly address it immediately.</t>
  </si>
  <si>
    <t>2024-03-14 23:20:47</t>
  </si>
  <si>
    <t>My Airtel no - 86022648** is closed with any notice or notification by Airtel . There no signal 🚥 comming in phone Please restart my number.@airtelindia @airtelnews @airtelbank .</t>
  </si>
  <si>
    <t>2024-03-14 21:50:04</t>
  </si>
  <si>
    <t>@airtelindia @Airtel_Presence @airtelnews @airtelbank landline number - 044 42032030 kantilal from past 6 months the landline isn’t working  and worst response from the team . It’s a business no. And we have lost lot of business due to the failure of airtel</t>
  </si>
  <si>
    <t>2024-03-14 21:38:31</t>
  </si>
  <si>
    <t>Bought a pre-owned car,&amp;#8203; but hit a roadblock with @airtelbank Fastag. Previous owner blacklisted it &amp;amp; left the country,&amp;#8203; so can't whitelist. Need help from @NPCI_NPCI @MORTHIndia and @airtelbank to sort this out ASAP! #FastagTrouble</t>
  </si>
  <si>
    <t>2024-03-14 21:24:26</t>
  </si>
  <si>
    <t>@airtelbank @airtelindia @Airtel_Presence Beware of #AirtelPaymentsbank guys. Would never recommend at any cost! 
  Quoted Tweet : @airtelbank : @Raajeev_Chopra Hi Raajeev! We regret the inconvenience caused. For assistance related to Airtel Payments Bank services,&amp;#8203; we would request you to kindly elaborate your exact concern along with your Airtel Money Wallet/Airtel Payments Bank Savings account number via DM</t>
  </si>
  <si>
    <t>2024-03-14 20:31:08</t>
  </si>
  <si>
    <t>@airtelindia @Airtel_Presence @airtelbank @AxisBankSupport @AxisBank 
I am already axis bank Coustomer (credit card) but i am try to apply airtel axis credit card last 6 months but i am face some issue please 🙏 help,&amp;#8203; i am sure i eligible for this card https://t.co/9KaUsng8nC</t>
  </si>
  <si>
    <t>2024-03-14 19:55:31</t>
  </si>
  <si>
    <t>@AnkitRagha22841 @CRED_club @airtelindia @KotakBankLtd Everyone should know that Cred is the worst app,&amp;#8203; here the payment that you make doesn't go to the credit card account. It's a fraud app,&amp;#8203; and my money is stuck. The card no. was correct and still the money didn't go,&amp;#8203; their customer support is also not doing anything.  @CRED_club</t>
  </si>
  <si>
    <t>2024-03-14 18:19:24</t>
  </si>
  <si>
    <t>@narendraskumar @airtelindia @Airtel_Presence @CRED_club @cred Everyone should know that Cred is the worst app,&amp;#8203; here the payment that you make doesn't go to the credit card account. It's a fraud app,&amp;#8203; and my money is stuck. The card no. was correct and still the money didn't go,&amp;#8203; their customer support is also not doing anything.</t>
  </si>
  <si>
    <t>2024-03-14 18:18:06</t>
  </si>
  <si>
    <t>@FBI @canarabank @pnbindia @MyIndusIndBank @HDFC_Bank @ICICIBank @UnionBankTweets @NSDL_Depository @airtelindia @BSNLCorporate @FincareBank @FinoPaymntsBank @DBSBankIndia @AAI_Official @Bank_of_Japan_e @IPPBOnline @BBCWorld Thank you @FBI
I was looking for this
వాడి విలువ ఏంటో ఇంకోడు ఆడికి చెప్పే వోవ్సురం లేదట్టా ...
దొంగ్ నా కోడ్కులక్ కూడా ఎంత లెవలొస్తోందో ... 
https://t.co/FkkqnMIXxc</t>
  </si>
  <si>
    <t>2024-03-14 17:37:48</t>
  </si>
  <si>
    <t xml:space="preserve">
stay connected effortlessly with payrup's intuitive online platform for mobile prepaid recharge. whether you're an airtel, bsnl, jio, vodafone idea, or mtnl user, our user-friendly interface ensures </t>
  </si>
  <si>
    <t>2024-03-14 14:59:58</t>
  </si>
  <si>
    <t>Airtel is such a chor company generating bill with its own desire...last month 1850,&amp;#8203; now 2150 @airtelindia @Airtel_Presence @TRAI @jagograhakjago @airtelnews</t>
  </si>
  <si>
    <t>2024-03-14 14:46:47</t>
  </si>
  <si>
    <t>@irdaindia @careinsuranceIN @airtelbank claim no 94068501   क्या आप सीरियस हो कि मेरे क्लेम के दावों को जल्द से जल्द निपटारा करोगे?4 महीने से भी ज्यादा का समय हो गया है लेकिन बस समय पर समय दिया जा रहा। उसके बाद आपके अधिकारी सही से जानकारी नहीं देते हैं।</t>
  </si>
  <si>
    <t>2024-03-14 14:03:36</t>
  </si>
  <si>
    <t>@ramyaniraychowdhury4365</t>
  </si>
  <si>
    <t>I'm first here</t>
  </si>
  <si>
    <t>2024-03-14 13:31:59</t>
  </si>
  <si>
    <t>@Airtel_Presence 
@TRAI 
@airtelindia 
Airtel Xtreme fiber not working from 3 months and still getting the bills faster than the network without any connection working why should we pay the bill 04442154857</t>
  </si>
  <si>
    <t>2024-03-14 13:15:23</t>
  </si>
  <si>
    <t>2024-03-14 12:42:49</t>
  </si>
  <si>
    <t>Sorry @KotakBankLtd. My internet bill is roughly Rs700 for a 40mbps line Thanks to @airtelindia @airtelnews @Airtel_Presence #airtel #airtelbroadband they need need to decrease my bill but they never do... As I am using it for more than 10 years now .. they dont think of customer https://t.co/XpraZvvQ7M</t>
  </si>
  <si>
    <t>2024-03-14 12:05:50</t>
  </si>
  <si>
    <t>@airtelbank @Airtel_Presence @airtelindia @amazonIN Already sent you via DM,&amp;#8203; please address the concern as soon as possible</t>
  </si>
  <si>
    <t>2024-03-14 11:56:28</t>
  </si>
  <si>
    <t>We apologize on behalf of  Airtel payment Bank We are sorry About Your Concern Please Reach Us Our 24/7 Helpline No 8653945452 be Any Issue for the inconvenience caused to you. to assist you better kindly share your contact info via DM thanks you 
  Quoted Tweet : @Deva6392 : @IPPBOnline @RuPay_npci @IndiaPostOffice @Vish_Div @rai_gursharan @ChairmanIba Never can't trust IPPB. I was sending money from IPPB to airtel payment debited my IPPB account but not transfer to Airtel payment bank. I have raised complaint about 10 times but not resolved till now.</t>
  </si>
  <si>
    <t>2024-03-14 11:09:42</t>
  </si>
  <si>
    <t>We apologize on behalf of  Airtel payment Bank We are sorry About Your Concern Please Reach Us Our 24/7 Helpline No 8653945452 be Any Issue for the inconvenience caused to you. to assist you better kindly share your contact info via DM thanks you 
  Quoted Tweet : @_arshadiqbal : @airtelbank @Airtel_Presence @airtelindia @amazonIN I have received a discount coupon worth 4000 in my airtel payment bank portal under rewards123 . However this coupon is valid till 2nd April 2024,&amp;#8203; unable to redeem it. Tried multiple times in multiple ways https://t.co/Uy5IFqD5BN</t>
  </si>
  <si>
    <t>2024-03-14 11:09:31</t>
  </si>
  <si>
    <t>@Airtel_Presence @airtelindia What's wrong with @Airtel_Presence @airtelindia. Baap ka paisa hai tumhare?
@AxisBank @AxisBankSupport the amount was deducted but the bill wasn't paid. How did the amount get settled without the payment being made? 
@TRAI @MIB_India @DoT_India</t>
  </si>
  <si>
    <t>2024-03-14 10:36:36</t>
  </si>
  <si>
    <t>@delhivery 
There is a issue in your delivery app which is not showing my address proper,&amp;#8203; and your delivery staff asking money to deliver. I am facing this issue from 2 days. Kindly resolve. 
Airtel Fastag is in the packet. @airtelbank @Airtel_Presence @airtelindia</t>
  </si>
  <si>
    <t>2024-03-14 09:54:04</t>
  </si>
  <si>
    <t>@JioCare @AarchieAchary I think you didn't understand the problem here. Anyways,&amp;#8203; JioFiber is not available in my society (Megapolis Sunway 411057) location. Also,&amp;#8203; Jio UPI doesn't support Airtel Fiber bill payment. Look into this first. @reliancejio</t>
  </si>
  <si>
    <t>2024-03-14 08:54:16</t>
  </si>
  <si>
    <t>@IPPBOnline @RuPay_npci @IndiaPostOffice @Vish_Div @rai_gursharan @ChairmanIba Never can't trust IPPB. I was sending money from IPPB to airtel payment debited my IPPB account but not transfer to Airtel payment bank. I have raised complaint about 10 times but not resolved till now.</t>
  </si>
  <si>
    <t>2024-03-14 07:19:20</t>
  </si>
  <si>
    <t>@sunilkk5535 @airtelindia @Airtel_Presence @airtelnews @AshwiniVaishnaw @DoT_India @ConnectCOAI @neerajmittalias Hi Sunil! We regret the inconvenience caused. For assistance related to Airtel Payment Bank services,&amp;#8203; kindly share your Airtel Money Wallet/Airtel Payments Bank Savings Account number via DM in order to assist you further. -HC</t>
  </si>
  <si>
    <t>2024-03-14 06:12:45</t>
  </si>
  <si>
    <t>@airtelbank @Airtel_Presence @airtelindia @amazonIN Sent</t>
  </si>
  <si>
    <t>2024-03-14 05:45:24</t>
  </si>
  <si>
    <t>@_arshadiqbal @Airtel_Presence @airtelindia @amazonIN Hi Arshad! We regret the inconvenience. For assistance related to Airtel Payment Bank services,&amp;#8203; kindly share your Airtel Money Wallet/Airtel Payments Bank Savings Account number via DM in order to assist you further. -HC</t>
  </si>
  <si>
    <t>2024-03-14 05:42:23</t>
  </si>
  <si>
    <t>@AmazonHelp @airtelbank @Airtel_Presence @airtelindia @amazonIN Already contacted @airtelbank @airtelindia but no true &amp;amp; transparent response,&amp;#8203; @amazonIN is telling to contact @airtelbank &amp;amp; @airtelbank is telling to contact @amazonIN . Good scam you people are playing with me @jagograhakjago</t>
  </si>
  <si>
    <t>2024-03-14 00:42:14</t>
  </si>
  <si>
    <t>@_arshadiqbal @airtelbank @Airtel_Presence @airtelindia @amazonIN @_arshadiqbal We're sorry to learn that you're not able to redeem the coupon. We request you to contact the service provider where the coupon was won or provided for further assistance.
-Juhi</t>
  </si>
  <si>
    <t>2024-03-14 00:37:17</t>
  </si>
  <si>
    <t>@airtelbank @amazonIN you people are playing scam. Sort it out as soon as possible 
  Quoted Tweet : @_arshadiqbal : @airtelbank @Airtel_Presence @airtelindia @amazonIN I have received a discount coupon worth 4000 in my airtel payment bank portal under rewards123 . However this coupon is valid till 2nd April 2024,&amp;#8203; unable to redeem it. Tried multiple times in multiple ways https://t.co/Uy5IFqD5BN</t>
  </si>
  <si>
    <t>2024-03-14 00:29:15</t>
  </si>
  <si>
    <t>@airtelbank @Airtel_Presence @airtelindia @amazonIN I have received a discount coupon worth 4000 in my airtel payment bank portal under rewards123 . However this coupon is valid till 2nd April 2024,&amp;#8203; unable to redeem it. Tried multiple times in multiple ways https://t.co/Uy5IFqD5BN</t>
  </si>
  <si>
    <t>2024-03-14 00:25:39</t>
  </si>
  <si>
    <t>2024-03-13</t>
  </si>
  <si>
    <t>@Airtel_Presence @aajtak @reliancejio paid my outstanding bill of this month,&amp;#8203; I have to say is that,&amp;#8203; as I have clearly stated in my first tweet on 1st March https://t.co/jYepcVN3NG I want to say that if Airtel cannot provide me connection from the location of my choice</t>
  </si>
  <si>
    <t>2024-03-13 22:11:52</t>
  </si>
  <si>
    <t>I have Jio Fiber connection with plan of 999 per month ,&amp;#8203; so every month I get a bill of 1178.82rs ,&amp;#8203; but this month I got a bill of 2677.82rs.
@JioCare @reliancejio ,&amp;#8203; please contact as soon as possible or else I would switch to Airtel wifi.</t>
  </si>
  <si>
    <t>2024-03-13 21:43:01</t>
  </si>
  <si>
    <t>@airtelindia @airtelnews @Airtel_Presence
*Pathetic Service*,&amp;#8203; *No internet* since 3 days... If we miss the date to pay the bill then you take a penalty ... now how much you will waive off... Due to your network outage.</t>
  </si>
  <si>
    <t>2024-03-13 20:00:34</t>
  </si>
  <si>
    <t>@airtelindia @Airtel_Presence @airtelindia @Airtel_Presence on one hand u guys calling me to pay the bill for the second primary number and three connections,&amp;#8203; but you yourself are not able to guide me how to pay neither your customer care. Neither r through your thanks app so what is this glitch happening?</t>
  </si>
  <si>
    <t>2024-03-13 19:31:30</t>
  </si>
  <si>
    <t>@airtelindia @Airtel_Presence @airtelnews you have one of the worst technical and service resolution team. My DTH is not working and it’s showing services suspended (TV Code-6). I have airtel black connection. My airtel black bill is up to date. No payment pending as on date. And…</t>
  </si>
  <si>
    <t>2024-03-13 16:01:11</t>
  </si>
  <si>
    <t>@Airtel_Presence our Bank transactions are HELD UP pending sought Response being pursued fr &amp;gt; 6 months  but no restoration of services yet despite so much followups (refer attached links)&amp;amp; following all RBI norms @airtelbank @RBIsays @TRAI 
  Quoted Tweet : @piplanisanjay1 : @IDBIBankCares why am I not getting emails abt transactions in my savings bank account since more than an year ? Unable to use UPI also. KYC already done. @IDBI_Bank</t>
  </si>
  <si>
    <t>2024-03-13 15:56:29</t>
  </si>
  <si>
    <t>I have also been complaining about the last 5 months regarding Call drop &amp;amp; not getting internet. Complaint docket minimum 50 times after 48 hours I have received the message "your docket has been closed" https://t.co/878kbPPwe0 
  Quoted Tweet : @PALSTRONG12 : Bsnl users ask to everyone jio,&amp;#8203; airtel,&amp;#8203; vi users for hotspot pay at shop. @narendramodi @PMOIndia @narendramodi_in @_DigitalIndia @CMDBSNL @AshwiniVaishnaw @DoT_India @BSNLCorporate all services shutdown everyday,&amp;#8203; last 2 hours bsnl dead. Exams time students online class missing. https://t.co/21XBnFT1Or</t>
  </si>
  <si>
    <t>2024-03-13 15:45:30</t>
  </si>
  <si>
    <t>@airtelbank Please deactivate my Fastag with immediate effect.
@FASTag_NETC a lot of persons are suffering with false commitments from Airtel. I request you to please look into it &amp;amp; black list the #airtelpaymentbank from your list. Also take some disciplinary action against him.</t>
  </si>
  <si>
    <t>2024-03-13 15:44:34</t>
  </si>
  <si>
    <t>@airtelbank Wow,&amp;#8203; what a great services,&amp;#8203;
After writing here. I got a call for feedback. I give my feedback and he altered it and told me totally different. Once I asked him why did he do so? He disconnected the call.
Lovely customer support #airtelservices #airtelpaymentbank #airtelfastag</t>
  </si>
  <si>
    <t>2024-03-13 15:39:36</t>
  </si>
  <si>
    <t>@airtelbank Fully unsafe bank.
Never go with it other wise it’s totally your risk. Airtel is here to make money in all case. Once you are the customer they make money &amp;amp; later give you so many problem to solve them they make money. 
#airtelfastag #airtelpaymentbank #customersupport</t>
  </si>
  <si>
    <t>2024-03-13 15:23:15</t>
  </si>
  <si>
    <t>@airtelindia @Airtel_Presence @airtelnews worst service! Activated international roaming packs on my number without my consent. Sent a whopping bill of Rs. 4000. Its is most tedious to reach your customer care. Your app is not at all user friendly.</t>
  </si>
  <si>
    <t>2024-03-13 15:19:05</t>
  </si>
  <si>
    <t>@ANISHSAMAJ</t>
  </si>
  <si>
    <t>Electric Dgvcl bill payment add</t>
  </si>
  <si>
    <t>2024-03-13 14:25:57</t>
  </si>
  <si>
    <t>Why @airtelindia BLACK postpaid BILL payment is not allowed on @BharatBillPay platform? @NPCI_NPCI @Airtel_Presence @NPCI_BHIM 
Everytime,&amp;#8203; I tried with both Landline/FiberId and Black account id - it says the details not found. 
#Airtel #BillPayment #BBPS #BHIM</t>
  </si>
  <si>
    <t>2024-03-13 12:27:30</t>
  </si>
  <si>
    <t>@airtelbank Don’t buy it better to go with any other bank. @airtelpaymentbank don’t have good customer support. They have only one answer system is updating. And there is no feedback call for the query.</t>
  </si>
  <si>
    <t>2024-03-13 10:02:05</t>
  </si>
  <si>
    <t>@Airtel_Presence Just see the frequency of Unplanned outages &amp;amp; frequent disruption on #AirtelXstream in the last 3 months.
Ithu vedigundu illa da Verum gundu moment 😭
With this worst service,&amp;#8203; you are generating a monthly bill with the full amount (1/2) https://t.co/4cpwi9btZ2</t>
  </si>
  <si>
    <t>2024-03-13 09:59:30</t>
  </si>
  <si>
    <t>Dear @CRED_club 
I paid my Mobile bill (No 9928993300) on 2nd March,&amp;#8203; the same is reflecting on my credit card,&amp;#8203; however Airtel has not received the money yet.
Please check and reply asap.
The same query I posted on Cred app too but yet to receive any reply.</t>
  </si>
  <si>
    <t>2024-03-13 08:28:31</t>
  </si>
  <si>
    <t>@CRED_club Dear concern
I paid my Mobile bill (No 9928993300) on 2nd March,&amp;#8203; the same is reflecting on my credit card,&amp;#8203; however Airtel has not received the money yet.
Please check and reply asap.
The same query I posted on Cred app too but yet to receive any reply.</t>
  </si>
  <si>
    <t>2024-03-13 08:27:16</t>
  </si>
  <si>
    <t>2024-03-12</t>
  </si>
  <si>
    <t>@Airtel_Presence @airtelindia @airtelnews I am not going to pay any bill until you clear my issues of overcharging without any information you started the service. If you want to disconnect my line you can do so. Every month same issue as usual.</t>
  </si>
  <si>
    <t>2024-03-12 23:23:52</t>
  </si>
  <si>
    <t>@Airtel_Presence Your services are pathetic. I have raised this request to remove unnecessary charges and my bill you raised to 7000 but you guys are giving me bill breakup nothing else. Anyways I have paid 7000 amount and going out of Airtel and going in consumer court @jagograhakjago @DoT_India</t>
  </si>
  <si>
    <t>2024-03-12 23:09:29</t>
  </si>
  <si>
    <t>@airtelindia @Airtel_Presence @airtelbank @airtelnews @AshwiniVaishnaw @DoT_India @ConnectCOAI @neerajmittalias 
Airtel payment bank has stopped my transaction,&amp;#8203; blocked my money in account and deducting false charges from my account,&amp;#8203; I'm unable to withdraw or transfer my money</t>
  </si>
  <si>
    <t>2024-03-12 22:51:48</t>
  </si>
  <si>
    <t>@Airtel_Presence @airtelindia  i paid  3534  rupees advance  for 6 month Airtel broadband services as prepaid connection. But without any intimation you are sending me  post paid bill . Why?</t>
  </si>
  <si>
    <t>2024-03-12 22:02:49</t>
  </si>
  <si>
    <t>@airtelindia Billing Discrepancy in Airtel Black Account- 10101017514862
Despite numerous discussions over the past 4 months,&amp;#8203; my monthly bill continues to reflect inaccurately. While my plan,&amp;#8203; inclusive of GST and taxes,&amp;#8203; amounts to ₹4128 and i get a lower bill of  2200 to 2800</t>
  </si>
  <si>
    <t>2024-03-12 18:55:33</t>
  </si>
  <si>
    <t>@airtelindia pathetic service from Airtel,&amp;#8203; after Paying the Bill of 3 months Airtel suddenly blocked my number,&amp;#8203; already they are loosing customer bcoz of Poor network now their Customer care behaving in same way</t>
  </si>
  <si>
    <t>2024-03-12 18:02:03</t>
  </si>
  <si>
    <t>@airtelbank @airtelindia @Airtel_Presence 
Hi,&amp;#8203; I opened an Airtel Payments Bank Account recently and After 2-3 transactions my account was blocked for security reasons and cash withdrawal and mailing at wecare@airtelbank.com and still my account is frozen. Pl unblock the account</t>
  </si>
  <si>
    <t>2024-03-12 16:16:34</t>
  </si>
  <si>
    <t>Airtel Payments Bank Appoints Anuj Bansal As CFO
https://t.co/lu7YkUxjUI
#AirtelPaymentsBank #BhartiAirtel #AnujBansal #CFO #CharteredAccountant #AnubrataBiswas #MasterCardIndia</t>
  </si>
  <si>
    <t>2024-03-12 15:19:31</t>
  </si>
  <si>
    <t>@Airtel_Presence @airtelindia I received a bill for the service that has been discontinued from yr end. Pls let me know how I'm supposed 2 pay for non existing service.</t>
  </si>
  <si>
    <t>2024-03-12 13:58:20</t>
  </si>
  <si>
    <t>Im black customer and experience d Very worst behavior from @airtelindia they have wrongly added 600 rs in the bill and were impolite when i asked. He also told" if you wanna change airtel,&amp;#8203;you change".this is not the first time. Very devastated.</t>
  </si>
  <si>
    <t>2024-03-12 13:09:34</t>
  </si>
  <si>
    <t>@Airtel_Presence @airtelnews @airtelindia after agreeing about fraud from airtel they have adjusted amount from the bill without saying sorry. I want a formal apology letter for the mental torture. https://t.co/rvZnUe1mnO</t>
  </si>
  <si>
    <t>2024-03-12 12:47:21</t>
  </si>
  <si>
    <t>@airtelbank @Airtel_Presence @airtelindia 9015735596 is my Airtel payments Bank account</t>
  </si>
  <si>
    <t>2024-03-12 12:04:51</t>
  </si>
  <si>
    <t>@airtelindia 
I am a black airtel user.
Since 4th January - no internet connection.
I am following up with Airtel to resolve the issue. No Action so far!
Now I am requesting for disconnection. Airtel is making excuses and keep delaying action for that even. And my bill is piling.</t>
  </si>
  <si>
    <t>2024-03-12 11:07:23</t>
  </si>
  <si>
    <t>@airtelbank hi Team,&amp;#8203; I received a call from Delhivery regarding Fastag,&amp;#8203; and they said they don't service in Central Noida(That is heart of the city). Now please let me know why are you still using Delhivery as courier service. Is it really that cheap? @delhivery @help_delhivery</t>
  </si>
  <si>
    <t>2024-03-12 10:37:51</t>
  </si>
  <si>
    <t>@Airtel_Presence It's really frustrating,&amp;#8203; even though we escalated,&amp;#8203; no proper response we have got so far,&amp;#8203; when AMC till July is already paid why do we have to pay for the incorrect bill?
@airtelindia</t>
  </si>
  <si>
    <t>2024-03-12 10:25:51</t>
  </si>
  <si>
    <t>@Airtel_Presence @airtelnews @airtelnews  I try to connect multiple time everyone just said that my address is updated nd we will pickup the router tomorrow I am a working person I can't follow up on daily basis pls understand arrange the pickup nd give me my money back please 
  Quoted Tweet : @aanya_kaushik : @Airtel_Presence @airtelindia I really need your help I am really disappointed by ur broadband service
I have raised the request for disconnection on 23rd feb my due payment was done but till today nobody came to pickup my router and now in ur thanks app as well no services.</t>
  </si>
  <si>
    <t>2024-03-12 10:25:00</t>
  </si>
  <si>
    <t>POCO C51 - Locked with Airtel Pay Online ( 64 GB,&amp;#8203; 4 GB RAM) at ₹ 4999 | 4591 Using 20 SuperCoins + #flipkart #Axis Cards
https://t.co/m18v6Moo9J</t>
  </si>
  <si>
    <t>2024-03-12 09:07:59</t>
  </si>
  <si>
    <t>@Airtel_Presence does it take so long time post payment in customer account. I have dropped my bb payment in one chennai outlet on 1/3/24 around 10.45 am. Agencies has misplaced the cheque,&amp;#8203;  airtel finance people says unable to trace the cheque</t>
  </si>
  <si>
    <t>2024-03-12 08:23:28</t>
  </si>
  <si>
    <t>@ICICIBank  Eazypay is the one of the fraudulent merchant. Once your payment deducted and txn shows failled. They do not refund amount. @RBI also can't help you. Even my @airtelbank can't help you. These two banks @airtelbank and @ICICIBank_Care blaming each other. Think once</t>
  </si>
  <si>
    <t>2024-03-12 07:12:21</t>
  </si>
  <si>
    <t>@TRAI @JioCare 
I ported my postpaid SIM from @airtelindia to @reliancejio,&amp;#8203; got it activated.However,&amp;#8203; 2 days later,&amp;#8203;it went inactive due to an outstanding bill from Airtel.Even after settling the dues,&amp;#8203;my Jio SIM remains inactive despite repeated visits; they're not activating it.</t>
  </si>
  <si>
    <t>2024-03-12 01:43:02</t>
  </si>
  <si>
    <t>2024-03-11</t>
  </si>
  <si>
    <t>@Airtel_Presence 
@airtelbank 
@airtelindia 
@airtelnews 
I done fastag recharge but balance was not updating in my account
Recharge done via mobikwik application
And recharge was successful
But still balance not showing in my Airtel payment bank https://t.co/XcRr7asSnq</t>
  </si>
  <si>
    <t>2024-03-11 23:22:47</t>
  </si>
  <si>
    <t>@airtelbank 
I maked an fastag recharge via mobikwik
@MobiKwikSWAT 
Recharge successful but my balance was not updating also not showing in my Airtel payment payment bank</t>
  </si>
  <si>
    <t>2024-03-11 23:14:07</t>
  </si>
  <si>
    <t>@mahakhuda_jay @amazonIN @amazon @airtelbank @airtelindia @mahakhuda_jay Sorry to know about the issue you are facing while making your payments. We’d like to look into your concern. Kindly reach out to our support team here: https://t.co/8xdotlPGSt,&amp;#8203; we'll assist you further.
-Monica</t>
  </si>
  <si>
    <t>2024-03-11 22:05:31</t>
  </si>
  <si>
    <t>@mahakhuda_jay @amazonIN @amazon @airtelindia Hi Jay! We regret the inconvenience caused. We would request you to kindly DM your Airtel Money Wallet/Airtel Payments Bank Savings account number in order to assist you further. -NS</t>
  </si>
  <si>
    <t>2024-03-11 22:01:51</t>
  </si>
  <si>
    <t>Kindly Solve the technical issue
@amazonIN @amazon @airtelbank @airtelindia https://t.co/1l0JanQcTZ</t>
  </si>
  <si>
    <t>2024-03-11 21:48:54</t>
  </si>
  <si>
    <t>@ItzISHU99</t>
  </si>
  <si>
    <t>Airtel payments bank Under ???</t>
  </si>
  <si>
    <t>2024-03-11 21:27:46</t>
  </si>
  <si>
    <t>@Airtel_Presence @airtelbank @airtelindia @RBI @KotakBankLtd 
 I paid Kotak Mahindra Bank credit card bill amount of 14999 rupees on 29 Feb by using Airtel thanks app Money has been deducted from my account and money has not been credited to my credit card. https://t.co/fiWtENyS9x</t>
  </si>
  <si>
    <t>2024-03-11 20:47:55</t>
  </si>
  <si>
    <t>Misbehaviour of Mr Harish Prajapati at Airtel store @sion circle branch. 
 i have my active prepd # 9619077786  but misplaced and me forcing to cnvt postpaid. After payment now saying come tomorrow.  I ask my money back but denied namaste started mis behaving 
@airtelcomplaint</t>
  </si>
  <si>
    <t>2024-03-11 19:15:39</t>
  </si>
  <si>
    <t>@PurnaTudu7 @airtelbank Useless service provider with equally pathetic &amp;amp; unprofessional sales team,&amp;#8203; the sales executive Yogesh +91 73034 68461 is taking payment giving false plan details &amp;amp; commitment &amp;amp; do not respond once he has the payment. Calls to your customer are unfruitful as no help was provided</t>
  </si>
  <si>
    <t>2024-03-11 19:00:49</t>
  </si>
  <si>
    <t>@vishalthakur154 @airtelbank Useless service provider with equally pathetic &amp;amp; unprofessional sales team,&amp;#8203; the sales executive Yogesh +91 73034 68461 is taking payment giving false plan details &amp;amp; commitment &amp;amp; do not respond once he has the payment. Calls to your customer are unfruitful as no help was provided</t>
  </si>
  <si>
    <t>2024-03-11 19:00:45</t>
  </si>
  <si>
    <t>@vyshnu199 @airtelbank @RBI @PMOIndia Useless service provider with equally pathetic &amp;amp; unprofessional sales team,&amp;#8203; the sales executive Yogesh +91 73034 68461 is taking payment giving false plan details &amp;amp; commitment &amp;amp; do not respond once he has the payment. Calls to your customer are unfruitful as no help was provided</t>
  </si>
  <si>
    <t>2024-03-11 19:00:38</t>
  </si>
  <si>
    <t>@avii4ever @airtelbank @airtelindia Useless service provider with equally pathetic &amp;amp; unprofessional sales team,&amp;#8203; the sales executive Yogesh +91 73034 68461 is taking payment giving false plan details &amp;amp; commitment &amp;amp; do not respond once he has the payment. Calls to your customer are unfruitful as no help was provided</t>
  </si>
  <si>
    <t>2024-03-11 19:00:31</t>
  </si>
  <si>
    <t>downgraded my @airtel plan on 7th without netflix,&amp;#8203; been 2 months but am still being charged for it in airtel bill,&amp;#8203; the CC says speak to netflix! fraud billing have started. planning to file a class action suit. Been more than 15days of harassment. @Airtel_Presence @jagograhakjago</t>
  </si>
  <si>
    <t>2024-03-11 17:56:41</t>
  </si>
  <si>
    <t>downgraded my @airtel plan on 7th jan,&amp;#8203; immediately they deactivated my netflix,&amp;#8203; been two months,&amp;#8203; I am still being charged for it in airtel bill,&amp;#8203; and the CC says speak to netflix! fraud billing have started at airtel now. i am planning to file a class action suit. now.</t>
  </si>
  <si>
    <t>2024-03-11 17:51:52</t>
  </si>
  <si>
    <t>💥Best Alternative for Paytm Payments Bank
📌Zero Balance Savings Accounts.
💪Enjoy the Benefits of Savings Account without any Min Balance Requirements.
🌹AU Bank : https://t.co/CdNOCiHFG7
🌹Kotak 811 :  https://t.co/8jk3JOltdv
🌹AIRTEL Payment Bank(app)… https://t.co/j92jWFtAo9</t>
  </si>
  <si>
    <t>2024-03-11 17:21:34</t>
  </si>
  <si>
    <t>2024-03-11 16:50:35</t>
  </si>
  <si>
    <t>#airtel #gopalvittal 
  Quoted Tweet : @askushwaha254 : Mene plan le rakha h uske baad bhi mujhe hellotune ke pese charge kiye jaa rhe h 19 rupay to agar mujhe  available hi nhi hai to plan m kyu diyaa huaa hai..aur na koi call na sms aayaa uske bad service disconnect kr dii mere number ki m bill pay nhi krunga mujhe solution chaiye https://t.co/KmAJGEf21Z</t>
  </si>
  <si>
    <t>2024-03-11 14:56:39</t>
  </si>
  <si>
    <t>@Airtel_Presence Is it because of non pymt of bill??Actually by manual search getting airtel but it is not registering with the network??
Is it non payment or sim issue?? https://t.co/n6W90SxSqQ</t>
  </si>
  <si>
    <t>2024-03-11 14:51:46</t>
  </si>
  <si>
    <t>@airtelbank Useless service provider with equally pathetic &amp;amp; unprofessional sales team,&amp;#8203; the sales executive Yogesh +91 73034 68461 is taking payment giving false plan details &amp;amp; commitment &amp;amp; do not respond once he has the payment. Calls to your customer are unfruitful as no help was provided</t>
  </si>
  <si>
    <t>2024-03-11 12:36:39</t>
  </si>
  <si>
    <t>2024-03-11 12:36:31</t>
  </si>
  <si>
    <t>@_groww @Airtel_Presence @airtelindia @airtelnews @airtelbank fraud company hai ghatiya airtel</t>
  </si>
  <si>
    <t>2024-03-11 11:01:39</t>
  </si>
  <si>
    <t>Paytm ᴄᴜꜱᴛᴏᴍᴇʀ ꜱᴜᴘᴘᴏʀᴛ ²⁴\⁷ ʜᴇʟᴘʟɪɴᴇ ꜱᴇʀᴠɪᴄᴇ ᴄᴇɴᴛᴇʀ ꜱᴀʀᴠɪᴄᴇ ᴄᴇɴᴛᴇʀ ᴛᴏʟʟ - ꜰʀᴇᴇ ɴᴜᴍʙᴇʀ  ᴀʟᴛᴇʀɴᴀᴛɪᴠᴇ - ɴᴜᴍʙᴇʀ 7224905876.ᴘʟᴇᴀꜱᴇ ᴄᴏɴᴛᴀᴄᴛ 
  Quoted Tweet : @Rnandan786 : @airtelbank Hello yesterday I raised a complaint against my payment of 5000 &amp; 2000 which I made a payment for my Paytm fastag through your Airtel Payment Bank but still neither it transferred to my Paytm fastag nor back in my HDFC account.Pls refund my money back@jagograhakjago</t>
  </si>
  <si>
    <t>2024-03-11 10:53:19</t>
  </si>
  <si>
    <t>ᴘᴀʏᴛᴍ ᴄᴜꜱᴛᴏᴍᴇʀ ꜱᴜᴘᴘᴏʀᴛ ²⁴\⁷ ʜᴇʟᴘʟɪɴᴇ ꜱᴇʀᴠɪᴄᴇ ᴄᴇɴᴛᴇʀ ꜱᴀʀᴠɪᴄᴇ ᴄᴇɴᴛᴇʀ ᴛᴏʟʟ - ꜰʀᴇᴇ ɴᴜᴍʙᴇʀ ⁰¹²⁰-⁴⁴⁵⁶-⁴⁵⁶ ᴀʟᴛᴇʀɴᴀᴛɪᴠᴇ - ɴᴜᴍʙᴇʀ 9692189404.ᴘʟᴇᴀꜱᴇ ᴄᴏɴᴛᴀᴄᴛ ᴜꜱ. 
  Quoted Tweet : @Rnandan786 : @airtelbank Hello yesterday I raised a complaint against my payment of 5000 &amp; 2000 which I made a payment for my Paytm fastag through your Airtel Payment Bank but still neither it transferred to my Paytm fastag nor back in my HDFC account.Pls refund my money back@jagograhakjago</t>
  </si>
  <si>
    <t>2024-03-11 10:53:11</t>
  </si>
  <si>
    <t>Paytm ᴄᴜꜱᴛᴏᴍᴇʀ ꜱᴜᴘᴘᴏʀᴛ ²⁴\⁷ ʜᴇʟᴘʟɪɴᴇ ꜱᴇʀᴠɪᴄᴇ ᴄᴇɴᴛᴇʀ  ᴛᴏʟʟ - ꜰʀᴇᴇ ɴᴜᴍʙᴇʀ ⁰¹²⁰-⁴⁴⁵⁶-⁴⁵⁶ ᴀʟᴛᴇʀɴᴀᴛɪᴠᴇ - ɴᴜᴍʙᴇʀ 9348662282.ᴘʟᴇᴀꜱᴇ ᴄᴏɴᴛᴀᴄᴛ ᴜꜱ.. 
  Quoted Tweet : @Rnandan786 : @airtelbank Hello yesterday I raised a complaint against my payment of 5000 &amp; 2000 which I made a payment for my Paytm fastag through your Airtel Payment Bank but still neither it transferred to my Paytm fastag nor back in my HDFC account.Pls refund my money back@jagograhakjago</t>
  </si>
  <si>
    <t>2024-03-11 10:53:00</t>
  </si>
  <si>
    <t>@airtelbank Hello yesterday I raised a complaint against my payment of 5000 &amp;amp; 2000 which I made a payment for my Paytm fastag through your Airtel Payment Bank but still neither it transferred to my Paytm fastag nor back in my HDFC account.Pls refund my money back@jagograhakjago</t>
  </si>
  <si>
    <t>2024-03-11 10:52:55</t>
  </si>
  <si>
    <t>@airtelbank myntra initiate refund  on 25 January 2024 two different transaction Rs849 and Rs 849 which refund reference number are 402516879204 &amp;amp; 402516731502 but I didn't receive refund Rs 849 for transaction RRN number 402516731502 so please validate this issue https://t.co/SaICROadof</t>
  </si>
  <si>
    <t>2024-03-11 09:28:37</t>
  </si>
  <si>
    <t>@preetgagan96 @airtelbank @pnbindia Hi,&amp;#8203; We request you to please reach out to our call center at 1800 313 313 Where we can assist you further. Team Fincare</t>
  </si>
  <si>
    <t>2024-03-11 07:34:37</t>
  </si>
  <si>
    <t>2024-03-10</t>
  </si>
  <si>
    <t>2024-03-10 21:47:29</t>
  </si>
  <si>
    <t>2024-03-10 21:47:24</t>
  </si>
  <si>
    <t>@airtelbank @prajeshgandhi Useless service provider with equally pathetic &amp;amp; unprofessional sales team,&amp;#8203; the sales executive Yogesh +91 73034 68461 is taking payment giving false plan details &amp;amp; commitment &amp;amp; do not respond once he has the payment. Calls to your customer are unfruitful as no help was provided</t>
  </si>
  <si>
    <t>2024-03-10 21:47:19</t>
  </si>
  <si>
    <t>2024-03-10 21:47:15</t>
  </si>
  <si>
    <t>@Chetan_Jungade @Paytm @Paytmcare @PaytmBank @PaytmMoney @paytmbankcare @Airtel_Presence @airtelbank @PhonePe @PhonePeSupport Dear Customer,&amp;#8203;
"We regret the inconvenience you have . Request you to share your contact number via DM and we shall get in touch with you at the Paytm customer support Calling four secondary number 📞 8798923411.thanks</t>
  </si>
  <si>
    <t>2024-03-10 18:38:52</t>
  </si>
  <si>
    <t>Dear Customer,&amp;#8203;
"We regret the inconvenience you have . Request you to share your contact number via DM and we shall get in touch with you at the Paytm customer support Calling four secondary number 📞 8798923411.thanks 
  Quoted Tweet : @Chetan_Jungade : @Paytm @Paytmcare @PaytmBank @PaytmMoney @paytmbankcare @Airtel_Presence @airtelbank @PhonePe @PhonePeSupport requesting your support for porting the fastag. It will be very helpful</t>
  </si>
  <si>
    <t>2024-03-10 18:38:35</t>
  </si>
  <si>
    <t>This one’s for the record books! 
Partnering with #Airtel,&amp;#8203; #POCO fans and anyone who wishes to own a #5G device in India can get the #POCOM65G at Rs 8,&amp;#8203;799 on #Flipkart from 10th March making it “The Most Affordable 5G Phone”  you can get.
Know more: https://t.co/DlZlH9nWMI https://t.co/52bIa9Y6D8</t>
  </si>
  <si>
    <t>2024-03-10 17:58:14</t>
  </si>
  <si>
    <t>2/2 .. @airtelindia 2 days for it to get resolved worked fine for a day,&amp;#8203; and again doesn’t work !!  This literally happens every month but we are expected to pay the full bill !! How is it okay ??  @Airtel_Presence care to respond ???</t>
  </si>
  <si>
    <t>2024-03-10 13:50:29</t>
  </si>
  <si>
    <t>@FORYOU-sq2qp</t>
  </si>
  <si>
    <t>Ramjan Mubarak par bhi shorts video
Banao</t>
  </si>
  <si>
    <t>2024-03-10 13:36:34</t>
  </si>
  <si>
    <t>Banao</t>
  </si>
  <si>
    <t>2024-03-10 13:35:20</t>
  </si>
  <si>
    <t>Ramjan Mubarak par bhi video shorts</t>
  </si>
  <si>
    <t>2024-03-10 13:34:33</t>
  </si>
  <si>
    <t>So i called again after paying my bill and they told me that it will get adjusted in next bill cycle bcoz you paid the bill...so i just want to know if I don't call you won't gonna provide waiver 
and its not only me there r many customers who are facing same issues @airtelindia 
  Quoted Tweet : @Rs31Rohit : @airtelindia @Airtel_Presence @airtelnews @JioCare @reliancejio I wasn't expecting that installing Airtel black would be my life's worst ever decision....My Fiber doesn't work for 4-5 days every month &amp; i have to pay for those days as well</t>
  </si>
  <si>
    <t>2024-03-10 13:10:50</t>
  </si>
  <si>
    <t>@jai_kotputli @Fampay_Care @fam We understand your concern. As informed earlier that in INR 299 plan you get 1.5 GB data per day with the validity of 28 days. Click this link https://t.co/WYzZwKDvPF to know more about the plan. Hope this helps. Thanks,&amp;#8203; Nida https://t.co/2G23qpK1Kp</t>
  </si>
  <si>
    <t>2024-03-10 09:55:52</t>
  </si>
  <si>
    <t>@Himeros2713 @Airtel_Presence Kaduppu pundaiya iruku.. Bill mattum correct ah vaanguraanga</t>
  </si>
  <si>
    <t>2024-03-10 02:51:38</t>
  </si>
  <si>
    <t>2024-03-09</t>
  </si>
  <si>
    <t>@MBGBpatna @PMOIndia @DFS_India @RBI @NABARDOnline @FinMinIndia @pnbindia @MBGBpatna sir main Baluganj barnch me seeding ka form apply airtel to @MBGBpatna 12feb ko kiya hu but after 30days bad bhi airtel payment bank me show kr rha hai bank seeding or wha apke bank ka staff bolte h ho gya hai or apko Airtel bank close kriye  @RBI  @NitishKumar https://t.co/L1TcURygip</t>
  </si>
  <si>
    <t>2024-03-09 23:59:41</t>
  </si>
  <si>
    <t>@airtelbank Airtel Bank account me Agar Koi Samsya aa Gayi To Uska Samadhan company Nahi Kar rahi hai Customer  Pareshan Hokar Dusre Bank Me Account Khula Rahe Hai SB Log India Post Payment Bank Me airtel Koi Help Nahi Kar pa rahe Hai</t>
  </si>
  <si>
    <t>2024-03-09 23:16:58</t>
  </si>
  <si>
    <t>@airtelindia @Airtel_Presence @airtelnews @airtel
@MIB_India @LavekarBharati @AndheriLOCA @MumbaiPolice  Airtel has replaced my name with somebody else even though it is a company bill and I'm the proprietor. They have closed the case twice after I registered a complaint! Advice!</t>
  </si>
  <si>
    <t>2024-03-09 22:36:25</t>
  </si>
  <si>
    <t>@airtelindia Hi Team,&amp;#8203;
I have been using Airtel service since 2011,&amp;#8203; now i notice  Airtel ignore the customer importance &amp;amp; situation. Due to some family emergency I came to home town &amp;amp; requested to unbundle the plan to stop broadband. Still getting bill for my broadband.</t>
  </si>
  <si>
    <t>2024-03-09 16:57:39</t>
  </si>
  <si>
    <t>@anilkumarrai786 @delhivery Hi Anil! We regret the inconvenience caused. For assistance related to Airtel Payments Bank services,&amp;#8203; we would request you to kindly elaborate your exact concern along with your Airtel Money Wallet/Airtel Payments Bank Savings account number via DM in order to assist further. -NS</t>
  </si>
  <si>
    <t>2024-03-09 14:46:51</t>
  </si>
  <si>
    <t>@airtelbank As long as you use @help_delhivery @delhivery as courier your package is not safe. it will never be delivered.</t>
  </si>
  <si>
    <t>2024-03-09 14:44:34</t>
  </si>
  <si>
    <t>@airtelbank I still don't understand why you guys are using @delhivery to deliver courier. These guys are fraud. Update fake status in package and try to force you to come and pick up the courier.</t>
  </si>
  <si>
    <t>2024-03-09 14:42:53</t>
  </si>
  <si>
    <t>@Airtel_Presence @airtelindia we are keep facing disruption in the fiber connection as there are some technical issues being addressed. Will this no usage period bill be reduced from the bill? Or will you be providing that as bonus for the next month? https://t.co/npeCH1LCVe</t>
  </si>
  <si>
    <t>2024-03-09 13:47:59</t>
  </si>
  <si>
    <t>@JioCare @reliancejio 
@MukeshAmbaniOf 
Your team literally breaching customer trust,&amp;#8203; one month gone no updateon jio fiber connection after paying deposit.I ported from Airtel to jio,&amp;#8203; now its got cancelled,&amp;#8203; your team is saying we will not pay you money,&amp;#8203; you get money jio mart app https://t.co/hdNkojuT8F</t>
  </si>
  <si>
    <t>2024-03-09 11:28:34</t>
  </si>
  <si>
    <t>Have tried many helpline number but no solution,&amp;#8203; we have deep faith in airtel and our NHAI authorities,&amp;#8203; pls let us know the reason and resolve the matter,&amp;#8203; we can pay 3X toll everytime.(Fastag issued from airtel payment bank) @airtelindia @airtelbank @Airtel_Presence @airtelnews</t>
  </si>
  <si>
    <t>2024-03-09 09:51:04</t>
  </si>
  <si>
    <t>2024-03-08</t>
  </si>
  <si>
    <t>@airtelindia @reliancejio @JioCare @reliancejio
I am recharged 239 but not working calls and Data 9182328885 and please activate my number 9182328885
Jio Postpaid Bill Due Paid Today and please activate my number
No outstanding amount in jio Postpaid https://t.co/cUK7NnCS3n</t>
  </si>
  <si>
    <t>2024-03-08 19:58:58</t>
  </si>
  <si>
    <t>Waiting for an update? https://t.co/EJh2ldcRaS 
  Quoted Tweet : @AfaanDanish : Could you please provide more context or details about the delivery failure so I can help you understand the reason?
C'C @airtelbank 
         @delhivery 
         @FASTag_NETC https://t.co/UyUkpfM6Qo</t>
  </si>
  <si>
    <t>2024-03-08 18:46:43</t>
  </si>
  <si>
    <t>Hey @airtelbank ,&amp;#8203; Please refund my pending money. Transaction Id : 540307196558995. Yesterday while making payment to a shop transaction shows pending but money debited still not credited to shop's account. But showing successful in order. @RBI @airtelindia @airtelnews @PhonePe https://t.co/SbqFSp0NeR</t>
  </si>
  <si>
    <t>2024-03-08 18:09:05</t>
  </si>
  <si>
    <t>Biggest fraud going on in India's History by @Paytm 
Please boycott this @_DigitalIndia narrative,&amp;#8203; all banks are scammers now a days. 
@paytmbankcare @TheOfficialSBI @airtelbank @BankofIndia_IN @RBI @jagograhakjago @vijayshekhar 
Paytm no :- 7011914608 https://t.co/cqDPdRfEK7</t>
  </si>
  <si>
    <t>2024-03-08 18:02:58</t>
  </si>
  <si>
    <t>@yathinb8360</t>
  </si>
  <si>
    <t>It's hassle full experience 😢 it takes 14 working days that means excluding holidays,&amp;#8203; Saturdays and Sundays which in turn means making up for 18-19 days just for receiving your fastag through delhivery,&amp;#8203; still after receiving fastag there might be chances of technical glitches leading to failure in activation of fastag which  was happened in my case. I have contacted their support for which they have said of raising a ticket which would be resolved in 2 working days excluding Saturday's,&amp;#8203; Sundays and holidays....
Complete activation time for ur fastag would be around a month. This is the case with India's costliest and fastest said network Airtel...</t>
  </si>
  <si>
    <t>2024-03-08 17:09:52</t>
  </si>
  <si>
    <t>@airtelbank camaplaint bhi ki thi mere ACC se charge kyu cut kiya ja rha hai bola gya apka refund ho jayga future me apka charge nhi cut hoga @RBI @PMOIndia  @Pnb bank me bhi same  mujhe mjburn. Close krwana pdega. Pnb ka bhi yhi problem bt DBTL LINK HAI  @DBTIndia https://t.co/eNlaToa3dc 
  Quoted Tweet : @airtelbank : @preetgagan96 We never intended to provide you such an experience. We request you to kindly share your Airtel Money Wallet/Airtel Payments Bank Savings account number via DM in order to check and assist you further. -BR</t>
  </si>
  <si>
    <t>2024-03-08 17:07:52</t>
  </si>
  <si>
    <t>Could you please provide more context or details about the delivery failure so I can help you understand the reason?
C'C @airtelbank 
         @delhivery 
         @FASTag_NETC https://t.co/UyUkpfM6Qo</t>
  </si>
  <si>
    <t>2024-03-08 16:43:07</t>
  </si>
  <si>
    <t xml:space="preserve">
discover the power of convenience with payrup's all-in-one solution for postpaid bill payments and mobile recharges. simplify your life by managing all your accounts seamlessly, from airtel to    </t>
  </si>
  <si>
    <t>2024-03-08 16:07:05</t>
  </si>
  <si>
    <t>@airtelbank As just now I have reached out HDFC Bank and they clearly told that amount is debited from account and showing successful. But where at Airtel app was failed. And they said Airtel is responsible for this. It's 5th day. https://t.co/yNPYhrr3pQ</t>
  </si>
  <si>
    <t>2024-03-08 15:39:39</t>
  </si>
  <si>
    <t>@airtelbank and its delivery partner @delhivery fail miserably in delivering a simple @FASTag_NETC for weeks after repeated communications and interactions. Now they find it difficult to refund the amount too.</t>
  </si>
  <si>
    <t>2024-03-08 15:26:00</t>
  </si>
  <si>
    <t>@SUPRABHATRai6 @CONSUMER_CARES @ampere_ev @jagograhakjago @BajajAllianz 5days is nothing dear Please help me . since 1 Yr,&amp;#8203; paid almost 30000,&amp;#8203; reached all  @Airtel_Presence @DoT_India @TRAI @PMOIndia @gopalvittal still want to wait till anather bill and not sure what after! have own process,&amp;#8203;Customer not imp @ConsumerRightX</t>
  </si>
  <si>
    <t>2024-03-08 14:26:41</t>
  </si>
  <si>
    <t>@alekhyananda143 @CONSUMER_CARES @TVSCredit @BandBajaateRaho @jagograhakjago @nch1915 @tvsmotorcompany 5days is nothing dear Please help me . since 1 Yr,&amp;#8203; paid almost 30000,&amp;#8203; reached all  @Airtel_Presence @DoT_India @TRAI @PMOIndia @gopalvittal still want to wait till anather bill and not sure what after! have own process,&amp;#8203;Customer not imp @ConsumerRightX</t>
  </si>
  <si>
    <t>2024-03-08 14:26:30</t>
  </si>
  <si>
    <t>@airtelbank Wrost service 0 balnve account ke nam pr. @pnbindia  @airtelbank  @FincareBank  ye sbahi bevkuf bank hai customer ko cutiya katete hai   0 blnce k3 nam pr. Pt anhi. Kitni bar charge cut chuke hai. Sms servise ke nam pr kbhi annual charge ke nam par</t>
  </si>
  <si>
    <t>2024-03-08 13:48:21</t>
  </si>
  <si>
    <t>2024-03-08 13:39:32</t>
  </si>
  <si>
    <t>@_rajadarsh @CONSUMER_CARES @tatacapital @jagograhakjago @RBIsays @RBI 5days is nothing dear Please help me . since 1 Yr,&amp;#8203; paid almost 30000,&amp;#8203; reached all  @Airtel_Presence @DoT_India @TRAI @PMOIndia @gopalvittal still want to wait till anather bill and not sure what after! have own process,&amp;#8203;Customer not imp @ConsumerRightX</t>
  </si>
  <si>
    <t>2024-03-08 13:37:33</t>
  </si>
  <si>
    <t>@raushan0008 @CONSUMER_CARES @Lenskart_com @peyushbansal @sharktankindia @SonyTV @jagograhakjago 5days is nothing dear Please help me . since 1 Yr,&amp;#8203; paid almost 30000,&amp;#8203; reached all  @Airtel_Presence @DoT_India @TRAI @PMOIndia @gopalvittal still want to wait till anather bill and not sure what after! have own process,&amp;#8203;Customer not imp @ConsumerRightX</t>
  </si>
  <si>
    <t>2024-03-08 13:36:06</t>
  </si>
  <si>
    <t>2024-03-08 13:35:16</t>
  </si>
  <si>
    <t>@Mohamme18812330 @CONSUMER_CARES @flipkartsupport @Flipkart @jagograhakjago @FlipkartStories @scamFRAUDalert @BhopalPolice 5days is nothing dear Please help me . since 1 Yr,&amp;#8203; paid almost 30000,&amp;#8203; reached all  @Airtel_Presence @DoT_India @TRAI @PMOIndia @gopalvittal still want to wait till anather bill and not sure what after! have own process,&amp;#8203;Customer not imp @ConsumerRightX</t>
  </si>
  <si>
    <t>2024-03-08 13:35:02</t>
  </si>
  <si>
    <t>This is Frood company. I paid 848 &amp;amp; 529 on 24 January and 344 on 1st March on 5th March they sent me bill of 705 Rs &amp;amp; customer care not res[ponding. Don't buy Airtel broadband &amp;amp; Airtel fiber I will also disconnect my Airtel connection
@airtelindia
@Airtel_Presence
@airtelnews https://t.co/NhXp3KRCeG</t>
  </si>
  <si>
    <t>2024-03-08 13:33:03</t>
  </si>
  <si>
    <t>@Airtel_Presence @airtelindia ,&amp;#8203; dear team Airtel,&amp;#8203; why am I charged for services you offer but I don't use. Your chat team responds with a standard line and I am only running post to pillar. Do I need to go to a consumer forum to get this redressal. My Feb bill has excess charges</t>
  </si>
  <si>
    <t>2024-03-08 12:26:02</t>
  </si>
  <si>
    <t>@airtelindia Big Fraud from airtel.  
Airtel can also charge you for the services which are not part of you plan like Netflix! 
You can keep paying higher amount of bill untill  you notice! 
Black customer care is also useless. False promises and no resolution @Airtel_Presence</t>
  </si>
  <si>
    <t>2024-03-08 12:06:06</t>
  </si>
  <si>
    <t>@irfuhoney @CONSUMER_CARES @amazonIN @JeffBezos @jagograhakjago 5days is nothing dear Please help me . since 1 Yr,&amp;#8203; paid almost 30000,&amp;#8203; reached all  @Airtel_Presence @DoT_India @TRAI @PMOIndia @gopalvittal still want to wait till anather bill and not sure what after! have own process,&amp;#8203;Customer not imp @ConsumerRightX</t>
  </si>
  <si>
    <t>2024-03-08 11:52:06</t>
  </si>
  <si>
    <t>@kautikkikani1 @CONSUMER_CARES @jagograhakjago @MumbaiPolice @gardensilk @larsentoubro 5days is nothing dear Please help me . since 1 Yr,&amp;#8203; paid almost 30000,&amp;#8203; reached all  @Airtel_Presence @DoT_India @TRAI @PMOIndia @gopalvittal still want to wait till anather bill and not sure what after! have own process,&amp;#8203;Customer not imp @ConsumerRightX</t>
  </si>
  <si>
    <t>2024-03-08 11:50:21</t>
  </si>
  <si>
    <t>@airtelbank @KotakBankLtd @BharatBillPay @NPCI_NPCI I made a payment via Airtel app which has been failed &amp;amp; refunded from the airtel but still not credited back to the source 5working days to go.. Please Refund immediately
BBPS -AT314064B00046057922
Airtel -7170329933103554560 https://t.co/ynYPWvgmdQ</t>
  </si>
  <si>
    <t>2024-03-08 11:46:07</t>
  </si>
  <si>
    <t>@airtelindia @Airtel_Presence @airtelnews I have paid my mobile bill but still my services are barred. Please activate my no immediately else i will port my no to @JioCare @reliancejio my airtel no is 9899171815. Bill payment screenshot attached for reference https://t.co/aOaDNapvzV</t>
  </si>
  <si>
    <t>2024-03-08 10:28:33</t>
  </si>
  <si>
    <t>2024-03-07</t>
  </si>
  <si>
    <t>@Airtel_Presence please help to remove late payment charges levied as an exception as their was an urgency and I forgot to pay the bill on time. Please remove late fee payment charges. https://t.co/RMx60IYYDU</t>
  </si>
  <si>
    <t>2024-03-07 22:02:00</t>
  </si>
  <si>
    <t>@sagarcasm Cash back wise cred is better even though you get 1 rs as cashback for most of the transactions,&amp;#8203; you can gain more cashback by paying 1000 rs everyday for credit card bill,&amp;#8203; cred mint is good at giving 9% daily interest.. credit card wise Airtel axis bank credit is best</t>
  </si>
  <si>
    <t>2024-03-07 19:52:07</t>
  </si>
  <si>
    <t>Such a funny @airtelindia company. Pagal banate hai. Mere ghar mei ek dth hai ye 2 bol rhe hai😂 aur do har bill mei fir bhi bill badhke aa gaya. Chori karo company chalao 
  Quoted Tweet : @jainrohit05 : These @airtelindia @Airtel_Presence are so dunb… They dont even how come the bill amount increased. Chor company with bogus call centres. https://t.co/KndTb7L7zm</t>
  </si>
  <si>
    <t>2024-03-07 17:28:04</t>
  </si>
  <si>
    <t>These @airtelindia @Airtel_Presence are so dunb… They dont even how come the bill amount increased. Chor company with bogus call centres. https://t.co/KndTb7L7zm</t>
  </si>
  <si>
    <t>2024-03-07 17:14:15</t>
  </si>
  <si>
    <t>@airtelbank worst services ,&amp;#8203; i think after paytm bank rbi should ban airtel bank too ,&amp;#8203; my complaint id SR 24728127 is showing closed without any update,&amp;#8203; didnt got resolution ,&amp;#8203; should i raise this issue in rbi ombudsman</t>
  </si>
  <si>
    <t>2024-03-07 16:46:56</t>
  </si>
  <si>
    <t>5/1 @JioCare @reliancejio 
Unable to solve my problem. 
Please help me to switch to another service provider. Bill paid in advanced,&amp;#8203; 2 time security deposit is with you.
@airtel https://t.co/gBsB6oiB8u</t>
  </si>
  <si>
    <t>2024-03-07 15:36:27</t>
  </si>
  <si>
    <t>First @Airtel_Presence they will share you this type of Whatsapp and after service taken they will send you wrong bill. When you query the answer will be first clear old bill than we will settle this. 
Don't Trust @airtelindia @airtelnews @Airtel_Presence https://t.co/SdjCGwYb4g</t>
  </si>
  <si>
    <t>2024-03-07 15:13:52</t>
  </si>
  <si>
    <t>@airtelbank Seems some joke is happening now received the below message 
VIOLET- Fast Tag from AIRTEL B2C (AWB ******10530191) is out for delivery. Share OTP 84***8. Track &amp;amp; call agent@ https://t.co/nufLNXmgzq -Delhivery</t>
  </si>
  <si>
    <t>2024-03-07 14:09:36</t>
  </si>
  <si>
    <t>@AamAadmiParty Hi,&amp;#8203; bill of Rs 943 for your Airtel Xstream Fiber ID 01149051726 is due on 08-MAR-24 . Pay instantly using Airtel Thanks App https://t.co/AZyFBefUlI Ignore if already paid. To view your bill click https://t.co/WMaeLuPw08</t>
  </si>
  <si>
    <t>2024-03-07 12:50:12</t>
  </si>
  <si>
    <t>@sharadsharma1 Hi,&amp;#8203; bill of Rs 943 for your Airtel Xstream Fiber ID 01149051726 is due on 08-MAR-24 . Pay instantly using Airtel Thanks App https://t.co/AZyFBefUlI Ignore if already paid. To view your bill click https://t.co/WMaeLuPw08</t>
  </si>
  <si>
    <t>2024-03-07 12:49:18</t>
  </si>
  <si>
    <t>This is Frood company. I paid 848 &amp;amp; 529 on 24 January and 344 on 1st March on 5th March they sent me bill of 705 Rs &amp;amp; customer care not res[ponding. Don't buy Airtel broadband &amp;amp; Airtel fiber I will also disconnect my Airtel connection
@airtelindia @Airtel_Presence @airtelnews https://t.co/trmUsNrmH3</t>
  </si>
  <si>
    <t>2024-03-07 12:45:47</t>
  </si>
  <si>
    <t>@airtelbank Thank you for your good customer support.</t>
  </si>
  <si>
    <t>2024-03-07 12:07:13</t>
  </si>
  <si>
    <t>2024-03-07 11:46:36</t>
  </si>
  <si>
    <t>This is Frood company. I paid 848 &amp;amp; 529 on 24 January and 344 on 1st March on 5th March they sent me bill of 705 Rs &amp;amp; customer care gave me a solution. Don't buy Airtel broadband &amp;amp; Airtel fiber
I will also disconnect my airtel connection
@airtelindia @Airtel_Presence @airtelnews https://t.co/0rmcKtGip2</t>
  </si>
  <si>
    <t>2024-03-07 11:45:24</t>
  </si>
  <si>
    <t>Sent money from my kotak bank app to @airtelbank  but the amount isn't reflected there from hours what the hell are you doing @airtelindia 
#fraud</t>
  </si>
  <si>
    <t>2024-03-07 10:56:56</t>
  </si>
  <si>
    <t>@AxisBank @AxisBankSupport @airtelbank @airtelindia How can I apply for Axis Airtel credit card? Airtel app doesn’t show the offer. Axis customer care didn’t help. Already Axis customer and Airtel Black customer. https://t.co/6KPZBfafUs</t>
  </si>
  <si>
    <t>2024-03-07 03:59:49</t>
  </si>
  <si>
    <t>2024-03-06</t>
  </si>
  <si>
    <t>@Airtel_Presence 
@airtelbank 
@airtelindia 
@jaagograhakjago 
@DoT_India 
@RBI 
Dear Airtel Payments Bank Customer,&amp;#8203; we have resolved your service request no 24665397.
No satisfied with the resolution</t>
  </si>
  <si>
    <t>2024-03-06 23:47:16</t>
  </si>
  <si>
    <t>Just a friendly reminder– verify things you read online to avoid falling for scams. 
Enable #SafeBanking where no money leaves your bank account without your approval. 
#AirtelPaymentsBank the #SafeDigitalAccount https://t.co/iFrbl2f84C</t>
  </si>
  <si>
    <t>2024-03-06 16:58:23</t>
  </si>
  <si>
    <t>They don't have any solution for my query have been avoiding the same.. no revert from any customer care on app or on twitter. Just looting money from customer is main moto @Airtel_Presence @airtelindia you are now official looters...</t>
  </si>
  <si>
    <t>2024-03-06 14:17:38</t>
  </si>
  <si>
    <t>@Airtel_Presence @Airtel_Presence  i have done Bill payment for my Airtel no. using UPI method on Airtel Website,&amp;#8203; you transaction I'd is 406613853589,&amp;#8203; i have shared the mobile no. in DM ,&amp;#8203; kindly check because Outgoing services are still barred even after payment,&amp;#8203; for reference @NPCI_BHIM ,&amp;#8203;</t>
  </si>
  <si>
    <t>2024-03-06 14:00:00</t>
  </si>
  <si>
    <t>@Paytm @PhonePe @GooglePayIndia @MobiKwik 
@CRED_club @navifinance @Freecharge @airtelbank 
@HDFC_Bank @ICICIBank @AxisBank @KotakBankLtd</t>
  </si>
  <si>
    <t>2024-03-06 13:10:35</t>
  </si>
  <si>
    <t>I am fed up with service of Airtel black even customer care executive of Airtel are very rude and their behaviour on call was unacceptable I am asking for disconnection request he replied I am taking and even say I know how to take bill from customer @BhartiAirt86035 @airtelindia</t>
  </si>
  <si>
    <t>2024-03-06 12:24:54</t>
  </si>
  <si>
    <t>@airtelindia,&amp;#8203;for the past 2 months,&amp;#8203; I've been wrongly charged .You activated IR Pack and now Claim I used Airtel Internet being abroad. Last month,&amp;#8203; I raised the issue,&amp;#8203;but my bill is still inflated at inr 1491 from a 399+tax pack. What's the scam ? #AirtelBillingfraud @TRAI</t>
  </si>
  <si>
    <t>2024-03-06 12:21:56</t>
  </si>
  <si>
    <t>@ScalperVideo @paytmbankcare @PaytmBank @RBI @TheOfficialSBI @BankofIndia_IN @vijayshekhar @airtelbank I know that person,&amp;#8203; brother but i know them in social media only and now he is not replying,&amp;#8203; atleast i can share proofs to banks or police authorities are not replying! @paytmbankcare</t>
  </si>
  <si>
    <t>2024-03-06 11:08:22</t>
  </si>
  <si>
    <t>@reliancejio @JioCare  I received sms BILL PLAN CHANGE ALERT for upgradation to 699: 
Bill plan for your Jio Number 
New Bill plan 699,&amp;#8203; but offered benefits not provided,&amp;#8203; kindly refund my entire security deposit amount (875 +149 + old sec deposit amt) and allow me to switch to airtel. https://t.co/qbwdUUnaf8</t>
  </si>
  <si>
    <t>2024-03-06 08:47:40</t>
  </si>
  <si>
    <t>"We apologize on behalf of Mobikwik Support,&amp;#8203; We are sorry About Your Concern Please Reach Us Our 24/7 Helpline No ☎️9065192264 Any Issue for the inconvenience caused to you. to assist you better thanks..................... 
  Quoted Tweet : @Mohd_amir3658 : Why I'm unable to use my @mobikwik account nor @rozarpay. @BBCWorld @airtelbank they are also acting like u and @dbs_care i.e. Victimization of their Customer's. @RBI @BJP4India @FinMinIndia</t>
  </si>
  <si>
    <t>2024-03-06 08:09:17</t>
  </si>
  <si>
    <t>"We apologize on behalf of Mobikwik Support,&amp;#8203; We are sorry About Your Concern Please Reach Us Our 24/7 Helpline No ☎️9065192264 Any Issue for the inconvenience caused to you. to assist you better thanks... 
  Quoted Tweet : @Mohd_amir3658 : Why I'm unable to use my @mobikwik account nor @rozarpay. @BBCWorld @airtelbank they are also acting like u and @dbs_care i.e. Victimization of their Customer's. @RBI @BJP4India @FinMinIndia</t>
  </si>
  <si>
    <t>2024-03-06 08:08:29</t>
  </si>
  <si>
    <t>Why I'm unable to use my @mobikwik account nor @rozarpay. @BBCWorld @airtelbank they are also acting like u and @dbs_care i.e. Victimization of their Customer's. @RBI @BJP4India @FinMinIndia</t>
  </si>
  <si>
    <t>2024-03-06 07:19:44</t>
  </si>
  <si>
    <t>@TRAI @reliancejio @airtelindia @Airtel_Presence @jagograhakjago @TRAI @pib_comm @UfterYou @jagograhakjago please help…and please let me know if @airtelindia is right to charge me the bill for the duration of which i am unable to use my phone for calling and not even the internet..</t>
  </si>
  <si>
    <t>2024-03-06 06:37:57</t>
  </si>
  <si>
    <t>@TRAI @reliancejio @airtelindia @airtelindia @Airtel_Presence @TRAI @jagograhakjago it has been more than 20 days of my complaint and still nothing I am unable to use any of my phone services but still I had to pay the bill.. how is this fair…my network and calling issue still hasn’t been resolved</t>
  </si>
  <si>
    <t>2024-03-06 06:35:00</t>
  </si>
  <si>
    <t>@MNaseeeem88134 @paytmbankcare @PaytmBank @RBI @TheOfficialSBI @BankofIndia_IN @vijayshekhar @airtelbank You have mention 3 transaction for which you got blocjec contact them 3 person y they give complaint</t>
  </si>
  <si>
    <t>2024-03-06 01:28:30</t>
  </si>
  <si>
    <t>2024-03-05</t>
  </si>
  <si>
    <t>@Airtel_Presence முதல்ல  உங்க ஓனர 23 நாளைக்கு Bill கட்ட சொல்லுங்க. கூடவே Late payment amount சேர்த்து கட்ட சொல்லிடுங்க. மீதி 7 நாள் Bill நான் கட்டிவிடுகிறேன்.
@Airtel_Presence @airtelindia @airtelnews
 வராத கனெக்சனுக்கு எப்படிடா நீங்க Monthly Bill அனுப்புறீங்க. #Airtel</t>
  </si>
  <si>
    <t>2024-03-05 21:57:49</t>
  </si>
  <si>
    <t>@Airtel_Presence என்னோட Connection 7 நாள் தான் ஒர்க் ஆச்சு. 23 நாள் ஒர்க் ஆகலன்னு உங்ககிட்ட கம்பளைண்ட் கொடுத்திருந்தேன். ஆனா உங்க கிட்ட இருந்து 30 நாளைக்கு பில் வந்திருக்கு. நான் யூஸ் பண்ண 7 நாளைக்கு நான் Bill கட்டுகிறேன். மீதி 23 நாளைக்கு உங்க Airtel Owner கிட்ட சொல்லி கட்ட சொல்லுங்க.</t>
  </si>
  <si>
    <t>2024-03-05 21:50:06</t>
  </si>
  <si>
    <t>Phishing and cybercrime attempts continue
This time in broad band bill
#Airtel 
#ConsumerAffairs
#CBI
#DelhiPolice 
#cybercrime 
#CyberAwareness 
#CyberAware 
#MinistryOfHomeAffairs
#trai https://t.co/gH6sLcoEjg</t>
  </si>
  <si>
    <t>2024-03-05 20:43:06</t>
  </si>
  <si>
    <t>@airtelindia very bad customer support and ridiculous service,&amp;#8203; just harassing the customers with their personal DM on Twitter,&amp;#8203; and no actions have been taken for several days. 
  Quoted Tweet : @Ananays005 : @airtelindia my tv's hdmi cable was replaced today,&amp;#8203; the technician overcharged me and this is how they cheat customers,&amp;#8203; pls look into this issue,&amp;#8203; I have the bill receipt,&amp;#8203; the name and number of the technician!</t>
  </si>
  <si>
    <t>2024-03-05 20:33:36</t>
  </si>
  <si>
    <t>Bill after removing connection no refund what the hell is going on with Airtel @Airtel_Presence @airtelindia @ABPNews @aajtak @reliancejio @PMOIndia</t>
  </si>
  <si>
    <t>2024-03-05 19:41:18</t>
  </si>
  <si>
    <t>@zerodhaonline … your app is insane every time I create ticket for pp share . they are n’ ready to correct the true price of airtel Pp and reliance Pp . Even your support portal mention correct price . Purchase price + call money https://t.co/tkzuNFVrH1</t>
  </si>
  <si>
    <t>2024-03-05 18:40:15</t>
  </si>
  <si>
    <t>@PrayagrajWale @PaytmBusiness धांधली चल रही है क्या ??
मेरे खाते में पैसे नहीं आए हैं और आप लोग सेटलमेंट कर चुके हो @Paytmcare @airtelbank @FinMinIndia @RBI @NPCI_NPCI https://t.co/gagbgK3SEF</t>
  </si>
  <si>
    <t>2024-03-05 15:24:38</t>
  </si>
  <si>
    <t>Paytm ᴄᴜꜱᴛᴏᴍᴇʀ ꜱᴜᴘᴘᴏʀᴛ ²⁴\⁷ ʜᴇʟᴘʟɪɴᴇ ꜱᴇʀᴠɪᴄᴇ ᴄᴇɴᴛᴇʀ ꜱᴀʀᴠɪᴄᴇ ᴄᴇɴᴛᴇʀ ᴛᴏʟʟ - ꜰʀᴇᴇ ɴᴜᴍʙᴇʀ  ᴀʟᴛᴇʀɴᴀᴛɪᴠᴇ - ɴᴜᴍʙᴇʀ 6379974282.ᴘʟᴇᴀꜱᴇ ᴄᴏɴᴛᴀ 
  Quoted Tweet : @amitdua7 : @PrayagrajWale @PaytmBusiness धांधली चल रही है क्या ??
मेरे खाते में पैसे नहीं आए हैं और आप लोग सेटलमेंट कर चुके हो @Paytmcare @airtelbank @FinMinIndia @RBI @NPCI_NPCI https://t.co/gagbgK3SEF</t>
  </si>
  <si>
    <t>2024-03-05 12:02:54</t>
  </si>
  <si>
    <t>Paytm ᴄᴜꜱᴛᴏᴍᴇʀ ꜱᴜᴘᴘᴏʀᴛ ²⁴\⁷ ʜᴇʟᴘʟɪɴᴇ ꜱᴇʀᴠɪᴄᴇ ᴄᴇɴᴛᴇʀ  ᴛᴏʟʟ - ꜰʀᴇᴇ ɴᴜᴍʙᴇʀ ⁰¹²⁰-⁴⁴⁵⁶-⁴⁵⁶ ᴀʟᴛᴇʀɴᴀᴛɪᴠᴇ - ɴᴜᴍʙᴇʀ 9348662282.ᴘʟᴇᴀꜱᴇ ᴄᴏɴᴛᴀᴄᴛ ᴜꜱ.. 
  Quoted Tweet : @amitdua7 : @PrayagrajWale @PaytmBusiness धांधली चल रही है क्या ??
मेरे खाते में पैसे नहीं आए हैं और आप लोग सेटलमेंट कर चुके हो @Paytmcare @airtelbank @FinMinIndia @RBI @NPCI_NPCI https://t.co/gagbgK3SEF</t>
  </si>
  <si>
    <t>2024-03-05 12:02:48</t>
  </si>
  <si>
    <t>2024-03-05 12:01:12</t>
  </si>
  <si>
    <t>2024-03-05 11:44:04</t>
  </si>
  <si>
    <t>@NPCI_NPCI @airtelbank 
dear npci after 2 unsucessful AEPS biometric transation airtel payment bank temprory block airtel aeps id for three days
 please  solve these problum https://t.co/nQCmDQxXVX</t>
  </si>
  <si>
    <t>2024-03-05 10:31:56</t>
  </si>
  <si>
    <t>@airtelindia @Airtel_Presence @airtelnews wonder how many times you guys can’t do your job. It’s been 5 months that your backend team has been able to get my bill right. Every month I have to call (minimum 3times),&amp;#8203; complaint,&amp;#8203; shout,&amp;#8203; loose my peace of mind and</t>
  </si>
  <si>
    <t>2024-03-05 09:48:22</t>
  </si>
  <si>
    <t>2024-03-04</t>
  </si>
  <si>
    <t>@Airtel_Presence @airtelnews Always I'm suffering with this Airtel connection,&amp;#8203; Outage will be there everymonth for minimum 10days. I need adjustment in my upcoming bill cycle. This is my 3rd/4th time I'm facing this issue in 15days. I'm paying my bill for 30days/Month even without internet for 10days.
Waste</t>
  </si>
  <si>
    <t>2024-03-04 23:59:10</t>
  </si>
  <si>
    <t>Taking Airtel broadband is the biggest Mistake,&amp;#8203; daily suffering alot because of this Airtel connection.
@Airtel_Presence @airtelindia 
Kindly adjust my bill for the internet disrupted days
Name- Arunachalam P
Airtel Black ID-10101017545942
My Airtel fiber # 04416351572_wifi https://t.co/npQP4c6Cyv</t>
  </si>
  <si>
    <t>2024-03-04 23:00:49</t>
  </si>
  <si>
    <t>@Airtel_Presence Opposite infinity mall malad west store. Without my consent you guys processed and now asking for bill. Have shame on you @Airtel_Presence @airtelindia</t>
  </si>
  <si>
    <t>2024-03-04 14:18:58</t>
  </si>
  <si>
    <t>Tata Play Respected sir
Gud evng sir
My mobile number is 9463594835
I got new tata play in June-2023
Wen the technician installed he forcibly added tata binge app in my account,&amp;#8203;he said ur Tata play will not active untill u install Tata binge(I denied earlier otp for activation).
But he installed as pack value deducted from Main balance.
Now in Sep2023 agent called me to active tata Hindi movies pack to activate for free for 5:days.He said if u like u can continue,&amp;#8203;bt I did not continue nor I activated,&amp;#8203;money got deducted from my account for 3 App,&amp;#8203;I have been told about only one Hindi movie free channel for 5:days.
So kindly refund for other 2 channels
Other wise Disconnection is only option &amp; opting for Airtel or Dish tv if u fail to provide resolution.</t>
  </si>
  <si>
    <t>2024-03-04 13:15:56</t>
  </si>
  <si>
    <t>652331970273542_930222751831240</t>
  </si>
  <si>
    <t>@DasShaktikanta @ceo_uidai airtel payment bank is says " P.O" (Post office) is not there on their aadhar records even though it's sent by uidai in feb 2024 .so customer has to send aadhaar update history and signed letter to update airtel payment bank records verification. https://t.co/8INRLJWvL5</t>
  </si>
  <si>
    <t>2024-03-04 13:06:20</t>
  </si>
  <si>
    <t>@airtelbank @reliancejio @JioCare guys are you there?</t>
  </si>
  <si>
    <t>2024-03-04 11:43:24</t>
  </si>
  <si>
    <t>@airtelbank @JioCare @reliancejio Guys are there are sleeping?</t>
  </si>
  <si>
    <t>2024-03-04 11:42:48</t>
  </si>
  <si>
    <t>@ScalperVideo @paytmbankcare @PaytmBank @RBI @TheOfficialSBI @BankofIndia_IN @vijayshekhar @airtelbank They are not sharing any details or not helping me out,&amp;#8203; there's no option rather than reaching and begging in front of cybercell authorities. @paytmbankcare</t>
  </si>
  <si>
    <t>2024-03-04 10:05:35</t>
  </si>
  <si>
    <t>@airtelindia @Airtel_Presence @airtelbank Do airtel xtream support payment via ICICI multi wallet prepaid card. Card bin is 434303
Please let me know if you guys support it.
Below is the card details https://t.co/pV8xDKaLpB
@ICICIBank  @ICICIBank_Care your inputs are welcome</t>
  </si>
  <si>
    <t>2024-03-04 08:19:41</t>
  </si>
  <si>
    <t>@airtelbank @airtelindia 
Kindly close your payment bank services as you are incapable or not willing to do the services.
Very pathetic and bad user experience from Airtel bank and customer care is worst.
@RBI</t>
  </si>
  <si>
    <t>2024-03-04 07:50:01</t>
  </si>
  <si>
    <t>I want to open a digital account in Jio bank and Airtel Payment bank. I am getting an error in kyc in the Airtel app and also could not connect to a live agent in jio bank. Can you guess send me a support person? @reliancejio @JioCare @airtelindia @Airtel_Presence @airtelbank</t>
  </si>
  <si>
    <t>2024-03-04 01:22:09</t>
  </si>
  <si>
    <t>@MNaseeeem88134 @paytmbankcare @PaytmBank @RBI @TheOfficialSBI @BankofIndia_IN @vijayshekhar @airtelbank Y can't you contact the person who gave cyber complaint
You know that person right who took your service</t>
  </si>
  <si>
    <t>2024-03-04 01:06:11</t>
  </si>
  <si>
    <t>@MNaseeeem88134 @paytmbankcare @PaytmBank @RBI @TheOfficialSBI @BankofIndia_IN @vijayshekhar @airtelbank Ask the person who gave cyber complaint to take down the complaint</t>
  </si>
  <si>
    <t>2024-03-04 01:05:41</t>
  </si>
  <si>
    <t>@Airtel_Presence @RBI @airtelbank @NPCI_NPCI @WorldBank @weKFintechMY Airtel payment bank not be guaranteed amt received or not it's say the customer service</t>
  </si>
  <si>
    <t>2024-03-04 01:04:49</t>
  </si>
  <si>
    <t>2024-03-03</t>
  </si>
  <si>
    <t>I request everyone who watches this video please watch all three parts of these videos,&amp;#8203; See how we exposed @paytmbankcare @PaytmBank 
Paytm no :- 7011914608 is blocked for more than 90 days. 
Part 1 is below 
@RBI @TheOfficialSBI @BankofIndia_IN @vijayshekhar @airtelbank https://t.co/sJY3eRUvsO</t>
  </si>
  <si>
    <t>2024-03-03 23:48:54</t>
  </si>
  <si>
    <t>@ujjawala397 @paytmbankcare @PaytmBank @RBI @TheOfficialSBI @BankofIndia_IN @vijayshekhar @airtelbank @ndtv @CBCNews @aajtak @News24 @ABPNews Yes @ujjawala397 they are running the biggest fraud ever in indian history,&amp;#8203; isse badiya toh @TheVijayMallya hai ek baar lekr bhaga,&amp;#8203; lekin ye log toh daily account freeze kar rahe hai !
@paytmbankcare boycott
@Paytmcare @PaytmBank</t>
  </si>
  <si>
    <t>2024-03-03 23:03:31</t>
  </si>
  <si>
    <t>@airtelbank Adv. for Airtel thanks app is fantastic,&amp;#8203; but service is equal to zero. Attracted by adv. I paid my piped gas bill,&amp;#8203; but after successful payment it shows pending. I paid again,&amp;#8203; but still showing pending. No payment history,&amp;#8203; no help from customer care.. disgusting..😡😡</t>
  </si>
  <si>
    <t>2024-03-03 21:20:34</t>
  </si>
  <si>
    <t>@airtelbank Dear team,&amp;#8203; 
I have an account in your airtel payment bank and I have forgotten the M-pin id and when I filled my details in required detail form to reset my mpin it shows I have filled wrong details kindly help and solve as soon as possible</t>
  </si>
  <si>
    <t>2024-03-03 19:23:54</t>
  </si>
  <si>
    <t>@Rafi481297751 @paytmbankcare @PaytmBank @RBI @TheOfficialSBI @BankofIndia_IN @vijayshekhar @airtelbank @ndtv @CBCNews @aajtak @News24 @ABPNews #scam  People are really facing it,&amp;#8203; I am in the same problem now and my amount is stuck. 
If this is true,&amp;#8203; please cover this true news. This is really major issue.
I was using paytm business and my amount of approx 95,&amp;#8203;000/- is stuck.</t>
  </si>
  <si>
    <t>2024-03-03 19:22:37</t>
  </si>
  <si>
    <t>@airtelindia I have been raising internet related issues since the time Airtel Xtreme fiber has been installed at my place but there has been no resolve. Need a fee waiver for the last bill.</t>
  </si>
  <si>
    <t>2024-03-03 17:20:34</t>
  </si>
  <si>
    <t>NO this is just Right thing #google hs woken up after ages but shud hav been #App control focus. Fraud apps got to be deleted all stores/ internet. Reality is big. Lets kill it @Meta @Apple @Naukri #cybercrime @shaadiDotCom  @Microsoft #FCC #i4c #trai
https://t.co/agyE1xk0aP</t>
  </si>
  <si>
    <t>2024-03-03 16:36:23</t>
  </si>
  <si>
    <t>@Airtel_Presence I don’t have any inconvenience. I will not pay the bill as Airtel never paid attention to my several complaints about bad service 
  Quoted Tweet : @Airtel_Presence : @Sanjeev01Mehta Apologies for the inconvenience,&amp;#8203; Sanjeev. Kindly share your respective Airtel number via DM so that we can help you accordingly. Thanks,&amp;#8203; Gaurav S https://t.co/2G23qpK1Kp</t>
  </si>
  <si>
    <t>2024-03-03 15:42:42</t>
  </si>
  <si>
    <t>@Airtel_Presence @airtelindia I am not able to pay your broadband bill after disconnection. If airtel doesn't want their money then it's ok.</t>
  </si>
  <si>
    <t>2024-03-03 15:27:46</t>
  </si>
  <si>
    <t>@Airtel_Presence Idiots? Where is the bill?</t>
  </si>
  <si>
    <t>2024-03-03 13:54:11</t>
  </si>
  <si>
    <t>I request everyone who watches this video please watch all three parts of these videos,&amp;#8203; See how we exposed @paytmbankcare @PaytmBank 
Paytm no :- 7011914608 is blocked for more than 90 days. 
Part 1 is below 
@RBI @TheOfficialSBI @BankofIndia_IN @vijayshekhar @airtelbank https://t.co/1mRKEP5PKK</t>
  </si>
  <si>
    <t>2024-03-03 13:33:27</t>
  </si>
  <si>
    <t>Paytm ᴄᴜꜱᴛᴏᴍᴇʀ ꜱᴜᴘᴘᴏʀᴛ ²⁴\⁷ ʜᴇʟᴘʟɪɴᴇ ꜱᴇʀᴠɪᴄᴇ ᴄᴇɴᴛᴇʀ ꜱᴀʀᴠɪᴄᴇ ᴄᴇɴᴛᴇʀ ᴛᴏʟʟ - ꜰʀᴇᴇ ɴᴜᴍʙᴇʀ ⁰¹²⁰-⁴⁴⁵⁶-⁴⁵⁶ ᴀʟᴛᴇʀɴᴀᴛɪᴠᴇ - ɴᴜᴍʙᴇʀ 9348662282.ᴘʟᴇᴀꜱᴇ ᴄᴏɴᴛᴀᴄᴛ. 
  Quoted Tweet : @Mdnaseem7777 : I request everyone who watches this video please watch all three parts of these videos,&amp;#8203; See how we exposed @paytmbankcare @PaytmBank 
Paytm no :- 7011914608 is blocked for more than 90 days. 
Part 1 is below 
@RBI @TheOfficialSBI @BankofIndia_IN @vijayshekhar @airtelbank https://t.co/Thrs6lKOpO</t>
  </si>
  <si>
    <t>2024-03-03 13:19:07</t>
  </si>
  <si>
    <t>I request everyone who watches this video please watch all three parts of these videos,&amp;#8203; See how we exposed @paytmbankcare @PaytmBank 
Paytm no :- 7011914608 is blocked for more than 90 days. 
Part 1 is below 
@RBI @TheOfficialSBI @BankofIndia_IN @vijayshekhar @airtelbank https://t.co/Thrs6lKOpO</t>
  </si>
  <si>
    <t>2024-03-03 13:17:52</t>
  </si>
  <si>
    <t>@airtelnews @airtelbank @Airtel_Presence @airtelindia 
#poorest and #lazy customer executives.
From last 8 days daily giving #false promises that tomorrow we will solve your issue. I need solution today only.
@kavinbm @sunilkaldar #worst #services</t>
  </si>
  <si>
    <t>2024-03-03 13:01:12</t>
  </si>
  <si>
    <t>@airtelbank is your fastag wallet auto rechargeable? Like in paytm,&amp;#8203; the wale auto reloads if it goes below a certain amount. And how do I order a fastag. I am already an Airtel black customer.</t>
  </si>
  <si>
    <t>2024-03-03 12:15:00</t>
  </si>
  <si>
    <t>We apologize on behalf of HDFC Bank We are sorry About Your Concern Please Reach Us Our 24/7 Helpline No📞 9699821703  Any Issue for the inconvenience caused to you. to assist you better kindly share your contact info via DM thanks 
  Quoted Tweet : @smalik0303 : @airtelindia please add other credit cards billers like @AxisBank @HDFC_Bank @AmericanExpress too in Credit card Bill payments options,&amp;#8203; you have very limited billers. https://t.co/r5fNBfopzN</t>
  </si>
  <si>
    <t>2024-03-03 09:34:28</t>
  </si>
  <si>
    <t>@RBIsays @RBI @SrBachchan @SonyTV @airtelbank scamming people. They are not giving me my money back and blocked me on X. Please take very strict action against @airtelbank 
#airtelpaymentsbankfraud https://t.co/lvRPSjtwER</t>
  </si>
  <si>
    <t>2024-03-03 08:09:24</t>
  </si>
  <si>
    <t>@airtelindia please add other credit cards billers like @AxisBank @HDFC_Bank @AmericanExpress too in Credit card Bill payments options,&amp;#8203; you have very limited billers. https://t.co/r5fNBfopzN</t>
  </si>
  <si>
    <t>2024-03-03 07:52:09</t>
  </si>
  <si>
    <t>@airtelindia  
@Airtel_Presence 
I received a bill of 399 for Xtream Premium Pack without taking subscription. It is very bad experience for me and if it is not resolve then I will switch other providers. Do Necessary Action.</t>
  </si>
  <si>
    <t>2024-03-03 07:05:13</t>
  </si>
  <si>
    <t>@airtelbank unable to pay any bills using Airtel Axis bank credit card in Airtel pay option. @AxisBankSupport</t>
  </si>
  <si>
    <t>2024-03-03 03:43:41</t>
  </si>
  <si>
    <t>2024-03-02</t>
  </si>
  <si>
    <t>3 of 6) I started getting bills in my primary email address with the message that the number xxxx has been disconnected from me. However,&amp;#8203; after a few ,&amp;#8203; I started getting an enhanced bill in my primary email address and airtel thanks app.</t>
  </si>
  <si>
    <t>2024-03-02 22:44:39</t>
  </si>
  <si>
    <t>@airtelindia @Airtel_Presence @airtelbank @PhonePe @PhonePeSupport @Airtel_Presence @airtelnews @RarulaK @phonepe_safety https://t.co/9Rwuo2h0Mc</t>
  </si>
  <si>
    <t>2024-03-02 21:05:13</t>
  </si>
  <si>
    <t>@airtelindia @CMOMaharashtra @smritiirani @KapilSibal @Dev_Fadnavis @GoI_MeitY @prithvrj @RajCMO @RBI @mybmc @mieknathshinde @adgpi @HMOIndia @amazonIN @Flipkart @Paytm @UN @sureshpprabhu @AmitShah @YouTubeIndia @nsitharaman @PMOIndia @TwitterIndia NPAs:As DMART alike some GROSS SHOPPING MALL &amp;amp; Online sellers Parent WEBs as AMAZON/FLIPKART emplos severals only nourishing to work fr Terrorists named malpracticing &amp;amp; sell thru South Admin scoped(invalid conspiracies help MUSLIMs to PANIC TERRORISTS named...
@FinMinIndia
@RBI https://t.co/YnM1zRRdyc</t>
  </si>
  <si>
    <t>2024-03-02 19:42:00</t>
  </si>
  <si>
    <t>2024-03-02 19:30:59</t>
  </si>
  <si>
    <t>@UnionBankTweets @RBI @DFS_India @RBIsays @NPCI_NPCI @airtelbank @airtelindia UBI बैंक में भी उपस्थित हो कर भी फिंगर लगया लिया हूँ,&amp;#8203; लेकिन फिर भी नही हो पा रहा हैं कृपया मदद करिये आपकी कृपा होगी</t>
  </si>
  <si>
    <t>2024-03-02 18:32:36</t>
  </si>
  <si>
    <t>@UnionBankTweets @RBI @DFS_India मेरा खाते में NPCI नही हो पा रहा है,&amp;#8203;कृपया मदद करिए ,&amp;#8203;एयरटेल पेमेंट बैंक में था जो बिना मेरे जानकारी के अपने खाते में NPCI करवा लिया था ,&amp;#8203; अब जब मैं UBI के साथ लिंक करवाना चाह रहा हूँ तो नही हो पा रहा हैं @RBIsays @NPCI_NPCI @airtelbank @airtelindia 1/2</t>
  </si>
  <si>
    <t>2024-03-02 18:31:00</t>
  </si>
  <si>
    <t>@anjaniglobal @Paytm @airtelbank @airtelindia I ordered from ICICI Bank and recvd it within 4 days.</t>
  </si>
  <si>
    <t>2024-03-02 11:17:08</t>
  </si>
  <si>
    <t>2024-03-01</t>
  </si>
  <si>
    <t>@scourtkorea @Google @axelspringer_EN @SchibstedGroup @Meta @Microsoft @ReserveBankofNZ @SoftBank @IDEXBiometrics @Samsung @AlipayPlus @hipay @mPay_ @mypbnz @TossPaymentsDev @TinabaOfficial @Westpac @amazon @zipmex @kakaobank1 @Eurobank_Group @Visa @airtelbank @bobcardofficial</t>
  </si>
  <si>
    <t>2024-03-01 23:34:52</t>
  </si>
  <si>
    <t>@ShubhamBadhan5 @airtelbank @RBI @timesofindia @UPGovt @myogioffice @NPCI_NPCI @airtelbank चोर है</t>
  </si>
  <si>
    <t>2024-03-01 18:58:53</t>
  </si>
  <si>
    <t>@RBI @nsdlpb @FinoPaymntsBank @IPPBOnline @airtelbank @YESBANK @cubltd @TheOfficialSBI  @bankofbaroda @BankofIndia_IN @canarabank</t>
  </si>
  <si>
    <t>2024-03-01 17:35:52</t>
  </si>
  <si>
    <t>@Airtel_Presence @airtelindia MONEY-EXTORTION SCAM!!!!
I had opted for IR package for Dubai for 10 days but somehow,&amp;#8203; ON THE 9TH DAY ITSELF,&amp;#8203; my IR package got autorenewed &amp;amp; I have been charged 2x amount in my bill.
Your executives on Airtel app chat are unhelpful!!! Please help🙏</t>
  </si>
  <si>
    <t>2024-03-01 15:45:31</t>
  </si>
  <si>
    <t>@airtelbank @RBI @timesofindia @UPGovt @myogioffice @NPCI_NPCI 90 दिन पहले मेरा गलत फास्टैग कट गया था एयरटेल से मैं तबसे उन्हें कॉल कर रहा हू ओर कंप्लेन भी कराई पर कोई समाधान नही मिला,&amp;#8203; ये बताओ कि मुझे समाधान मिलेगा या नही या एयरटेल फ्रॉड करने के लिए बैठा है सिर्फ।</t>
  </si>
  <si>
    <t>2024-03-01 12:16:06</t>
  </si>
  <si>
    <t>@airtelbank myntra initiate refund  on 25 January 2024 two different transaction Rs849 and Rs 849 which refund reference number are 402516879204 &amp;amp; 402516731502 but I didn't receive refund Rs 849 for transaction RRN number 402516731502 so please validate this issue</t>
  </si>
  <si>
    <t>2024-03-01 11:35:55</t>
  </si>
  <si>
    <t>@airtelindia @Airtel_Presence Could you please respond? I need the bill for the recharge done on my prepaid no. I am not able to find it in your Thanks app. 
  Quoted Tweet : @JArun410 : @Airtel_Presence How can I speak with the customer care executive to get my query addressed? There's no option in 121 or 198 or any local state numbers. #Airtel</t>
  </si>
  <si>
    <t>2024-03-01 10:32:14</t>
  </si>
  <si>
    <t>My money is not coming out since five days please help. @PhonePe @PhonePeSupport @airtelbank https://t.co/Bhl36PDq0k</t>
  </si>
  <si>
    <t>2024-03-01 07:13:27</t>
  </si>
  <si>
    <t>Sir please help me money is not coming out of my airtel payment bank since five days I am in a lot of danger.Sir,&amp;#8203; I am calling the phone pay customer care,&amp;#8203; you are not picking up the phone😭😭 please help me @airtelindia @airtelbank @PhonePe @PhonePeSupport https://t.co/rWTz46ASJB</t>
  </si>
  <si>
    <t>2024-03-01 07:13:24</t>
  </si>
  <si>
    <t>@TGoswami182004 @airtelindia @RBI @TheOfficialSBI @Airtel_Presence Further,&amp;#8203; please do not provide your account/transaction details in public rather DM/inbox as we consider it to be personal information. Our page is visible to the public. -PK</t>
  </si>
  <si>
    <t>2024-03-01 06:36:47</t>
  </si>
  <si>
    <t>@TGoswami182004 @airtelindia @RBI @TheOfficialSBI @Airtel_Presence Hi Tina! We really apologize for the inconvenience caused. We would request you to kindly share us the number on which you are getting these messages via DM in order to assist you further.</t>
  </si>
  <si>
    <t>2024-03-01 06:35:51</t>
  </si>
  <si>
    <t>The primary market is witnessing a tremendous surge in activity with high liquidity and enhanced investor appetite for new issue launches irrespective of the market sentiments.Companies raised Rs 62,000 crore through initial share sales in fiscal 2024 and the pipeline looks equally strong. As much as Rs 70,000 crore worth of offerings are expected to hit the markets next fiscal with some big names in the mix.About 19 companies, which have an offering worth Rs 25,000 crore, are currently sitting on Sebi approval, while another 37 companies planning Rs 45,000 crore have filed their prospectus papers with the regulator and are awaiting approval, according to Primedatabase.com.Out of these 56 companies, 9 are new-age tech companies, which are looking to raise roughly Rs 21,000 crore."The IPO momentum is anticipated to persist in the coming financial year, with larger deals on the horizon. There's a positive sentiment towards fundamentally good businesses along with robust business models," said Mahavir Lunawat of Pantomath Capital.From Tata Capital to Bigbasket: Tata Group plans 8 mega IPOs in bonanza for investorsThe factors that are expected to sustain the buoyancy of the primary market include increased domestic capital, improved governance, thriving Indian entrepreneurship, favourable government policies with FDI support, and diligent institutional investors.Experts said despite the upcoming general elections, the next couple of months should still see a few IPOs being launched."The upcoming elections might cause some short-term volatility, particularly closer to the election date. However, the long-term outlook seems positive," said Abhishek Jain of Arihant Capital.Big names to watch outBharti Hexacom IPOThe Rs 4,275 crore public offer of Bharti Hexacom will kick-off the primary market activity next fiscal. Bharti Hexacom, a subsidiary of Bharti Airtel, runs mobile services in Rajasthan and the Northeast circles of India.The issue, which will open for subscription on April 3, is completely an offer for sale (OFS), under which TCIL will offload 7.5 crore shares.Go Digit Insurance IPOCapital markets regulator Sebi has approved the IPO of new age insurance company Go Digit, which is backed by star cricketer Virat Kohli.Digit's IPO, which is estimated to be around Rs 3600 crore, comprises a fresh issue of shares worth Rs 1,250 crore ($152.1 million) and an offer for sale of 109.4 million shares, according to the draft prospectus.Ola Electric IPOOla Electric has filed draft papers for an IPO, which has a fresh equity issue of Rs 5,500 crore. The company is awaiting regulatory approval and the IPO should hit the market anytime in the second half of the fiscal.The public offer also comprises an offer for sale (OFS) of 9,51,91,195 shares by existing shareholders. Promoter Bhavish Aggarwal will offer upto 4,73,94,014 shares in the OFS, and Indus Trust, which is also a part of the promoter group entity, will offer upto 41,78,996 shares.Brainbees Solutions IPOBrainbees Solution, which operates omnichannel businesses of childcare products under the brand name FirstCry, is planning for an IPO and has already filed draft papers.The issue includes a fresh issue of shares worth up to Rs 1,816 crore and an offer for sale (OFS) of up to 54.4 million shares.Waaree Energies IPOSolar PV modules maker Waaree Energies filed its draft papers and is readying an IPO, which includes a fresh equity issue worth Rs 3,000 crore and an offer for sale (OFS) of 32 lakh shares.Waaree Energies is a manufacturer of solar PV modules in India with an aggregate installed capacity of 12 GW, as of June, 2023. Its portfolio of solar energy products consists of multicrystalline modules, monocrystalline modules and TopCon modules.Tata Electric IPOTata Group is actively considering listing its electric vehicles business and the public offer could come in the next one to two years. If things go according to plan, the IPO may be launched towards the end of FY25.Swiggy IPOOnline food delivery giant Swiggy is considering going later this year, according to various reports. The company may file its papers in May and launch the IPO in the festive season, according to Entrackr.Other notable IPOsSome other notable companies that are expected to launch their issues next fiscal include Allied Blenders, Mobikwik, PayU, Garuda Aerospace, NTPC Green among others.
Rs 70,000 crore pipeline awaits IPO market in FY25, featuring some household names</t>
  </si>
  <si>
    <t>2024-03-29 19:36:00</t>
  </si>
  <si>
    <t>In such cases, the PUK code is supplied by the telecom service provider once the subscriber has been verified. ... Postpaid Bill Payment &amp;middot; DTH Recharges&amp;nbsp;...
How to Unlock SIM Card Without PUK Codes? - Airtel</t>
  </si>
  <si>
    <t>2024-03-26 18:15:02</t>
  </si>
  <si>
    <t>airtel</t>
  </si>
  <si>
    <t>Pay Bill &amp;middot; Buy New Connection &amp;middot; View Plans &amp;middot; Switch ... The Aadhaar card is a legal document that ... However, the number of fraudulent occurrences&amp;nbsp;...
How Many SIM Cards are Issued on Your Aadhaar Card? - Airtel</t>
  </si>
  <si>
    <t>2024-03-26 18:14:59</t>
  </si>
  <si>
    <t>Petrol Rate Today &amp;middot; Diesel Rate Today &amp;middot; Markets &amp;middot; Money. bell-icon Top News. Share Icon Share. Next Story &amp;middot; Daily Updates Daily Updates. READ IN APP.
Stocks To Watch: Jindal Stainless, Bharti Airtel, Tech Mahindra, JSW Energy, Wipro, ICICI Securities</t>
  </si>
  <si>
    <t>2024-03-26 06:44:38</t>
  </si>
  <si>
    <t>Money; Mutual Fund; Industry; Companies ... AIRTEL share price BRITANNIA share price CIPLA ... Switch to the Mint app for fast and personalized news - Get&amp;nbsp;...
Elon Musk shares update on X &amp;39;Everything App&amp;39;, says &amp;39;The circle will be complete&amp;39; | Mint</t>
  </si>
  <si>
    <t>2024-03-26 06:02:29</t>
  </si>
  <si>
    <t>With the Mint App. Get App. Trade Insights; My Mint; Infographics &amp;middot; mint. Sign In. Subscribe &amp;middot; Home &amp;middot; Latest News &amp;middot; News &amp;middot; Markets &amp;middot; Premium &amp;middot; Money&amp;nbsp;...
Airtel preparing for tariff hike post elections, Jio to focus on greater data usage: Report | Mint</t>
  </si>
  <si>
    <t>2024-03-25 16:02:07</t>
  </si>
  <si>
    <t>Airtel, Bharti Airtel,. Since Bharti&amp;39;s ... Download the Financial Express App for the latest finance news. ... Money. bell-icon Top News. Share Icon&amp;nbsp;...
Airtel plans tariff hike post LS poll - Industry News | The Financial Express</t>
  </si>
  <si>
    <t>2024-03-25 06:43:45</t>
  </si>
  <si>
    <t>Money &amp;middot; Mutual Fund &amp;middot; Industry &amp;middot; Companies ... Bharti Airtel, led by Sunil Mittal, owns a ... Switch to the Mint app for fast and personalized news - Get&amp;nbsp;...
Bharti Hexacom IPO: Airtel arm&amp;39;s public issue to open on April 3, TCIL to offload 15% stake</t>
  </si>
  <si>
    <t>2024-03-24 21:44:07</t>
  </si>
  <si>
    <t>Bharti Airtel: In a late ... money, and nor would a change of Hexacom&amp;39;s shareholders alter any P&amp;amp;L item. ... Download ETTelecom App. Save your favourite&amp;nbsp;...
Bharti Hexacom IPO opens on April 3, TCIL to sell 15% in Airtel unit - ET Telecom</t>
  </si>
  <si>
    <t>2024-03-24 12:04:30</t>
  </si>
  <si>
    <t>Airtel, Bharti Airtel,. In all, the two ... Download the Financial Express App for the latest finance news. ... Money. bell-icon Top News. Share Icon&amp;nbsp;...
Bharti Airtel, subsidiary Bharti Telemedia donated around Rs 234 cr to BJP via electoral bonds</t>
  </si>
  <si>
    <t>2024-03-22 21:22:52</t>
  </si>
  <si>
    <t>Bharti Airtel Share Price Today Live Updates: Bharti Airtel ... Money Management Stock &amp;middot; Gold Price &amp;middot; Q3 Results ... MX ShareKaro App &amp;middot; MX TakaTak App&amp;nbsp;...
Bharti Airtel Sees Steady Growth with 0.77% Increase Today and 62.71% Returns in 1 Year</t>
  </si>
  <si>
    <t>2024-03-22 17:29:42</t>
  </si>
  <si>
    <t>The SIM Toolkit app&amp;39;s preferences are programmed into the SIM card by your telecom service provider. ... Postpaid Bill Payment &amp;middot; DTH Recharges&amp;nbsp;...
What is the SIM Toolkit application and how does it work? - Airtel</t>
  </si>
  <si>
    <t>2024-03-22 17:16:11</t>
  </si>
  <si>
    <t>airtel, airtel fine, dot, Department of Telecom, bharti airtel, industry ... Download the Financial Express App for the latest finance news. ... Money.
DoT imposes Rs 4 lakh fine on Airtel for violation of subscriber verification norms</t>
  </si>
  <si>
    <t>2024-03-21 22:27:03</t>
  </si>
  <si>
    <t>When you port numbers, you do not have to change your phone number, but your telecom service provider gets changed. ... Postpaid Bill Payment &amp;middot; DTH&amp;nbsp;...
How to claim unlimited 5G Data with Postpaid? - Airtel</t>
  </si>
  <si>
    <t>2024-03-21 20:48:45</t>
  </si>
  <si>
    <t>... Money &amp;middot; IT &amp;middot; Technology &amp;middot; Security &amp;middot; Legal &amp;middot; GST ... Airtel. ETMarkets.com. 8/10. Bharti Airtel. The total holding ... App &amp;middot; MX Player &amp;middot; Newspaper&amp;nbsp;...
Franklin Templeton Mutual Fund: Zomato, Bharti Airtel among top 10 stock holding</t>
  </si>
  <si>
    <t>2024-03-20 23:32:13</t>
  </si>
  <si>
    <t>Airtel Store &amp;middot; Login &amp;middot; Test &amp;middot; Business ... money. This plan is designed for people who ... Airtel Thanks App &amp;middot; Airtel UPI &amp;middot; Broadband &amp;middot; DTH&amp;nbsp;...
Airtel&amp;39;s 1-Year Prepaid Recharge Plans in India</t>
  </si>
  <si>
    <t>2024-03-20 22:50:06</t>
  </si>
  <si>
    <t>Ideally, this would involve a lot of convincing as no service provider would do it readily, but it is not impossible. ... Postpaid Bill Payment &amp;middot; DTH&amp;nbsp;...
How to Protect Yourself from SIM Card Hijacking? - Airtel</t>
  </si>
  <si>
    <t>2024-03-20 22:49:18</t>
  </si>
  <si>
    <t>The eSIM is a digital SIM card for the Apple Watch. This SIM card is ... Postpaid Bill Payment &amp;middot; DTH Recharges &amp;middot; Broadband Bill Payment &amp;middot; Exciting&amp;nbsp;...
How to Setup eSIM for Apple Watch? - Airtel</t>
  </si>
  <si>
    <t>2024-03-20 21:21:33</t>
  </si>
  <si>
    <t>IPL 2024: Best Plans From Jio, Airtel And Vodafone-Idea To Stream Matches ... Fraudsters Using This Trick On OLX And WhatsApp To Steal Your Money.
IPL 2024: Best Plans From Jio, Airtel And Vodafone-Idea To Stream Matches - Times Now</t>
  </si>
  <si>
    <t>2024-03-20 17:44:01</t>
  </si>
  <si>
    <t>Bharti Airtel&amp;39;s Subsidiary Bharti Hexacom Gets SEBI Nod for IPO ... Download The App Now. app. Market plus. Share ... No worries for refund as the money&amp;nbsp;...
Bharti Airtel&amp;39;s Subsidiary Bharti Hexacom Gets SEBI Nod for IPO | India Infoline</t>
  </si>
  <si>
    <t>2024-03-20 15:37:17</t>
  </si>
  <si>
    <t>indiainfoline</t>
  </si>
  <si>
    <t>... Airtel by 0.3% from January. Bharti Airtel. ... Money &amp;middot; IT &amp;middot; Technology &amp;middot; Security &amp;middot; Legal &amp;middot; GST ... Airtel. Open in App. Trending Now. RBI MPC Meet&amp;nbsp;...
Franklin Templeton Mutual Fund: Zomato, Bharti Airtel among top 10 stock holding</t>
  </si>
  <si>
    <t>2024-03-20 13:45:35</t>
  </si>
  <si>
    <t>Stay up-to-date with the Bharti Airtel ... ET Markets. Unlock detailed analysis of business news only on our App. 5M+ Downloads. App ... Money &amp;middot; Web&amp;nbsp;...
Bharti Airtel Closes at Rs 1228.35 with 7.38% 1-Month Return - The Economic Times</t>
  </si>
  <si>
    <t>2024-03-20 09:14:09</t>
  </si>
  <si>
    <t>Add Money &amp;middot; Know More. AIRTEL BLACK. Pay Bill &amp;middot; View ... Airtel Store ... Read more: How to claim Amazon Prime Video with the Airtel Thanks app?
A detailed guide on why you should choose the Airtel Prepaid Plan worth ₹149</t>
  </si>
  <si>
    <t>2024-03-19 23:35:05</t>
  </si>
  <si>
    <t>Money &amp;middot; Mutual Fund &amp;middot; Industry &amp;middot; Companies ... Airtel&amp;39;s unit Bharti Hexacom gets SEBI approval to float IPO ... Switch to the Mint app for fast and&amp;nbsp;...
Airtel&amp;39;s unit Bharti Hexacom gets SEBI approval to float IPO | Mint</t>
  </si>
  <si>
    <t>2024-03-19 23:00:58</t>
  </si>
  <si>
    <t>Unlock 500+ Stock Recos on App. The weekly strength indicator RSI is ... Falling Off The Momentum Why Retail Investors Are Losing Money After Witnessing&amp;nbsp;...
Rajesh Palviya handpicks Bharti Airtel, Bank of India as top picks which could give 10-12 ...</t>
  </si>
  <si>
    <t>2024-03-10 01:13:13</t>
  </si>
  <si>
    <t>... app store will compete with Google Play Store and App Store | Zee Business ... Where Will The Airtel&amp;nbsp;...
Money Guru: How much to invest in small and mid cap, what is the right strategy for market ...</t>
  </si>
  <si>
    <t>2024-03-01 21:49:54</t>
  </si>
  <si>
    <t>The cybercrook used a remote access app to siphon off money from the ... Reliance Jio, Airtel and Vodafone-Idea to government: You have lost Rs 800&amp;nbsp;...
Charholi resident loses 1.9 lakh to cybercrook in power bill scam - Times of India</t>
  </si>
  <si>
    <t>2024-03-01 21:29:11</t>
  </si>
  <si>
    <t>varkey</t>
  </si>
  <si>
    <t>PayTM FASTag: Are you keeping it or ditching it?
Quote:
Originally Posted by
varkey
So I ordered Airtel fastags for two of my cars on Friday, March 15 through the Airtel Thanks app.
...
...
Wondering whether I made the wrong choice with Airtel Fastags.
Quote:
Originally Posted by
varkey
Looks like they finally issued the fastag for the first order. I can now see the fastag as active on the NPCI website, and in the Airtel app it now shows the tag id. I also got a notification from Delhivery about the shipment.
However, the 2nd order is still in limbo.
So I've been frustrated dealing with Airtel Payments Bank regarding this fastag order. The tag for one car got issued and delivered in about 7-8 days, however the other order got stuck somewhere. I tried my level best to try and resolve this (phone/email), unfortunately the level of incompetence is incomprehensible. Finally I just asked them to cancel both my orders and refund the payment, and that too is pending since March 22nd, even after multiple follow-ups.
Today, I have escalated the issue from their site (not sure whether it even helps) and also emailed their grievance officer.
Anyway, please avoid Airtel Fastag, cause they tend to screw up every now and then. I understand that things can go wrong with any service provider, however with Airtel, there is no real hope in any resolution.
After all this, I went ahead with IDFC and the customer support is way better. I was also able to get the Rs 300 charged for their Max addon credited to my Fastag wallet. There was also an issue with auto recharge, which they did address in a timely manner with continuous followup from their side to ensure I was satisfied.
The tags too were delivered on the 2nd working day.</t>
  </si>
  <si>
    <t>2024-03-31 16:43:00</t>
  </si>
  <si>
    <t>MadrasTurbo</t>
  </si>
  <si>
    <t>Carplay Box - iHeylinkit CP908 Review
Background
In car HU user experience for me is one of the very important aspects in a car, and though I was mostly satisfied with the OE HU on my Kia Seltos facelift, one thing that I was not a big fan of was the inbuilt Here Maps. It is not terrible but I have been so used to Live Google Maps on my previous car&amp;#8217;s android HU, that I really missed it on the new car. Changing the HU was out of the question, and was not even considered, but I started looking at the available options to integrate live google maps to the HU.
Options Considered
Wired CarPlay/AA - This is the most straightforward way to get Google Maps and I am sure it would fit the bill for most of the users. I was also using this, but always missed the convenience, that I was used to, of just being able to use the application without a phone.
Wireless CarPlay/AA with a dongle - Costs anywhere from &amp;#8377;6,500 and goes all the way up to &amp;#8377;9,000 for some models. Has the same issues as the wired counterpart, but on top, it takes a hit on the phones battery, and if charged wirelessly, the phone heats up sometimes. I know many Kia/Hyundai users use such dongles and have a lot of positive feedback, so this option is also worth looking into.
Side loading .apk by accessing the engineering mode - While I was reading online, I came across an interesting thread on xda-developers where someone got access to the engineering mode and could sideload apks directly to the OEM HU. Though I badly wanted to do this, it was not that straight forward, and Kia has been making it harder and harder to access the engineering mode from what I am able to read. But also, with an OTA update, the side loaded apps most likely have to be reloaded. Also, there were other concerns like keeping the application updated, warranty woes, etc. So I dropped this idea.
Plug and Play Android Car Box a.k.a. CarPlay AI Box - Basically, an external device that uses the wired AA/CarPlay protocol to run a full fledged Android OS. Interestingly it also supports wireless CarPlay/AA through an application. Now this was the option that could potentially give me the same experience that I had with a proper Android HU, without having to tamper anything in the car. So I decided to buy one.
What to buy and from where?
There are a good number of options, and I am also seeing more local brands that generally rebrand and sell Android HUs, offering this product under various names - Smart AI Box, AI Car Box, Android Box, etc. But the problem was the pricing. In India, the local distributors seem to have a good markup (understandable as they have to extend warranty, support), and the prices for known brands like Carlinkit and Ottocast sometimes can even be close to &amp;#8377;30,000.
Honestly I do not mind spending money on accessories like this which I would not be changing often, and buying an inferior specced product would ruin the experience, and in the end I may end up not using it at all. I try not to regret buying something. I paid around &amp;#8377;25,000 including duties for an Android Head Unit 5 years back for my old car, as at that time, there was no one selling an OE fit for my car which was not so popular but also did not have high specs for the generic units. The product was expensive but it never gave any trouble till the day we had to part with our car.
When I was looking at the various products offered I noticed that the specs for a lot of them were identical, but they looked different and had a different name. It became clear that this is very similar to Android HUs, where brands procure from a handful of manufacturers with their custom branding or casing.  So I now just needed to find the right product and buy it from the right seller who offers good support and pricing.
I started looking through AliExpress and Alibaba for these products and there were so many options to choose from at prices as low as $50 all the way up to $400. After talking to multiple sellers and watching multiple videos and reviews online, I could generalize the products based on the processor used. There can be other products out there but the majority of them use the following chipsets.
Snapdragon based
QCM6490 - Expensive but one of the best available options today, supports 5G, for EU and Asia. Also supports Wifi6E.
SD662(6125) - Best VFM Chipset, supports 4G and should be the choice of most buyers.
SD665(6115) - Good performance, supports 4G and slightly cheaper than QM6125.
All the chipsets mentioned above are octa-core processors, There are other Mediatek and Rockchip based boxes that are slightly cheaper but might offer a different UI, or functionality.
Based on information available online, I was very impressed by the performance and features that the QM6490 based boxes offered and I was convinced that this was the one that I wanted to buy. No seller in India offered this product, so I had to import it directly from China. I have good experience with ordering stuff from China in the past, but that was all through AliExpress. Now, it is a little more challenging to order from China as most sellers do not want to ship single items on their own and the buyers as well have little to no protection. I got in touch with a company called as &amp;#8220;iHeylinkit&amp;#8221;, and what I really liked about them is the support that they offered. I had a lot of questions and was always given a detailed and polite answer for all my questions. I ordered the QM6490 based box from the same seller, which is called as the
&amp;#8220;iHeyLinkit CP908&amp;#8221; for about $380 (+duties)
via AliExpress to my EU residence. I believe it is also sold by other companies and you can find the product as &amp;#8220;Exploter ApplePie Rocket&amp;#8221;, &amp;#8220;Navlynx ApplePie Rocket&amp;#8221; etc.
The seller informed me that they would be willing to ship directly to India, so if anyone is interested, please take a look at their product line-up. You can reach them at +86 158 7619 4110 on WhatsApp.
Disclaimer: I am not linked to the company/seller in anyway. I fully paid for my goods, and my review of the product is solely based on my personal experience. Also important to note, I did not order directly and used AliExpress and had full buyer protection. So if anyone happens to buy directly, please be aware of all the possible risks and if possible, share your experience in this thread.
iHeylinkit CP 908
I will start with the overall pros and cons and then go into the details for those interested.
PROS
+Full Android 13 based OS
+Outstanding performance with zero lags
+8GB RAM with 128GB UFS2.1 storage with the ability to add a micro-SD card up to 128GB
+Dual BT 5.2
+Super quick boot time (less than 15 seconds)
+Built in GPS
+Wireless Android Auto/Apple Carplay
+5G connectivity
+Wi-Fi 6E
+HDMI Output which is capable of outputting different content for the HU and the rear entertainment unit
+In-Car Wi-Fi Hotspot
+Supports use of OEM GPS data (for supported cars)
+Integrates well with steering controls including the voice commands
+Full access to Google Play Store
+Supports accessories like an air remote(+$20), which can enable the rear seat passengers to control volume, change tracks, and also use the voice commands from the remote. I found this useful
+Split screen support to have more than one apps open
CONS
- $$$. Costs over &amp;#8377;30,000. With shipping and duties, it can be significantly higher
- UI/UX. The hardware is so capable but the implemented UI/UX out of the box is very poor. System navigation, bloatware, old security patch with an OS that is already almost 2 years old now
- SIM card is not used only for data but also has messaging and calls like a normal phone. Maybe this is useful for someone but I cannot wrap my head around getting calls in the car from the sim I installed for data. No way to uninstall the phone and messaging app. I have now resorted to call barring and removed messaging permissions for the applications
- Hotspot has to be turned on every time manually, and there is not even a quick toggle. I resorted to using Tasker to trigger on boot
- Device can heat up quite a bit, so it is important to place it in a well ventilated area
- By default, while using wired Android Auto, pressing the voice command button on the steering once, opens Kia&amp;#8217;s voice command, and long pressing opens the assistant, but for some reason both the actions only trigger the assistant with this box. Maybe I am missing some configuration, but I was not able to find a way to make this work properly
Unboxing
The product came well packed with an external cardboard box and bubble wrap. The product box is relatively small and was surprisingly well made. The box contained the following items.
The device itself
USB Type A to Type C cable - Used to connect to the cars wired Apple CarPlay port
USB Type A+Type A to Type C Y Cable - Some cars do not have sufficient power output to power this device, and in this case, additional power needs to be supplied through the Y cable
USB Type A to USB Type C Adaptor - For cars with type-c input for CarPlay
Mini HDMI to HDMI - To connect an external monitor like a rear entertainment unit using a full sized HDMI port
SIM Ejector Pin - To remove the SIM and memory card tray
Boot, Setup, Tweaks and pre-installed apps removal
I used the USB A to USB C cable to connect to the CarPlay port. I was a little worried because many of the users had reported that they had to use the Y cable for additional power for powering the device. I wanted to avoid this as first it then takes two USB ports but also it becomes a little too clumsy. But luckily, the power output was sufficient. The device lit-up with colors changing from green to red to blue and it was really bright as well. Good thing is there is an option to change the LED color mode, and most importantly it allows to completely turn the LED off. It took about 25 seconds for the first boot because it automatically detects the device resolution and restarts the device. Once it rebooted, I noticed that the resolution was too high, and it was not very usable as the fonts and the icons were small. There were also three big static widgets that were ugly and really was not looking good on the HU. There were also a lot of pre-installed applications.
I quickly realized the implemented UI was very archaic and needed a lot of tweaks. Since I have good experience with Android and customization in general, thanks to my xda days, I started by seeing what options I had out of the box before deciding the need to root the device. Though I was still limited to how much I could customize, I could get to a point that I was happy without needing to root. A short list of the things that I did.
Updated to the latest firmware. The firmware updates are done through an app and not the official android system. But was surprising to see multiple updates as I expected none. The updates were mostly some minor fixes and updates, nothing major.
Added an Airtel SIM Card and a 128GB SanDisk SD Extreme Pro SD Card.
Removed all pre-installed applications like HBO Max, Waze etc.
Turned off the ugly widgets.
Increased the Magnification/Icon Size and Font Size.
Turned off Right Hand Drive Mode - Because this aligns the applications in the app drawer to the right which is not very intuitive to use for me.
Installed Tasker and added a profile to turn on the Wi-Fi Hotspot on boot.
Enabled Call Barring to ensure that the SIM installed in the device does not get any incoming calls.
Removed Calls and SMS permissions from all applications.
Set default assistant to Google Assistant.
Set default navigation to Google Maps.
Setup Wireless AndroidAuto/Apple CarPlay through the ZLink app just in case.
Overall Performance and Initial Impressions
Hardware wise the device is impressive inside-out. I have mentioned enough about the specs, but I must also mention the the casing feels very well made, light and easy to carry around if needed. Once I set everything up to my liking, it is a breeze to use the device. I just get in the car, use the voice command button on the steering to navigate to my destination and it works flawlessly. My phone is connected to the device&amp;#8217;s Bluetooth normally for music and calls.
Performance wise, the device is a lot quicker than I expected, in the sense, it boots up in parallel with the cars infotainment and in about 10-15 seconds, it fully boots up.
If you setup wireless android auto or Apple CarPlay with ZLink, then post boot up of device it also automatically connects to AA/CarPlay all under 30 seconds. Another thing I noticed was that when played directly from the device the audio output is much better than any other input modes that I have tried. I am not able to figure out why this might be the case, as the box at the end of the day uses the same CarPlay port as my phone.
The 5G performance is exceptional, I consistently get over 150Mbps, and sometimes even recorded 500+Mbps. The hotspot also is WiFi6 so the connected devices also get access to good speeds.
All other android based car applications can be used, like for example, I was able to install my dashcam app, making it easier to offload files to the sd card on board, change settings and view feed. Once can also add a CANBUS based device to connect with the device via Bluetooth, etc. Thinking slightly out of the box, the device also has some other out of car use cases, specially while travelling.
Wi-Fi Hotspot.
Can connect to any HDMI port in say a hotel TV/Airbnb to access all your content.
Can also be paired with a mini projector.
It can also handle some games like Asphalt and supports controllers too.
I am very happy with the device and its performance. I will consider rooting in the long run as that would open up a whole lot of options.
Conclusion and Recommendations
Good hardware, let down by mediocre software.
I am happy with the device but I cannot imagine an average user having to do all these tweaks to have an acceptable experience. The other problem is also powering the device itself, from what I read online, many of the older and some of the newer cars need the Y cable to provide sufficient power. If you want something that is the best available that money can buy, then do go ahead and buy it, but what I would recommend for others is the SD662 based box (called as iHeylinkit CP608 Ultra) for around $150-$170, features the same UI, casing with HDMI out, and offers good acceptable performance, with 4G connectivity, which should be more than sufficient for all major use cases, I would also suggest talking to the vendor over WhatsApp to better understand the differences between all the available models, to select the one that would suit your needs best.
If you need only Wireless CarPlay/Android Auto stick with well known adapters like Carlinkit as they are affordable and offer a no-nonsense experience out of the box. Autokit based wireless AA/Carplay implementations generally perform better than ZLink. Ottocast and Carlinkit also have their own custom skin on the UI which in my opinion are better than the generic ones. You will be paying more for these brands, but it may be worth it as it can save a lot of hassle.</t>
  </si>
  <si>
    <t>2024-03-28 12:50:00</t>
  </si>
  <si>
    <t>izzikio_rage</t>
  </si>
  <si>
    <t>PayTM FASTag: Are you keeping it or ditching it?
Quote:
Originally Posted by
Game_of_Roads
Amazon has just launched their Amazon Pay FasTag, looks like it's in collaboration with ICICI Bank, but all the Fastag operations seem to have visibility inside the Amazon app. Fastag deductions will happen directly from Amazon Pay wallet balance. There's a 1% cashback for Prime members, but for me with only ~8-10 outstation trips in a year, the incentive isn't very attractive, but nevertheless it's there.
Had this been available ~10 days ago, I would have preferred this over Airtel. The way things are today, I would highly prefer lesser number of apps on my phone doing more things. Absolutely hate HDFC Bank's implementation of FastTag with no visibility from the HDFC MobileBanking App (deductions, history etc, not recharge). Picked Airtel, since I had reluctantly installed the Airtel app for bill payment etc already.
The challenge with Amazon is that currently it only allows one FasTag per wallet, so defeats the purpose completely</t>
  </si>
  <si>
    <t>2024-03-26 18:53:00</t>
  </si>
  <si>
    <t>Jaipur</t>
  </si>
  <si>
    <t>Rajasthan</t>
  </si>
  <si>
    <t>Game_of_Roads</t>
  </si>
  <si>
    <t>Who is your preferred FASTag provider?
Amazon has recently launched their Amazon Pay FasTag, looks like it's in  collaboration with ICICI Bank, but all the Fastag operations seem to  have visibility inside the Amazon app. Fastag deductions will happen  directly from Amazon Pay wallet balance. There's a 1% cashback for Prime  members, but for me with only ~8-10 outstation trips in a year, the  incentive isn't very attractive, but nevertheless it's there.
Had this been available ~10 days ago, I would have preferred this over  Airtel, which is what I've shifted to from PayTM. The way things are today, I would highly prefer lesser number of  apps on my phone doing more things. Absolutely hate HDFC Bank's  implementation of FastTag with no visibility from the HDFC MobileBanking  App (deductions, history etc, not recharge). Picked Airtel, since I had  reluctantly installed the Airtel app for bill payment etc already.</t>
  </si>
  <si>
    <t>2024-03-26 11:17:00</t>
  </si>
  <si>
    <t>dailydriver</t>
  </si>
  <si>
    <t>Poll : Your preferred UPI app and why?
Quote:
Originally Posted by
SideView
Is bescom payment working with gpay?
Earlier it was showing unavailable until 19th march and now tried removing and re-linking it is not working.
Quote:
Originally Posted by
whitewing
Bescom payment via Amazon pay &amp; Airtel thanks had issues as well in the same time period.
All ESCOMs had maintenance and upgrade works going on for a while and hence were either inaccessible or only partly available. They must be up and running by tomorrow.
As the systems were all down, BESCOM seems to have waived off the late fee for this month.</t>
  </si>
  <si>
    <t>2024-03-24 15:10:00</t>
  </si>
  <si>
    <t>whitewing</t>
  </si>
  <si>
    <t>Poll : Your preferred UPI app and why?
Quote:
Originally Posted by
SideView
Is bescom payment working with gpay?
...
Any other recommendations for bescom payment ?
Bescom payment via Amazon pay &amp; Airtel thanks had issues as well in the same time period.
Try using the Karnataka one portal (has an app and a desktop site
www.karnatakaone.gov.in
) to make the payment. It is very reliable.</t>
  </si>
  <si>
    <t>2024-03-24 11:50:00</t>
  </si>
  <si>
    <t>rendezvous3850</t>
  </si>
  <si>
    <t>Must-Have Apps on your smartphone | Apps that you cannot do without
1) Amazon - shopping, bills, recharges, travel booking
2) Cred - credit card bill payment, small upi transactions
3) Youtube &amp; youtube music
4) Amazon prime, hotstar, instagram
5) Google pay, paytm, airtel thanks, icici direct
6) ola, swiggy
7) ddpai, ms teams, anacity apartment app
8) undeletable google suit</t>
  </si>
  <si>
    <t>2024-03-24 09:04:00</t>
  </si>
  <si>
    <t>Hyderabad</t>
  </si>
  <si>
    <t>Andhra pradesh</t>
  </si>
  <si>
    <t>niki9009</t>
  </si>
  <si>
    <t>PayTM FASTag: Are you keeping it or ditching it?
Quote:
Originally Posted by
DetectiveMiles
It is not linked to AmazonPay Wallet for toll payments. It is just another ICICI FasTag distributed via Amazon, everything else is managed by ICICI.
Recharge can be any mode just like any other  bank FasTag. There is no mention of AmazonPay in the tag either. This was when I ordered on Feb 15, 2024.
Yes, there is 1% cashback for Prime Members currently.
Quote:
Originally Posted by
SourPai
Sure. Please do update here if it allows Amazon Pay balance use. You will mostly get a message as "Your amazon pay balance can't be used to pay for this order" at the last step. But if things are different with you then do let us know
Quote:
Originally Posted by
raptor_diwan
I don't think Amazon Pay balance can be directly used for Fastag debits because Amazon's name is not on the approved bank list released by the government. The payment has to be made with ICICI, not Amazon Pay. However, if it is working, then that's great. Please update us after your drive. My friend has yet to purchase and is not considering airtel despite having a wallet-based system, Last time I checked, it was not working, and Amazon changed its FAQ itself. May be now they made some changes.
The deduction happened from the gift card balance which was loaded using Amazon pay vouchers bought from credit card portal. Interesting thing to note here is I also loaded money using upi which showed under the wallet balance which wasn&amp;#8217;t used.
So currently this is the most rewarding fastag out there. Will have to wait and see if they still give 1% cashback for prime members.</t>
  </si>
  <si>
    <t>2024-03-23 18:12:00</t>
  </si>
  <si>
    <t>PayTM FASTag: Are you keeping it or ditching it?
Quote:
Originally Posted by
varkey
The support agents seem clueless about the revised ICICI fastag though, after a long chat, they have a taken a request for cancellation of the order.
True, before my purchase of a FASTag, I was having a chat with Amazon support, and they couldn't answer a simple question: whether the payment would be debited directly from Amazon Pay or if I should recharge it separately. The answer I kept receiving was that I could recharge any FASTag using Amazon Pay balance. I tried to explain to them if it would function as a wallet or a Paytm model, but their response kept circling back to the option of recharging FASTag from Amazon Pay balance. Frustrated, I opted for Airtel. It seems like all the customer service regarding FASTag is lacking. The same issue persists with Airtel, as it will take them a long time to grasp the problem itself.</t>
  </si>
  <si>
    <t>2024-03-22 12:07:00</t>
  </si>
  <si>
    <t>PayTM FASTag: Are you keeping it or ditching it?
Quote:
Originally Posted by
varkey
Thanks, that's awesome. After you pointed it out, I was able to find the auto-load checkbox after going through the Add Money flow. I will go ahead and order replacement Airtel Fastags for all my cars in that case.
Quote:
Originally Posted by
Game_of_Roads
Thank you ! How long did it take for you to get the Airtel fastag delivered through the online method ?
So I ordered Airtel fastags for two of my cars on Friday, March 15 through the Airtel Thanks app. The first order went through fine, and I could see order listed on the site with an "In Progress" status. Sometime later, I placed the order for the second car, made the payment which was shown as successful, but no track of this order anywhere other than the transaction history where the amount was deducted.
I got an SMS the same day saying the fastag request has been validated successfully, but only for the first order.
It's been 5 days now, and there is no indication of the fastag being issued or shipped. And till now there is no reference to the second order. I checked the
NPCI fastag status checking website
, and sure enough the fastag hasn't been issued for both cars, as of this morning.
I emailed them at
wecare@airtelbank.com
, but I just got standard boiler plate response saying the fastag will be delivered within 14 working days!!
Wondering whether I made the wrong choice with Airtel Fastags.</t>
  </si>
  <si>
    <t>2024-03-20 08:43:00</t>
  </si>
  <si>
    <t>desigoldberg</t>
  </si>
  <si>
    <t>Help me plan my cc usage
TLDR: Credit card recommendation based on our needs and optimising cc usage  We (partner and I) will mostly have the below cards by this month end (newbie cc users with little knowledge)  Sbi cashback (in transit) Hdfc regalia gold (approved as per email but waiting for dispatch updates)  Icici sapphiro (partner has it for an year, 5k reward points accumulated)  Icici amazon pay ( partners got approved today )  We are planning to get any of these below cards.   We need suggestions whether we should get any of these below or already existing ones would suffice? a) Axis ace (partner, 500 amazon voucher and 500 gpay cashback aka FYF) b) Airtel axis (Mine - 500 amazon voucher aka FYF) c) Hdfc swiggy (partner, 500 swiggy money aka FYF) Please help us in optimising cc expenses for BEST REWARDS/CB bases on our spending and selecting the best card we can avail instea of piling up a lot of cards without using them properly.   Our Monthly spends analysis  Rent - 16000 Electricity bill - 800 Airtel broadband - 600 Airtel recharge /3 sims - ~600 (1800 per quarter) Education (courses, cetitifcations etc ) - ~1500  Swiggy - 5000 Instamart, groceries etc - 6000 Online shopping ( clothing and fashion related) - ~1500  Electronics etc - 1000  Offline shopping/adhoc - 5000 ( yearly spend adjusted to monthly) Insurance - 5,000 buses/flights - 4000 Hotels/stay - 2000  Fuel/Ola/rapido - 3000 Dining and movies - 5000  Total spend/month : ~60k Ps: EDUCATION, OFFLINE SHOPPING, FLIGHTSBUSES, HOTELS are adhoc and yearly but averaged and adjusted to monthly expense. So theyre not exactly a recurring expense but a definite expense in a financial year. For example- We spend definitely a lot of money offline shopping - clothes,shoes etc (30k-50k) and some other purchases of 60k-100k eg: 2 cycles costed us 150k this year, mobile and camera costed us 150k last year) in a financial year which i consider them to be luxury expenses for us and always used upi for everything.     &amp;#32; submitted by &amp;#32;  /u/desigoldberg  &amp;#32; to &amp;#32;  r/CreditCardsIndia   [link] &amp;#32; [comments]</t>
  </si>
  <si>
    <t>2024-03-20 02:33:56</t>
  </si>
  <si>
    <t>Poll : Your preferred UPI app and why?
Quote:
Originally Posted by
inder
Wanted to know if I can use Paytm for IPO's after 15th March.
Since the UPI service is operational beyond it, you should be.
Quote:
Originally Posted by
mayuresh
Are there wallets that allow making credit card bill repayment using the wallet balance?
Don't have a credit cars so can't say for sure but Airtel Payments Bank does have a "credit card" option in the "Bills and Utilities" section.
Plus there aren't many wallets around.</t>
  </si>
  <si>
    <t>2024-03-18 19:34:00</t>
  </si>
  <si>
    <t>PayTM FASTag: Are you keeping it or ditching it?
Quote:
Originally Posted by
niki9009
Nope, this fastag is directly linked to amazon pay balance so if you buy a apay gift card and load apay balance it should be available for use with fast tag, tried loading now and it shows available for fastag. Will get to test this saturday as i will be travelling.
I don't think Amazon Pay balance can be directly used for Fastag debits because Amazon's name is not on the approved bank list released by the government. The payment has to be made with ICICI, not Amazon Pay. However, if it is working, then that's great. Please update us after your drive. My friend has yet to purchase and is not considering airtel despite having a wallet-based system, Last time I checked, it was not working, and Amazon changed its FAQ itself. May be now they made some changes.</t>
  </si>
  <si>
    <t>2024-03-18 14:50:00</t>
  </si>
  <si>
    <t>thanixravindran</t>
  </si>
  <si>
    <t>Getting a new SIM | Jio, Airtel or BSNL?
Quote:
Originally Posted by
Thad E Ginathom
Everybody's mileage varies.
What did you finally decide?
My experience with Airtel on mobile is smooth for last 20 years. But it is a post paid taken with my previous corporate tie up and so it is still cheaper at just 200 bucks per month even this day. I got another Airtel post paid connection as well which I took and gave my wife at same cost 10 years ago. But their international packs are costly for post paid compared to pre paid. I never tried any other provider like BSNL or Jio. My dad has both Airtel (migrated from Aircel) and Jio (only for social media) pre paid and don't face much issues with both of them. Recently Airtel had outages couple of times and it become a pain with complete outage. But Airtel data connectivity is terrible in central Chennai areas like Anna Nagar due to congestion. It can't even open any app properly. Yesterday faced the same in Ciclo cafe, Uthandi ECR.
OT
My broadband experience with Airtel is not great. First I had it in 2008 time frame in Bangalore it waa good and when I switched home to another area, they refused transfer and I fought hard to get it. But the connection will often gets broken and I was told to get a higher plan like 3000 per month to avoid issues. Once it was down for 2 weeks and I refused to pay for the period it is not working and asked to close it with payment for working period. They refused and kept reminding. Finally they sent a lawyer notice and hilariously one lawyer called and threatened that I may never be able to travel abroad if they file a case. I challenged them to go ahead and told will file a case against him and Airtel. Then got a call from Nodal officer who decided to accept my version and waived the non working period fee and paid only the due to close the case. And after few years when I switched home, they asked me for another chance and this time experience was smooth till I moved out of Bangalore.</t>
  </si>
  <si>
    <t>2024-03-17 19:04:00</t>
  </si>
  <si>
    <t>Chennai</t>
  </si>
  <si>
    <t>Tamil nadu</t>
  </si>
  <si>
    <t>meerkat</t>
  </si>
  <si>
    <t>Getting a new SIM | Jio, Airtel or BSNL?
Quote:
Originally Posted by
Thad E Ginathom
...
The biggest thing I celebrated, having moved from BSNL to Airtel, was the absence of the ever-open hand, the strong inference that if I wanted the job done, I had to grease the palm of the guy. Airtel employed engineers who asked nothing and accepted nothing. That is slipping in the opposite direction now, as Airtel is using independent contractors. Sad.
I used to work for an American MNC in Bangalore. Before the time of cell phones arrived, my company used to provide BSNL landlines at employees' homes.
I needed to shift to an apartment right above the one I had been living in. So the landline connection needed to be shifted too. No big deal, -- it just needed disconnecting the BSNL wires from one set of wires going to the old apartment to another set (meant for the new apartment) only a few inches apart inside the building shaft for cables.
An application for the shift was submitted to the relevant BSNL office by my company along with all supporting documents and the requisite fee.
--- Weeks passed, with nothing happening. Now
I
was supposed to follow it up with BSNL to get it done. I was new to Bangalore, and new to working life in India. So my local coleagues advised me about what was going on. And of course, it needed greasing of palms if I wanted to get it done soon! --- I was not willing to do that.
So, I got my hands into the building shaft, and did the few minutes' job of disconnection and reconnection of the relevant wires myself! --- Job done, and my phone in the new apartment started working. Easy! And I was happy.
So, of course, I bragged about it to my coleagues. To my surprise, they were not impressed! I had done something illegal, and I could get in trouble with BSNL!
Scared, I undid what I had done to get my phone working, -- but I was not going to grease any palms (this attitude has made many things very difficult for me in India all my life, but I can honestly hold my head high, -- to myself)!
Finally, a full 3 months after application for the shift and fee payment, BSNL gave up, and completed the job without bribes! I didn't really have to go through much hardship for the lack of a phone at home, because I was living alone, and spent most of my waking hours at work.
---- My American MNC had to maintain a separate department staffed with local people to keep things running "smoothly" with various government departments in Bangalore! I have no idea how the necessary grease money was acounted for in the company books! All I know is that the US staff in the know used to laugh about this additional cost of doing business in India, and that made me feel very proud as an Indian!
The top people of this special department earned much more than us poor engineers, and used to flaunt their costly house and such too (that we couldn't even dream of buying ourselves)!
The whole idea of opening a design center in India meant cost savings for my company compared to the US. So indirectly this additional cost of doing business in India actually came out of the paychecks of us engineers of a technology company, whether or not we paid any grease money directly out of our pockets ourselves!
.</t>
  </si>
  <si>
    <t>2024-03-16 22:42:00</t>
  </si>
  <si>
    <t>AnonymousGossiper0</t>
  </si>
  <si>
    <t>Airtel Axis CC payments failing
I am trying to recharge in Airtel thanks app using Airtel axis CC and all sort of bill payments are failing after multiple attempts. Any issues at present?    &amp;#32; submitted by &amp;#32;  /u/AnonymousGossiper0  &amp;#32; to &amp;#32;  r/CreditCardsIndia   [link] &amp;#32; [comments]</t>
  </si>
  <si>
    <t>2024-03-15 17:07:58</t>
  </si>
  <si>
    <t>PayTM FASTag: Are you keeping it or ditching it?
Quote:
Originally Posted by
Ananthponraj
Hi, I have done this couple of times and got the Airtel Money Wallet reactivated (Though I am not actively using it).
You need to send an email to
wecare@airtelbank.com
from your wallet registered email ID, and request them to reactivate your dormant
Thanks, got a response to my email this time. However, apparently the wallet has been closed, and said that I need to open a Airtel Savings account if interested. For this there is an option in the Airtel Thanks app.
However, I had a question regarding Airtel Fastag, is there an option for auto topup of the wallet/savings account? I did a quick search but didn't find any such option.
It looks like finding a proper replacement for Paytm Fastag is difficult, my requirements are
1. Common wallet for multiple cars
2. Auto topup if balance falls below a threshold.</t>
  </si>
  <si>
    <t>2024-03-15 15:21:00</t>
  </si>
  <si>
    <t>Who is your preferred FASTag provider?
Quote:
Originally Posted by
saket77
the app is simply not as userfriendly to use as PayTM. To activate the wallet, it took me quite some time to navigate to the option. Not straight forward. I think I will give airtel fastag a miss.
Thanks!
It's true that the Airtel app doesn't compare well to the usability of Paytm. Perhaps in the future, it will improve. But so far its good for me. The only reason I chose Airtel is to consolidate adding money into a single wallet instead of recharging each tag manually. Not to mention their customer care is also cumbersome.</t>
  </si>
  <si>
    <t>2024-03-14 16:20:00</t>
  </si>
  <si>
    <t>fazalmirza</t>
  </si>
  <si>
    <t>Who is your preferred FASTag provider?
Quote:
Originally Posted by
saket77
How do you add money in wallet through other apps through upi? UPI Handle?  I get this screen while trying to top up the wallet:
It's funny, my Airtel app doesn't show option of recharge via credit card. Only debit card.
Meanwhile, try installing Gpay or Phonepe, perhaps it will start showing up. If those apps are already installed, then airtel app is faulty.</t>
  </si>
  <si>
    <t>2024-03-14 15:50:00</t>
  </si>
  <si>
    <t>Kanpur</t>
  </si>
  <si>
    <t>Uttar pradesh</t>
  </si>
  <si>
    <t>tbppjpr</t>
  </si>
  <si>
    <t>Getting a new SIM | Jio, Airtel or BSNL?
Quote:
Originally Posted by
Thyag
Whatever might be the scenario don't ever get into the trap of Airtel, they are the worst !
Solving the puzzle of their billing statements is the only entertainment they provide &amp;#8211; it's like a monthly game of financial Sudoku with disappearing money and hidden fees !
I wonder how can one be in the situation of puzzled billing for mobile services in the era of unlimited calling facility available at fixed price plans!
I have switched onto Airtel Black plan for 3 of my connections long ago. One is my postpaid number, another addition is my son's number which I got last year and third is my 100mbps broadband plan.
The total bill for all these three services is Rs. 1649.64 constant every month where everything is unlimited except the shared mobile data which always shows 300+ GB available every month.
Although I had different package few months ago which used to cost couple of hundred more than the current in the Airtel Black but later switched onto current plan which I find indifferent compared to the previous once for the facilities I need or use.
But the bills remained constant every month in either of the plans for me.
My only complaint is the deteriorating  and unreliable quality of mobile network, be it Airtel, Vi or anything else.
Ironically the mobile is no more mobile where and when we desperately need it as a mobile, rest of the time we depend on the broadband, even for mobile services (many calls these days are received or made as WiFi calls).</t>
  </si>
  <si>
    <t>2024-03-13 21:25:00</t>
  </si>
  <si>
    <t>Ananthponraj</t>
  </si>
  <si>
    <t>FASTag: All you need to know about procuring &amp; using it!
Quote:
Originally Posted by
izzikio_rage
Has anyone tried airtel payment bank/wallet for the Fastag? They seem to have the same system as Paytm, all tags linked to one wallet and payment automatically gets cut from wallet cash. If this works then will have to shift most of my payments to Airtel when Paytm goes down
Quote:
Originally Posted by
tbppjpr
The Airtel Payments bank account is like any other bank account. But the advantage is we can have the small digital payments separate from our primary bank account to keep our bank statements clean from the small transactions.
Another advantage is we are eligible for the 7% interest if we maintain the monthly average balance of Rs. one lakh or above.
@tbppjpr, Thanks. This is helpful.
@izzikio_rage - There are charges that comes along with the Airtel Savings Bank Accounts such as Account Facilitation Charges / Annual Subscription Charges, Account Operation Charges, SMS Alert Charges etc., - Please read more at
https://www.airtel.in/bank/bank-charges</t>
  </si>
  <si>
    <t>2024-03-11 09:19:00</t>
  </si>
  <si>
    <t>xotiq</t>
  </si>
  <si>
    <t>Android Thread: Phones / Apps / Mods
Quote:
Originally Posted by
Thad E Ginathom
Thanks for responses.
I don't think they distribute through Reliance Digital any longer... Do they? I got the phone there a few weeks ago.
I want to see how Airtel and Jio compare in the localities where I spend time.
In our current residence, family uses Jio, Airtel, BSNL and Vodafone. All 4 providers have good coverage in our area. Jio and Airtel, with decent '5G'. Vodafone ironically has the highest speeds on 4G, easily 65-70Mbps, maybe due to hardly any users!! My obervation has been that Jio 5G speeds are higher on the top tier Samsung flagships compared to mid budget Xiaomi's and others.
FYI- if anyone is opting for online SIM request, please make sure to complete activation of the tariff plan on the spot, check for a range of plans which the rep can show you on his official Jio app, and you can confirm. There is also a e-PDF bill which is instantly generated and sent. Not a single penny extra, neither any upselling.</t>
  </si>
  <si>
    <t>2024-03-10 22:23:00</t>
  </si>
  <si>
    <t>sid41299</t>
  </si>
  <si>
    <t>Best internet provider for Anand Bagh/Safilguda area?
I&amp;#39;ve been using Airtel in Visakhapatnam without any major technical issues (other than the occasional payments issues), so I&amp;#39;m more interested in taking that. However the family that lives below us use Hathway, and he says he&amp;#39;s faced no issues with them in the four years they&amp;#39;ve used it, while also casually mentioning that outages usually last for "just 24hrs or so". My main concern is A. outages, and B. latency, as I heard Jio Fiber is not great for online multiplayer and other low-latency workloads, and I&amp;#39;m worried Hathway might have some catch like this as well. &amp;#x200B; Any help is appreciated Thanks in advance.    &amp;#32; submitted by &amp;#32;  /u/sid41299  &amp;#32; to &amp;#32;  r/hyderabad   [link] &amp;#32; [comments]</t>
  </si>
  <si>
    <t>2024-03-10 15:27:56</t>
  </si>
  <si>
    <t>Visakhapatnam</t>
  </si>
  <si>
    <t>FASTag: All you need to know about procuring &amp; using it!
Quote:
Originally Posted by
izzikio_rage
Has anyone tried airtel payment bank/wallet for the Fastag? They seem to have the same system as Paytm, all tags linked to one wallet and payment automatically gets cut from wallet cash. If this works then will have to shift most of my payments to Airtel when Paytm goes down
I had been using the Airtel wallet since many years for my Airtel bill payments. Recently upgraded to the Airtel Payments bank account and started using it for regular digital payments at local vendors and the experience has been smooth so far.
But faced one issue, my Airtel wallet got disappeared along with the balance in it when I upgraded to the Airtel Payments bank account. I had to do few follow ups with them and had to go through some formal process to get the balance credited back into my bank account. They say that wallet closes down if the Airtel Payments bank account gets activated.
So if you are already using the wallet and want to upgrade to the payments bank then first clean out the old balance to save yourself from the hectic process.
The Airtel Payments bank account is like any other bank account. But the advantage is we can have the small digital payments separate from our primary bank account to keep our bank statements clean from the small transactions.
Another advantage is we are eligible for the 7% interest if we maintain the monthly average balance of Rs. one lakh or above.
Recently also got the Airtel Fastage, though haven't yet installed it because the old Paytm Fastage sticker has left it's glue on the windscreen and I want to stick the new Airtel Fastag at the same place.
I opened this thread to ask the solution to clean the Fastag sticker glue from the windscreen and found your post.
Any help for cleaning the old Fastag sticker glue is highly appreciated.</t>
  </si>
  <si>
    <t>2024-03-09 21:10:00</t>
  </si>
  <si>
    <t>Beginning_Worry_6905</t>
  </si>
  <si>
    <t>Three different credit score on Gpay/Airtel/Cred
I checked my credit card in three app gpay/airtel/cred, all the three places shows 3 different scores. Below are some of my question if someone can help out: 1) my credit score on cred(equifax732-&amp;gt;702) decresed by 30 points since i didnt use credit card for 3 months, how can i avoid that? If i dont use card then atleast it should not decrese, is my understanding correct or am i missing something? 2)why there are 3 different credit score and which one matters? 3)I only have one credit card, if i surrender that or dont use, will the score keep on decreasing? 4) many times i have made extra payments(1000-2000rs more)and I am worried about not paying in case if dont have money at the end of the month, is this wrong? I am not sure about this, and how can i improve from this downfall? Please help    &amp;#32; submitted by &amp;#32;  /u/Beginning_Worry_6905  &amp;#32; to &amp;#32;  r/CreditCardsIndia   [link] &amp;#32; [comments]</t>
  </si>
  <si>
    <t>2024-03-06 08:47:57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</si>
</sst>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co/4lfzS8oE9e%0a%0a@RBI%20%0a%20%20Quoted%20Tweet%20:%20@shubham88966379%20:%20@airtelbank%20Its%20seems%20like%20a%20froud%20by%20airtel%20payment%20Bank%20bcz%20I%20apply%20for%20ipo%20but%20my%20money%20was%20hold%20since%2020%20days" TargetMode="External"/><Relationship Id="rId2" Type="http://schemas.openxmlformats.org/officeDocument/2006/relationships/hyperlink" Target="https://t.co/SBf6YtJshS%20%0a%20%20Quoted%20Tweet%20:%20@JiteshSpeaks%20:%20@CNBCTV18Live%20@Reematendulkar" TargetMode="External"/><Relationship Id="rId1" Type="http://schemas.openxmlformats.org/officeDocument/2006/relationships/hyperlink" Target="https://t.co/RurYHLNXhQ%20%0a%20%20Quoted%20Tweet%20:%20@shivlalmani%20:%20@airtelbank%20My%20Airtel%20payment%20bank%20number%20is%208103377734" TargetMode="External"/><Relationship Id="rId4" Type="http://schemas.openxmlformats.org/officeDocument/2006/relationships/hyperlink" Target="https://t.co/Fyuk2RDim1%20%0a%20%20Quoted%20Tweet%20:%20@Arvind27031971%20:%20@airtelindia%20@Airtel_Presence%20@airtelnews%20The%20Fibre%20broadband%20network%20is%20down%20in%20our%20Worli%20area%20Mumbai%20south%20%20since%2030%20th%20March%20morning%20to%20till%20this%20time%209.30%20pm%2031%20st%20MARCH.%20Airtel%20should%20not%20charge%20for%20this%20downtime%20of%20network%20and%20give%20refund%20in%20monthly%20bi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254"/>
  <sheetViews>
    <sheetView tabSelected="1" topLeftCell="A2234" workbookViewId="0">
      <selection activeCell="C1271" sqref="C1271"/>
    </sheetView>
  </sheetViews>
  <sheetFormatPr defaultRowHeight="14.5" x14ac:dyDescent="0.35"/>
  <sheetData>
    <row r="1" spans="1:4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35">
      <c r="A2" t="s">
        <v>46</v>
      </c>
      <c r="B2" t="s">
        <v>47</v>
      </c>
      <c r="C2" t="s">
        <v>48</v>
      </c>
      <c r="D2" t="s">
        <v>48</v>
      </c>
      <c r="E2" t="s">
        <v>49</v>
      </c>
      <c r="F2" t="s">
        <v>50</v>
      </c>
      <c r="G2" t="s">
        <v>51</v>
      </c>
      <c r="I2" t="str">
        <f>HYPERLINK("https://twitter.com/Twitter User/status/1752758873109496206","https://twitter.com/Twitter User/status/1752758873109496206")</f>
        <v>https://twitter.com/Twitter User/status/1752758873109496206</v>
      </c>
      <c r="J2" t="s">
        <v>52</v>
      </c>
      <c r="N2">
        <v>0</v>
      </c>
      <c r="O2">
        <v>0</v>
      </c>
      <c r="X2" t="s">
        <v>53</v>
      </c>
      <c r="AK2" t="s">
        <v>54</v>
      </c>
      <c r="AL2" t="s">
        <v>55</v>
      </c>
      <c r="AM2" t="s">
        <v>55</v>
      </c>
      <c r="AN2" t="s">
        <v>55</v>
      </c>
      <c r="AO2" t="s">
        <v>55</v>
      </c>
      <c r="AP2" t="s">
        <v>55</v>
      </c>
      <c r="AQ2" t="s">
        <v>55</v>
      </c>
    </row>
    <row r="3" spans="1:46" x14ac:dyDescent="0.35">
      <c r="A3" t="s">
        <v>46</v>
      </c>
      <c r="B3" t="s">
        <v>47</v>
      </c>
      <c r="C3" t="s">
        <v>48</v>
      </c>
      <c r="D3" t="s">
        <v>48</v>
      </c>
      <c r="E3" t="s">
        <v>49</v>
      </c>
      <c r="F3" t="s">
        <v>56</v>
      </c>
      <c r="G3" t="s">
        <v>57</v>
      </c>
      <c r="I3" t="str">
        <f>HYPERLINK("https://twitter.com/Twitter User/status/1752742275694694665","https://twitter.com/Twitter User/status/1752742275694694665")</f>
        <v>https://twitter.com/Twitter User/status/1752742275694694665</v>
      </c>
      <c r="J3" t="s">
        <v>52</v>
      </c>
      <c r="N3">
        <v>0</v>
      </c>
      <c r="O3">
        <v>0</v>
      </c>
      <c r="X3" t="s">
        <v>53</v>
      </c>
      <c r="AK3" t="s">
        <v>54</v>
      </c>
      <c r="AL3" t="s">
        <v>55</v>
      </c>
      <c r="AM3" t="s">
        <v>55</v>
      </c>
      <c r="AN3" t="s">
        <v>55</v>
      </c>
      <c r="AO3" t="s">
        <v>55</v>
      </c>
      <c r="AP3" t="s">
        <v>55</v>
      </c>
      <c r="AQ3" t="s">
        <v>55</v>
      </c>
    </row>
    <row r="4" spans="1:46" x14ac:dyDescent="0.35">
      <c r="A4" t="s">
        <v>46</v>
      </c>
      <c r="B4" t="s">
        <v>47</v>
      </c>
      <c r="C4" t="s">
        <v>48</v>
      </c>
      <c r="D4" t="s">
        <v>48</v>
      </c>
      <c r="E4" t="s">
        <v>49</v>
      </c>
      <c r="F4" t="s">
        <v>58</v>
      </c>
      <c r="G4" t="s">
        <v>59</v>
      </c>
      <c r="I4" t="str">
        <f>HYPERLINK("https://twitter.com/Twitter User/status/1752724230746079575","https://twitter.com/Twitter User/status/1752724230746079575")</f>
        <v>https://twitter.com/Twitter User/status/1752724230746079575</v>
      </c>
      <c r="J4" t="s">
        <v>60</v>
      </c>
      <c r="N4">
        <v>0</v>
      </c>
      <c r="O4">
        <v>0</v>
      </c>
      <c r="X4" t="s">
        <v>53</v>
      </c>
      <c r="AK4" t="s">
        <v>54</v>
      </c>
      <c r="AL4" t="s">
        <v>55</v>
      </c>
      <c r="AM4" t="s">
        <v>55</v>
      </c>
      <c r="AN4" t="s">
        <v>55</v>
      </c>
      <c r="AO4" t="s">
        <v>55</v>
      </c>
      <c r="AP4" t="s">
        <v>55</v>
      </c>
      <c r="AQ4" t="s">
        <v>55</v>
      </c>
    </row>
    <row r="5" spans="1:46" x14ac:dyDescent="0.35">
      <c r="A5" t="s">
        <v>46</v>
      </c>
      <c r="B5" t="s">
        <v>47</v>
      </c>
      <c r="C5" t="s">
        <v>48</v>
      </c>
      <c r="D5" t="s">
        <v>48</v>
      </c>
      <c r="E5" t="s">
        <v>61</v>
      </c>
      <c r="F5" t="s">
        <v>62</v>
      </c>
      <c r="G5" t="s">
        <v>63</v>
      </c>
      <c r="I5" t="str">
        <f>HYPERLINK("https://twitter.com/Twitter User/status/1752719091130077680","https://twitter.com/Twitter User/status/1752719091130077680")</f>
        <v>https://twitter.com/Twitter User/status/1752719091130077680</v>
      </c>
      <c r="J5" t="s">
        <v>52</v>
      </c>
      <c r="N5">
        <v>0</v>
      </c>
      <c r="O5">
        <v>0</v>
      </c>
      <c r="X5" t="s">
        <v>53</v>
      </c>
      <c r="AK5" t="s">
        <v>54</v>
      </c>
      <c r="AL5" t="s">
        <v>55</v>
      </c>
      <c r="AM5" t="s">
        <v>55</v>
      </c>
      <c r="AN5" t="s">
        <v>55</v>
      </c>
      <c r="AO5" t="s">
        <v>55</v>
      </c>
      <c r="AP5" t="s">
        <v>55</v>
      </c>
      <c r="AQ5" t="s">
        <v>55</v>
      </c>
    </row>
    <row r="6" spans="1:46" x14ac:dyDescent="0.35">
      <c r="A6" t="s">
        <v>46</v>
      </c>
      <c r="B6" t="s">
        <v>47</v>
      </c>
      <c r="C6" t="s">
        <v>48</v>
      </c>
      <c r="D6" t="s">
        <v>48</v>
      </c>
      <c r="E6" t="s">
        <v>61</v>
      </c>
      <c r="F6" t="s">
        <v>64</v>
      </c>
      <c r="G6" t="s">
        <v>65</v>
      </c>
      <c r="I6" t="str">
        <f>HYPERLINK("https://twitter.com/Twitter User/status/1752682688228761989","https://twitter.com/Twitter User/status/1752682688228761989")</f>
        <v>https://twitter.com/Twitter User/status/1752682688228761989</v>
      </c>
      <c r="J6" t="s">
        <v>52</v>
      </c>
      <c r="N6">
        <v>0</v>
      </c>
      <c r="O6">
        <v>0</v>
      </c>
      <c r="X6" t="s">
        <v>53</v>
      </c>
      <c r="AK6" t="s">
        <v>54</v>
      </c>
      <c r="AL6" t="s">
        <v>55</v>
      </c>
      <c r="AM6" t="s">
        <v>55</v>
      </c>
      <c r="AN6" t="s">
        <v>55</v>
      </c>
      <c r="AO6" t="s">
        <v>55</v>
      </c>
      <c r="AP6" t="s">
        <v>55</v>
      </c>
      <c r="AQ6" t="s">
        <v>55</v>
      </c>
    </row>
    <row r="7" spans="1:46" x14ac:dyDescent="0.35">
      <c r="A7" t="s">
        <v>46</v>
      </c>
      <c r="B7" t="s">
        <v>66</v>
      </c>
      <c r="C7" t="s">
        <v>67</v>
      </c>
      <c r="D7" t="s">
        <v>67</v>
      </c>
      <c r="E7" t="s">
        <v>68</v>
      </c>
      <c r="F7" t="s">
        <v>69</v>
      </c>
      <c r="G7" t="s">
        <v>70</v>
      </c>
      <c r="I7" t="str">
        <f>HYPERLINK("https://payrupblogs.wordpress.com/2024/01/31/simplified-postpaid-bill-management-effortless-payments-and-savings-with-payrup-app/","https://payrupblogs.wordpress.com/2024/01/31/simplified-postpaid-bill-management-effortless-payments-and-savings-with-payrup-app/")</f>
        <v>https://payrupblogs.wordpress.com/2024/01/31/simplified-postpaid-bill-management-effortless-payments-and-savings-with-payrup-app/</v>
      </c>
      <c r="AL7" t="s">
        <v>55</v>
      </c>
      <c r="AM7" t="s">
        <v>55</v>
      </c>
      <c r="AN7" t="s">
        <v>55</v>
      </c>
      <c r="AO7" t="s">
        <v>55</v>
      </c>
      <c r="AP7" t="s">
        <v>55</v>
      </c>
      <c r="AQ7" t="s">
        <v>55</v>
      </c>
    </row>
    <row r="8" spans="1:46" x14ac:dyDescent="0.35">
      <c r="A8" t="s">
        <v>46</v>
      </c>
      <c r="B8" t="s">
        <v>47</v>
      </c>
      <c r="C8" t="s">
        <v>48</v>
      </c>
      <c r="D8" t="s">
        <v>48</v>
      </c>
      <c r="E8" t="s">
        <v>49</v>
      </c>
      <c r="F8" t="s">
        <v>71</v>
      </c>
      <c r="G8" t="s">
        <v>72</v>
      </c>
      <c r="I8" t="str">
        <f>HYPERLINK("https://twitter.com/Twitter User/status/1752657416880308289","https://twitter.com/Twitter User/status/1752657416880308289")</f>
        <v>https://twitter.com/Twitter User/status/1752657416880308289</v>
      </c>
      <c r="J8" t="s">
        <v>52</v>
      </c>
      <c r="N8">
        <v>0</v>
      </c>
      <c r="O8">
        <v>0</v>
      </c>
      <c r="X8" t="s">
        <v>53</v>
      </c>
      <c r="AK8" t="s">
        <v>54</v>
      </c>
      <c r="AL8" t="s">
        <v>55</v>
      </c>
      <c r="AM8" t="s">
        <v>55</v>
      </c>
      <c r="AN8" t="s">
        <v>55</v>
      </c>
      <c r="AO8" t="s">
        <v>55</v>
      </c>
      <c r="AP8" t="s">
        <v>55</v>
      </c>
      <c r="AQ8" t="s">
        <v>55</v>
      </c>
    </row>
    <row r="9" spans="1:46" x14ac:dyDescent="0.35">
      <c r="A9" t="s">
        <v>46</v>
      </c>
      <c r="B9" t="s">
        <v>73</v>
      </c>
      <c r="C9" t="s">
        <v>74</v>
      </c>
      <c r="D9" t="s">
        <v>74</v>
      </c>
      <c r="E9" t="s">
        <v>49</v>
      </c>
      <c r="F9" t="s">
        <v>75</v>
      </c>
      <c r="G9" t="s">
        <v>76</v>
      </c>
      <c r="I9" t="str">
        <f>HYPERLINK("https://www.youtube.com/watch?v=Kel-zyZXLIo","https://www.youtube.com/watch?v=Kel-zyZXLIo")</f>
        <v>https://www.youtube.com/watch?v=Kel-zyZXLIo</v>
      </c>
      <c r="R9">
        <v>0</v>
      </c>
      <c r="S9">
        <v>0</v>
      </c>
      <c r="T9">
        <v>0</v>
      </c>
      <c r="V9">
        <v>0</v>
      </c>
      <c r="X9" t="s">
        <v>77</v>
      </c>
      <c r="AL9" t="s">
        <v>55</v>
      </c>
      <c r="AM9" t="s">
        <v>55</v>
      </c>
      <c r="AN9" t="s">
        <v>55</v>
      </c>
      <c r="AO9" t="s">
        <v>55</v>
      </c>
      <c r="AP9" t="s">
        <v>55</v>
      </c>
      <c r="AQ9" t="s">
        <v>55</v>
      </c>
    </row>
    <row r="10" spans="1:46" x14ac:dyDescent="0.35">
      <c r="A10" t="s">
        <v>46</v>
      </c>
      <c r="B10" t="s">
        <v>47</v>
      </c>
      <c r="C10" t="s">
        <v>48</v>
      </c>
      <c r="D10" t="s">
        <v>48</v>
      </c>
      <c r="E10" t="s">
        <v>49</v>
      </c>
      <c r="F10" t="s">
        <v>78</v>
      </c>
      <c r="G10" t="s">
        <v>79</v>
      </c>
      <c r="I10" t="str">
        <f>HYPERLINK("https://twitter.com/Twitter User/status/1752587806894162010","https://twitter.com/Twitter User/status/1752587806894162010")</f>
        <v>https://twitter.com/Twitter User/status/1752587806894162010</v>
      </c>
      <c r="J10" t="s">
        <v>52</v>
      </c>
      <c r="N10">
        <v>0</v>
      </c>
      <c r="O10">
        <v>0</v>
      </c>
      <c r="X10" t="s">
        <v>53</v>
      </c>
      <c r="AK10" t="s">
        <v>54</v>
      </c>
      <c r="AL10" t="s">
        <v>55</v>
      </c>
      <c r="AM10" t="s">
        <v>55</v>
      </c>
      <c r="AN10" t="s">
        <v>55</v>
      </c>
      <c r="AO10" t="s">
        <v>55</v>
      </c>
      <c r="AP10" t="s">
        <v>55</v>
      </c>
      <c r="AQ10" t="s">
        <v>55</v>
      </c>
    </row>
    <row r="11" spans="1:46" x14ac:dyDescent="0.35">
      <c r="A11" t="s">
        <v>46</v>
      </c>
      <c r="B11" t="s">
        <v>47</v>
      </c>
      <c r="C11" t="s">
        <v>48</v>
      </c>
      <c r="D11" t="s">
        <v>48</v>
      </c>
      <c r="E11" t="s">
        <v>61</v>
      </c>
      <c r="F11" t="s">
        <v>80</v>
      </c>
      <c r="G11" t="s">
        <v>81</v>
      </c>
      <c r="I11" t="str">
        <f>HYPERLINK("https://twitter.com/Twitter User/status/1752587750451429680","https://twitter.com/Twitter User/status/1752587750451429680")</f>
        <v>https://twitter.com/Twitter User/status/1752587750451429680</v>
      </c>
      <c r="N11">
        <v>0</v>
      </c>
      <c r="O11">
        <v>0</v>
      </c>
      <c r="X11" t="s">
        <v>53</v>
      </c>
      <c r="AK11" t="s">
        <v>54</v>
      </c>
      <c r="AL11" t="s">
        <v>55</v>
      </c>
      <c r="AM11" t="s">
        <v>55</v>
      </c>
      <c r="AN11" t="s">
        <v>55</v>
      </c>
      <c r="AO11" t="s">
        <v>55</v>
      </c>
      <c r="AP11" t="s">
        <v>55</v>
      </c>
      <c r="AQ11" t="s">
        <v>55</v>
      </c>
    </row>
    <row r="12" spans="1:46" x14ac:dyDescent="0.35">
      <c r="A12" t="s">
        <v>46</v>
      </c>
      <c r="B12" t="s">
        <v>47</v>
      </c>
      <c r="C12" t="s">
        <v>48</v>
      </c>
      <c r="D12" t="s">
        <v>48</v>
      </c>
      <c r="E12" t="s">
        <v>68</v>
      </c>
      <c r="F12" t="s">
        <v>82</v>
      </c>
      <c r="G12" t="s">
        <v>83</v>
      </c>
      <c r="I12" t="str">
        <f>HYPERLINK("https://twitter.com/Twitter User/status/1752579253571661944","https://twitter.com/Twitter User/status/1752579253571661944")</f>
        <v>https://twitter.com/Twitter User/status/1752579253571661944</v>
      </c>
      <c r="J12" t="s">
        <v>52</v>
      </c>
      <c r="N12">
        <v>0</v>
      </c>
      <c r="O12">
        <v>0</v>
      </c>
      <c r="X12" t="s">
        <v>53</v>
      </c>
      <c r="AK12" t="s">
        <v>54</v>
      </c>
      <c r="AL12" t="s">
        <v>55</v>
      </c>
      <c r="AM12" t="s">
        <v>55</v>
      </c>
      <c r="AN12" t="s">
        <v>55</v>
      </c>
      <c r="AO12" t="s">
        <v>55</v>
      </c>
      <c r="AP12" t="s">
        <v>55</v>
      </c>
      <c r="AQ12" t="s">
        <v>55</v>
      </c>
    </row>
    <row r="13" spans="1:46" x14ac:dyDescent="0.35">
      <c r="A13" t="s">
        <v>46</v>
      </c>
      <c r="B13" t="s">
        <v>47</v>
      </c>
      <c r="C13" t="s">
        <v>48</v>
      </c>
      <c r="D13" t="s">
        <v>48</v>
      </c>
      <c r="E13" t="s">
        <v>68</v>
      </c>
      <c r="F13" t="s">
        <v>84</v>
      </c>
      <c r="G13" t="s">
        <v>85</v>
      </c>
      <c r="I13" t="str">
        <f>HYPERLINK("https://twitter.com/Twitter User/status/1752573570537140227","https://twitter.com/Twitter User/status/1752573570537140227")</f>
        <v>https://twitter.com/Twitter User/status/1752573570537140227</v>
      </c>
      <c r="N13">
        <v>0</v>
      </c>
      <c r="O13">
        <v>0</v>
      </c>
      <c r="X13" t="s">
        <v>53</v>
      </c>
      <c r="AK13" t="s">
        <v>54</v>
      </c>
      <c r="AL13" t="s">
        <v>55</v>
      </c>
      <c r="AM13" t="s">
        <v>55</v>
      </c>
      <c r="AN13" t="s">
        <v>55</v>
      </c>
      <c r="AO13" t="s">
        <v>55</v>
      </c>
      <c r="AP13" t="s">
        <v>55</v>
      </c>
      <c r="AQ13" t="s">
        <v>55</v>
      </c>
    </row>
    <row r="14" spans="1:46" x14ac:dyDescent="0.35">
      <c r="A14" t="s">
        <v>46</v>
      </c>
      <c r="B14" t="s">
        <v>47</v>
      </c>
      <c r="C14" t="s">
        <v>48</v>
      </c>
      <c r="D14" t="s">
        <v>48</v>
      </c>
      <c r="E14" t="s">
        <v>61</v>
      </c>
      <c r="F14" t="s">
        <v>86</v>
      </c>
      <c r="G14" t="s">
        <v>87</v>
      </c>
      <c r="I14" t="str">
        <f>HYPERLINK("https://twitter.com/Twitter User/status/1752570328058839193","https://twitter.com/Twitter User/status/1752570328058839193")</f>
        <v>https://twitter.com/Twitter User/status/1752570328058839193</v>
      </c>
      <c r="J14" t="s">
        <v>52</v>
      </c>
      <c r="N14">
        <v>0</v>
      </c>
      <c r="O14">
        <v>0</v>
      </c>
      <c r="X14" t="s">
        <v>53</v>
      </c>
      <c r="AK14" t="s">
        <v>54</v>
      </c>
      <c r="AL14" t="s">
        <v>55</v>
      </c>
      <c r="AM14" t="s">
        <v>55</v>
      </c>
      <c r="AN14" t="s">
        <v>55</v>
      </c>
      <c r="AO14" t="s">
        <v>55</v>
      </c>
      <c r="AP14" t="s">
        <v>55</v>
      </c>
      <c r="AQ14" t="s">
        <v>55</v>
      </c>
    </row>
    <row r="15" spans="1:46" x14ac:dyDescent="0.35">
      <c r="A15" t="s">
        <v>46</v>
      </c>
      <c r="B15" t="s">
        <v>47</v>
      </c>
      <c r="C15" t="s">
        <v>48</v>
      </c>
      <c r="D15" t="s">
        <v>48</v>
      </c>
      <c r="E15" t="s">
        <v>61</v>
      </c>
      <c r="F15" t="s">
        <v>88</v>
      </c>
      <c r="G15" t="s">
        <v>89</v>
      </c>
      <c r="I15" t="str">
        <f>HYPERLINK("https://twitter.com/Twitter User/status/1752569090034774348","https://twitter.com/Twitter User/status/1752569090034774348")</f>
        <v>https://twitter.com/Twitter User/status/1752569090034774348</v>
      </c>
      <c r="N15">
        <v>0</v>
      </c>
      <c r="O15">
        <v>0</v>
      </c>
      <c r="X15" t="s">
        <v>53</v>
      </c>
      <c r="AK15" t="s">
        <v>54</v>
      </c>
      <c r="AL15" t="s">
        <v>55</v>
      </c>
      <c r="AM15" t="s">
        <v>55</v>
      </c>
      <c r="AN15" t="s">
        <v>55</v>
      </c>
      <c r="AO15" t="s">
        <v>55</v>
      </c>
      <c r="AP15" t="s">
        <v>55</v>
      </c>
      <c r="AQ15" t="s">
        <v>55</v>
      </c>
    </row>
    <row r="16" spans="1:46" x14ac:dyDescent="0.35">
      <c r="A16" t="s">
        <v>46</v>
      </c>
      <c r="B16" t="s">
        <v>47</v>
      </c>
      <c r="C16" t="s">
        <v>48</v>
      </c>
      <c r="D16" t="s">
        <v>48</v>
      </c>
      <c r="E16" t="s">
        <v>61</v>
      </c>
      <c r="F16" t="s">
        <v>90</v>
      </c>
      <c r="G16" t="s">
        <v>91</v>
      </c>
      <c r="I16" t="str">
        <f>HYPERLINK("https://twitter.com/Twitter User/status/1752568698374910297","https://twitter.com/Twitter User/status/1752568698374910297")</f>
        <v>https://twitter.com/Twitter User/status/1752568698374910297</v>
      </c>
      <c r="N16">
        <v>0</v>
      </c>
      <c r="O16">
        <v>0</v>
      </c>
      <c r="X16" t="s">
        <v>53</v>
      </c>
      <c r="AK16" t="s">
        <v>54</v>
      </c>
      <c r="AL16" t="s">
        <v>55</v>
      </c>
      <c r="AM16" t="s">
        <v>55</v>
      </c>
      <c r="AN16" t="s">
        <v>55</v>
      </c>
      <c r="AO16" t="s">
        <v>55</v>
      </c>
      <c r="AP16" t="s">
        <v>55</v>
      </c>
      <c r="AQ16" t="s">
        <v>55</v>
      </c>
    </row>
    <row r="17" spans="1:43" x14ac:dyDescent="0.35">
      <c r="A17" t="s">
        <v>46</v>
      </c>
      <c r="B17" t="s">
        <v>47</v>
      </c>
      <c r="C17" t="s">
        <v>48</v>
      </c>
      <c r="D17" t="s">
        <v>48</v>
      </c>
      <c r="E17" t="s">
        <v>61</v>
      </c>
      <c r="F17" t="s">
        <v>92</v>
      </c>
      <c r="G17" t="s">
        <v>93</v>
      </c>
      <c r="I17" t="str">
        <f>HYPERLINK("https://twitter.com/Twitter User/status/1752558605532897668","https://twitter.com/Twitter User/status/1752558605532897668")</f>
        <v>https://twitter.com/Twitter User/status/1752558605532897668</v>
      </c>
      <c r="N17">
        <v>0</v>
      </c>
      <c r="O17">
        <v>0</v>
      </c>
      <c r="W17" t="s">
        <v>94</v>
      </c>
      <c r="X17" t="s">
        <v>95</v>
      </c>
      <c r="AK17" t="s">
        <v>54</v>
      </c>
      <c r="AL17" t="s">
        <v>55</v>
      </c>
      <c r="AM17" t="s">
        <v>55</v>
      </c>
      <c r="AN17" t="s">
        <v>55</v>
      </c>
      <c r="AO17" t="s">
        <v>55</v>
      </c>
      <c r="AP17" t="s">
        <v>55</v>
      </c>
      <c r="AQ17" t="s">
        <v>55</v>
      </c>
    </row>
    <row r="18" spans="1:43" x14ac:dyDescent="0.35">
      <c r="A18" t="s">
        <v>46</v>
      </c>
      <c r="B18" t="s">
        <v>47</v>
      </c>
      <c r="C18" t="s">
        <v>48</v>
      </c>
      <c r="D18" t="s">
        <v>48</v>
      </c>
      <c r="E18" t="s">
        <v>61</v>
      </c>
      <c r="F18" t="s">
        <v>92</v>
      </c>
      <c r="G18" t="s">
        <v>96</v>
      </c>
      <c r="I18" t="str">
        <f>HYPERLINK("https://twitter.com/Twitter User/status/1752553393753649191","https://twitter.com/Twitter User/status/1752553393753649191")</f>
        <v>https://twitter.com/Twitter User/status/1752553393753649191</v>
      </c>
      <c r="J18" t="s">
        <v>52</v>
      </c>
      <c r="N18">
        <v>0</v>
      </c>
      <c r="O18">
        <v>0</v>
      </c>
      <c r="X18" t="s">
        <v>53</v>
      </c>
      <c r="AK18" t="s">
        <v>54</v>
      </c>
      <c r="AL18" t="s">
        <v>55</v>
      </c>
      <c r="AM18" t="s">
        <v>55</v>
      </c>
      <c r="AN18" t="s">
        <v>55</v>
      </c>
      <c r="AO18" t="s">
        <v>55</v>
      </c>
      <c r="AP18" t="s">
        <v>55</v>
      </c>
      <c r="AQ18" t="s">
        <v>55</v>
      </c>
    </row>
    <row r="19" spans="1:43" x14ac:dyDescent="0.35">
      <c r="A19" t="s">
        <v>97</v>
      </c>
      <c r="B19" t="s">
        <v>47</v>
      </c>
      <c r="C19" t="s">
        <v>48</v>
      </c>
      <c r="D19" t="s">
        <v>48</v>
      </c>
      <c r="E19" t="s">
        <v>61</v>
      </c>
      <c r="F19" t="s">
        <v>98</v>
      </c>
      <c r="G19" t="s">
        <v>99</v>
      </c>
      <c r="I19" t="str">
        <f>HYPERLINK("https://twitter.com/Twitter User/status/1752370964413988876","https://twitter.com/Twitter User/status/1752370964413988876")</f>
        <v>https://twitter.com/Twitter User/status/1752370964413988876</v>
      </c>
      <c r="J19" t="s">
        <v>52</v>
      </c>
      <c r="N19">
        <v>0</v>
      </c>
      <c r="O19">
        <v>0</v>
      </c>
      <c r="X19" t="s">
        <v>53</v>
      </c>
      <c r="AK19" t="s">
        <v>54</v>
      </c>
      <c r="AL19" t="s">
        <v>55</v>
      </c>
      <c r="AM19" t="s">
        <v>55</v>
      </c>
      <c r="AN19" t="s">
        <v>55</v>
      </c>
      <c r="AO19" t="s">
        <v>55</v>
      </c>
      <c r="AP19" t="s">
        <v>55</v>
      </c>
      <c r="AQ19" t="s">
        <v>55</v>
      </c>
    </row>
    <row r="20" spans="1:43" x14ac:dyDescent="0.35">
      <c r="A20" t="s">
        <v>97</v>
      </c>
      <c r="B20" t="s">
        <v>47</v>
      </c>
      <c r="C20" t="s">
        <v>48</v>
      </c>
      <c r="D20" t="s">
        <v>48</v>
      </c>
      <c r="E20" t="s">
        <v>61</v>
      </c>
      <c r="F20" t="s">
        <v>100</v>
      </c>
      <c r="G20" t="s">
        <v>101</v>
      </c>
      <c r="I20" t="str">
        <f>HYPERLINK("https://twitter.com/Twitter User/status/1752368037469319562","https://twitter.com/Twitter User/status/1752368037469319562")</f>
        <v>https://twitter.com/Twitter User/status/1752368037469319562</v>
      </c>
      <c r="J20" t="s">
        <v>52</v>
      </c>
      <c r="N20">
        <v>0</v>
      </c>
      <c r="O20">
        <v>0</v>
      </c>
      <c r="X20" t="s">
        <v>53</v>
      </c>
      <c r="AK20" t="s">
        <v>54</v>
      </c>
      <c r="AL20" t="s">
        <v>55</v>
      </c>
      <c r="AM20" t="s">
        <v>55</v>
      </c>
      <c r="AN20" t="s">
        <v>55</v>
      </c>
      <c r="AO20" t="s">
        <v>55</v>
      </c>
      <c r="AP20" t="s">
        <v>55</v>
      </c>
      <c r="AQ20" t="s">
        <v>55</v>
      </c>
    </row>
    <row r="21" spans="1:43" x14ac:dyDescent="0.35">
      <c r="A21" t="s">
        <v>97</v>
      </c>
      <c r="B21" t="s">
        <v>47</v>
      </c>
      <c r="C21" t="s">
        <v>48</v>
      </c>
      <c r="D21" t="s">
        <v>48</v>
      </c>
      <c r="E21" t="s">
        <v>61</v>
      </c>
      <c r="F21" t="s">
        <v>102</v>
      </c>
      <c r="G21" t="s">
        <v>103</v>
      </c>
      <c r="I21" t="str">
        <f>HYPERLINK("https://twitter.com/Twitter User/status/1752308233916776936","https://twitter.com/Twitter User/status/1752308233916776936")</f>
        <v>https://twitter.com/Twitter User/status/1752308233916776936</v>
      </c>
      <c r="J21" t="s">
        <v>52</v>
      </c>
      <c r="N21">
        <v>0</v>
      </c>
      <c r="O21">
        <v>0</v>
      </c>
      <c r="X21" t="s">
        <v>53</v>
      </c>
      <c r="AK21" t="s">
        <v>54</v>
      </c>
      <c r="AL21" t="s">
        <v>55</v>
      </c>
      <c r="AM21" t="s">
        <v>55</v>
      </c>
      <c r="AN21" t="s">
        <v>55</v>
      </c>
      <c r="AO21" t="s">
        <v>55</v>
      </c>
      <c r="AP21" t="s">
        <v>55</v>
      </c>
      <c r="AQ21" t="s">
        <v>55</v>
      </c>
    </row>
    <row r="22" spans="1:43" x14ac:dyDescent="0.35">
      <c r="A22" t="s">
        <v>97</v>
      </c>
      <c r="B22" t="s">
        <v>47</v>
      </c>
      <c r="C22" t="s">
        <v>48</v>
      </c>
      <c r="D22" t="s">
        <v>48</v>
      </c>
      <c r="E22" t="s">
        <v>49</v>
      </c>
      <c r="F22" t="s">
        <v>104</v>
      </c>
      <c r="G22" t="s">
        <v>105</v>
      </c>
      <c r="I22" t="str">
        <f>HYPERLINK("https://twitter.com/Twitter User/status/1752288899177865690","https://twitter.com/Twitter User/status/1752288899177865690")</f>
        <v>https://twitter.com/Twitter User/status/1752288899177865690</v>
      </c>
      <c r="J22" t="s">
        <v>52</v>
      </c>
      <c r="N22">
        <v>0</v>
      </c>
      <c r="O22">
        <v>0</v>
      </c>
      <c r="X22" t="s">
        <v>53</v>
      </c>
      <c r="AK22" t="s">
        <v>54</v>
      </c>
      <c r="AL22" t="s">
        <v>55</v>
      </c>
      <c r="AM22" t="s">
        <v>55</v>
      </c>
      <c r="AN22" t="s">
        <v>55</v>
      </c>
      <c r="AO22" t="s">
        <v>55</v>
      </c>
      <c r="AP22" t="s">
        <v>55</v>
      </c>
      <c r="AQ22" t="s">
        <v>55</v>
      </c>
    </row>
    <row r="23" spans="1:43" x14ac:dyDescent="0.35">
      <c r="A23" t="s">
        <v>97</v>
      </c>
      <c r="B23" t="s">
        <v>47</v>
      </c>
      <c r="C23" t="s">
        <v>48</v>
      </c>
      <c r="D23" t="s">
        <v>48</v>
      </c>
      <c r="E23" t="s">
        <v>49</v>
      </c>
      <c r="F23" t="s">
        <v>106</v>
      </c>
      <c r="G23" t="s">
        <v>107</v>
      </c>
      <c r="I23" t="str">
        <f>HYPERLINK("https://twitter.com/Twitter User/status/1752199965961793624","https://twitter.com/Twitter User/status/1752199965961793624")</f>
        <v>https://twitter.com/Twitter User/status/1752199965961793624</v>
      </c>
      <c r="N23">
        <v>0</v>
      </c>
      <c r="O23">
        <v>0</v>
      </c>
      <c r="X23" t="s">
        <v>53</v>
      </c>
      <c r="AK23" t="s">
        <v>54</v>
      </c>
      <c r="AL23" t="s">
        <v>55</v>
      </c>
      <c r="AM23" t="s">
        <v>55</v>
      </c>
      <c r="AN23" t="s">
        <v>55</v>
      </c>
      <c r="AO23" t="s">
        <v>55</v>
      </c>
      <c r="AP23" t="s">
        <v>55</v>
      </c>
      <c r="AQ23" t="s">
        <v>55</v>
      </c>
    </row>
    <row r="24" spans="1:43" x14ac:dyDescent="0.35">
      <c r="A24" t="s">
        <v>97</v>
      </c>
      <c r="B24" t="s">
        <v>47</v>
      </c>
      <c r="C24" t="s">
        <v>48</v>
      </c>
      <c r="D24" t="s">
        <v>48</v>
      </c>
      <c r="E24" t="s">
        <v>61</v>
      </c>
      <c r="F24" t="s">
        <v>108</v>
      </c>
      <c r="G24" t="s">
        <v>109</v>
      </c>
      <c r="I24" t="str">
        <f>HYPERLINK("https://twitter.com/Twitter User/status/1752172451126255921","https://twitter.com/Twitter User/status/1752172451126255921")</f>
        <v>https://twitter.com/Twitter User/status/1752172451126255921</v>
      </c>
      <c r="N24">
        <v>0</v>
      </c>
      <c r="O24">
        <v>0</v>
      </c>
      <c r="X24" t="s">
        <v>53</v>
      </c>
      <c r="AK24" t="s">
        <v>54</v>
      </c>
      <c r="AL24" t="s">
        <v>55</v>
      </c>
      <c r="AM24" t="s">
        <v>55</v>
      </c>
      <c r="AN24" t="s">
        <v>55</v>
      </c>
      <c r="AO24" t="s">
        <v>55</v>
      </c>
      <c r="AP24" t="s">
        <v>55</v>
      </c>
      <c r="AQ24" t="s">
        <v>55</v>
      </c>
    </row>
    <row r="25" spans="1:43" x14ac:dyDescent="0.35">
      <c r="A25" t="s">
        <v>97</v>
      </c>
      <c r="B25" t="s">
        <v>47</v>
      </c>
      <c r="C25" t="s">
        <v>48</v>
      </c>
      <c r="D25" t="s">
        <v>48</v>
      </c>
      <c r="E25" t="s">
        <v>49</v>
      </c>
      <c r="F25" t="s">
        <v>110</v>
      </c>
      <c r="G25" t="s">
        <v>111</v>
      </c>
      <c r="I25" t="str">
        <f>HYPERLINK("https://twitter.com/Twitter User/status/1752169930307612674","https://twitter.com/Twitter User/status/1752169930307612674")</f>
        <v>https://twitter.com/Twitter User/status/1752169930307612674</v>
      </c>
      <c r="J25" t="s">
        <v>52</v>
      </c>
      <c r="N25">
        <v>0</v>
      </c>
      <c r="O25">
        <v>0</v>
      </c>
      <c r="X25" t="s">
        <v>53</v>
      </c>
      <c r="AK25" t="s">
        <v>54</v>
      </c>
      <c r="AL25" t="s">
        <v>55</v>
      </c>
      <c r="AM25" t="s">
        <v>55</v>
      </c>
      <c r="AN25" t="s">
        <v>55</v>
      </c>
      <c r="AO25" t="s">
        <v>55</v>
      </c>
      <c r="AP25" t="s">
        <v>55</v>
      </c>
      <c r="AQ25" t="s">
        <v>55</v>
      </c>
    </row>
    <row r="26" spans="1:43" x14ac:dyDescent="0.35">
      <c r="A26" t="s">
        <v>97</v>
      </c>
      <c r="B26" t="s">
        <v>47</v>
      </c>
      <c r="C26" t="s">
        <v>48</v>
      </c>
      <c r="D26" t="s">
        <v>48</v>
      </c>
      <c r="E26" t="s">
        <v>61</v>
      </c>
      <c r="F26" t="s">
        <v>112</v>
      </c>
      <c r="G26" t="s">
        <v>113</v>
      </c>
      <c r="I26" t="str">
        <f>HYPERLINK("https://twitter.com/Twitter User/status/1752122733788643488","https://twitter.com/Twitter User/status/1752122733788643488")</f>
        <v>https://twitter.com/Twitter User/status/1752122733788643488</v>
      </c>
      <c r="J26" t="s">
        <v>52</v>
      </c>
      <c r="N26">
        <v>0</v>
      </c>
      <c r="O26">
        <v>0</v>
      </c>
      <c r="X26" t="s">
        <v>53</v>
      </c>
      <c r="AK26" t="s">
        <v>54</v>
      </c>
      <c r="AL26" t="s">
        <v>55</v>
      </c>
      <c r="AM26" t="s">
        <v>55</v>
      </c>
      <c r="AN26" t="s">
        <v>55</v>
      </c>
      <c r="AO26" t="s">
        <v>55</v>
      </c>
      <c r="AP26" t="s">
        <v>55</v>
      </c>
      <c r="AQ26" t="s">
        <v>55</v>
      </c>
    </row>
    <row r="27" spans="1:43" x14ac:dyDescent="0.35">
      <c r="A27" t="s">
        <v>97</v>
      </c>
      <c r="B27" t="s">
        <v>47</v>
      </c>
      <c r="C27" t="s">
        <v>48</v>
      </c>
      <c r="D27" t="s">
        <v>48</v>
      </c>
      <c r="E27" t="s">
        <v>49</v>
      </c>
      <c r="F27" t="s">
        <v>114</v>
      </c>
      <c r="G27" t="s">
        <v>115</v>
      </c>
      <c r="I27" t="str">
        <f>HYPERLINK("https://twitter.com/Twitter User/status/1752079763563544793","https://twitter.com/Twitter User/status/1752079763563544793")</f>
        <v>https://twitter.com/Twitter User/status/1752079763563544793</v>
      </c>
      <c r="J27" t="s">
        <v>52</v>
      </c>
      <c r="N27">
        <v>0</v>
      </c>
      <c r="O27">
        <v>0</v>
      </c>
      <c r="X27" t="s">
        <v>53</v>
      </c>
      <c r="AK27" t="s">
        <v>54</v>
      </c>
      <c r="AL27" t="s">
        <v>55</v>
      </c>
      <c r="AM27" t="s">
        <v>55</v>
      </c>
      <c r="AN27" t="s">
        <v>55</v>
      </c>
      <c r="AO27" t="s">
        <v>55</v>
      </c>
      <c r="AP27" t="s">
        <v>55</v>
      </c>
      <c r="AQ27" t="s">
        <v>55</v>
      </c>
    </row>
    <row r="28" spans="1:43" x14ac:dyDescent="0.35">
      <c r="A28" t="s">
        <v>116</v>
      </c>
      <c r="B28" t="s">
        <v>47</v>
      </c>
      <c r="C28" t="s">
        <v>48</v>
      </c>
      <c r="D28" t="s">
        <v>48</v>
      </c>
      <c r="E28" t="s">
        <v>61</v>
      </c>
      <c r="F28" t="s">
        <v>117</v>
      </c>
      <c r="G28" t="s">
        <v>118</v>
      </c>
      <c r="I28" t="str">
        <f>HYPERLINK("https://twitter.com/Twitter User/status/1751990473684902077","https://twitter.com/Twitter User/status/1751990473684902077")</f>
        <v>https://twitter.com/Twitter User/status/1751990473684902077</v>
      </c>
      <c r="J28" t="s">
        <v>52</v>
      </c>
      <c r="N28">
        <v>0</v>
      </c>
      <c r="O28">
        <v>0</v>
      </c>
      <c r="X28" t="s">
        <v>53</v>
      </c>
      <c r="AK28" t="s">
        <v>54</v>
      </c>
      <c r="AL28" t="s">
        <v>55</v>
      </c>
      <c r="AM28" t="s">
        <v>55</v>
      </c>
      <c r="AN28" t="s">
        <v>55</v>
      </c>
      <c r="AO28" t="s">
        <v>55</v>
      </c>
      <c r="AP28" t="s">
        <v>55</v>
      </c>
      <c r="AQ28" t="s">
        <v>55</v>
      </c>
    </row>
    <row r="29" spans="1:43" x14ac:dyDescent="0.35">
      <c r="A29" t="s">
        <v>116</v>
      </c>
      <c r="B29" t="s">
        <v>47</v>
      </c>
      <c r="C29" t="s">
        <v>48</v>
      </c>
      <c r="D29" t="s">
        <v>48</v>
      </c>
      <c r="E29" t="s">
        <v>61</v>
      </c>
      <c r="F29" t="s">
        <v>119</v>
      </c>
      <c r="G29" t="s">
        <v>120</v>
      </c>
      <c r="I29" t="str">
        <f>HYPERLINK("https://twitter.com/Twitter User/status/1751976883540074624","https://twitter.com/Twitter User/status/1751976883540074624")</f>
        <v>https://twitter.com/Twitter User/status/1751976883540074624</v>
      </c>
      <c r="J29" t="s">
        <v>52</v>
      </c>
      <c r="N29">
        <v>0</v>
      </c>
      <c r="O29">
        <v>0</v>
      </c>
      <c r="X29" t="s">
        <v>53</v>
      </c>
      <c r="AK29" t="s">
        <v>54</v>
      </c>
      <c r="AL29" t="s">
        <v>55</v>
      </c>
      <c r="AM29" t="s">
        <v>55</v>
      </c>
      <c r="AN29" t="s">
        <v>55</v>
      </c>
      <c r="AO29" t="s">
        <v>55</v>
      </c>
      <c r="AP29" t="s">
        <v>55</v>
      </c>
      <c r="AQ29" t="s">
        <v>55</v>
      </c>
    </row>
    <row r="30" spans="1:43" x14ac:dyDescent="0.35">
      <c r="A30" t="s">
        <v>116</v>
      </c>
      <c r="B30" t="s">
        <v>47</v>
      </c>
      <c r="C30" t="s">
        <v>48</v>
      </c>
      <c r="D30" t="s">
        <v>48</v>
      </c>
      <c r="E30" t="s">
        <v>49</v>
      </c>
      <c r="F30" t="s">
        <v>121</v>
      </c>
      <c r="G30" t="s">
        <v>122</v>
      </c>
      <c r="I30" t="str">
        <f>HYPERLINK("https://twitter.com/Twitter User/status/1751973490906079331","https://twitter.com/Twitter User/status/1751973490906079331")</f>
        <v>https://twitter.com/Twitter User/status/1751973490906079331</v>
      </c>
      <c r="N30">
        <v>0</v>
      </c>
      <c r="O30">
        <v>0</v>
      </c>
      <c r="X30" t="s">
        <v>53</v>
      </c>
      <c r="AK30" t="s">
        <v>54</v>
      </c>
      <c r="AL30" t="s">
        <v>55</v>
      </c>
      <c r="AM30" t="s">
        <v>55</v>
      </c>
      <c r="AN30" t="s">
        <v>55</v>
      </c>
      <c r="AO30" t="s">
        <v>55</v>
      </c>
      <c r="AP30" t="s">
        <v>55</v>
      </c>
      <c r="AQ30" t="s">
        <v>55</v>
      </c>
    </row>
    <row r="31" spans="1:43" x14ac:dyDescent="0.35">
      <c r="A31" t="s">
        <v>116</v>
      </c>
      <c r="B31" t="s">
        <v>47</v>
      </c>
      <c r="C31" t="s">
        <v>48</v>
      </c>
      <c r="D31" t="s">
        <v>48</v>
      </c>
      <c r="E31" t="s">
        <v>49</v>
      </c>
      <c r="F31" t="s">
        <v>123</v>
      </c>
      <c r="G31" t="s">
        <v>124</v>
      </c>
      <c r="I31" t="str">
        <f>HYPERLINK("https://twitter.com/Twitter User/status/1751971161125339324","https://twitter.com/Twitter User/status/1751971161125339324")</f>
        <v>https://twitter.com/Twitter User/status/1751971161125339324</v>
      </c>
      <c r="N31">
        <v>0</v>
      </c>
      <c r="O31">
        <v>0</v>
      </c>
      <c r="X31" t="s">
        <v>53</v>
      </c>
      <c r="AK31" t="s">
        <v>54</v>
      </c>
      <c r="AL31" t="s">
        <v>55</v>
      </c>
      <c r="AM31" t="s">
        <v>55</v>
      </c>
      <c r="AN31" t="s">
        <v>55</v>
      </c>
      <c r="AO31" t="s">
        <v>55</v>
      </c>
      <c r="AP31" t="s">
        <v>55</v>
      </c>
      <c r="AQ31" t="s">
        <v>55</v>
      </c>
    </row>
    <row r="32" spans="1:43" x14ac:dyDescent="0.35">
      <c r="A32" t="s">
        <v>116</v>
      </c>
      <c r="B32" t="s">
        <v>47</v>
      </c>
      <c r="C32" t="s">
        <v>48</v>
      </c>
      <c r="D32" t="s">
        <v>48</v>
      </c>
      <c r="E32" t="s">
        <v>49</v>
      </c>
      <c r="F32" t="s">
        <v>125</v>
      </c>
      <c r="G32" t="s">
        <v>126</v>
      </c>
      <c r="I32" t="str">
        <f>HYPERLINK("https://twitter.com/Twitter User/status/1751971048801845753","https://twitter.com/Twitter User/status/1751971048801845753")</f>
        <v>https://twitter.com/Twitter User/status/1751971048801845753</v>
      </c>
      <c r="N32">
        <v>0</v>
      </c>
      <c r="O32">
        <v>0</v>
      </c>
      <c r="X32" t="s">
        <v>53</v>
      </c>
      <c r="AK32" t="s">
        <v>54</v>
      </c>
      <c r="AL32" t="s">
        <v>55</v>
      </c>
      <c r="AM32" t="s">
        <v>55</v>
      </c>
      <c r="AN32" t="s">
        <v>55</v>
      </c>
      <c r="AO32" t="s">
        <v>55</v>
      </c>
      <c r="AP32" t="s">
        <v>55</v>
      </c>
      <c r="AQ32" t="s">
        <v>55</v>
      </c>
    </row>
    <row r="33" spans="1:43" x14ac:dyDescent="0.35">
      <c r="A33" t="s">
        <v>116</v>
      </c>
      <c r="B33" t="s">
        <v>47</v>
      </c>
      <c r="C33" t="s">
        <v>48</v>
      </c>
      <c r="D33" t="s">
        <v>48</v>
      </c>
      <c r="E33" t="s">
        <v>49</v>
      </c>
      <c r="F33" t="s">
        <v>127</v>
      </c>
      <c r="G33" t="s">
        <v>128</v>
      </c>
      <c r="I33" t="str">
        <f>HYPERLINK("https://twitter.com/Twitter User/status/1751970940030943641","https://twitter.com/Twitter User/status/1751970940030943641")</f>
        <v>https://twitter.com/Twitter User/status/1751970940030943641</v>
      </c>
      <c r="J33" t="s">
        <v>60</v>
      </c>
      <c r="N33">
        <v>0</v>
      </c>
      <c r="O33">
        <v>0</v>
      </c>
      <c r="X33" t="s">
        <v>53</v>
      </c>
      <c r="AK33" t="s">
        <v>54</v>
      </c>
      <c r="AL33" t="s">
        <v>55</v>
      </c>
      <c r="AM33" t="s">
        <v>55</v>
      </c>
      <c r="AN33" t="s">
        <v>55</v>
      </c>
      <c r="AO33" t="s">
        <v>55</v>
      </c>
      <c r="AP33" t="s">
        <v>55</v>
      </c>
      <c r="AQ33" t="s">
        <v>55</v>
      </c>
    </row>
    <row r="34" spans="1:43" x14ac:dyDescent="0.35">
      <c r="A34" t="s">
        <v>116</v>
      </c>
      <c r="B34" t="s">
        <v>47</v>
      </c>
      <c r="C34" t="s">
        <v>48</v>
      </c>
      <c r="D34" t="s">
        <v>48</v>
      </c>
      <c r="E34" t="s">
        <v>49</v>
      </c>
      <c r="F34" t="s">
        <v>129</v>
      </c>
      <c r="G34" t="s">
        <v>130</v>
      </c>
      <c r="I34" t="str">
        <f>HYPERLINK("https://twitter.com/Twitter User/status/1751965275170480545","https://twitter.com/Twitter User/status/1751965275170480545")</f>
        <v>https://twitter.com/Twitter User/status/1751965275170480545</v>
      </c>
      <c r="N34">
        <v>0</v>
      </c>
      <c r="O34">
        <v>0</v>
      </c>
      <c r="X34" t="s">
        <v>53</v>
      </c>
      <c r="AK34" t="s">
        <v>54</v>
      </c>
      <c r="AL34" t="s">
        <v>55</v>
      </c>
      <c r="AM34" t="s">
        <v>55</v>
      </c>
      <c r="AN34" t="s">
        <v>55</v>
      </c>
      <c r="AO34" t="s">
        <v>55</v>
      </c>
      <c r="AP34" t="s">
        <v>55</v>
      </c>
      <c r="AQ34" t="s">
        <v>55</v>
      </c>
    </row>
    <row r="35" spans="1:43" x14ac:dyDescent="0.35">
      <c r="A35" t="s">
        <v>116</v>
      </c>
      <c r="B35" t="s">
        <v>47</v>
      </c>
      <c r="C35" t="s">
        <v>48</v>
      </c>
      <c r="D35" t="s">
        <v>48</v>
      </c>
      <c r="E35" t="s">
        <v>49</v>
      </c>
      <c r="F35" t="s">
        <v>131</v>
      </c>
      <c r="G35" t="s">
        <v>132</v>
      </c>
      <c r="I35" t="str">
        <f>HYPERLINK("https://twitter.com/Twitter User/status/1751963049475633400","https://twitter.com/Twitter User/status/1751963049475633400")</f>
        <v>https://twitter.com/Twitter User/status/1751963049475633400</v>
      </c>
      <c r="J35" t="s">
        <v>52</v>
      </c>
      <c r="N35">
        <v>0</v>
      </c>
      <c r="O35">
        <v>0</v>
      </c>
      <c r="X35" t="s">
        <v>53</v>
      </c>
      <c r="AK35" t="s">
        <v>54</v>
      </c>
      <c r="AL35" t="s">
        <v>55</v>
      </c>
      <c r="AM35" t="s">
        <v>55</v>
      </c>
      <c r="AN35" t="s">
        <v>55</v>
      </c>
      <c r="AO35" t="s">
        <v>55</v>
      </c>
      <c r="AP35" t="s">
        <v>55</v>
      </c>
      <c r="AQ35" t="s">
        <v>55</v>
      </c>
    </row>
    <row r="36" spans="1:43" x14ac:dyDescent="0.35">
      <c r="A36" t="s">
        <v>116</v>
      </c>
      <c r="B36" t="s">
        <v>47</v>
      </c>
      <c r="C36" t="s">
        <v>48</v>
      </c>
      <c r="D36" t="s">
        <v>48</v>
      </c>
      <c r="E36" t="s">
        <v>68</v>
      </c>
      <c r="F36" t="s">
        <v>133</v>
      </c>
      <c r="G36" t="s">
        <v>134</v>
      </c>
      <c r="I36" t="str">
        <f>HYPERLINK("https://twitter.com/Twitter User/status/1751923443413749958","https://twitter.com/Twitter User/status/1751923443413749958")</f>
        <v>https://twitter.com/Twitter User/status/1751923443413749958</v>
      </c>
      <c r="J36" t="s">
        <v>52</v>
      </c>
      <c r="N36">
        <v>0</v>
      </c>
      <c r="O36">
        <v>0</v>
      </c>
      <c r="X36" t="s">
        <v>53</v>
      </c>
      <c r="AK36" t="s">
        <v>54</v>
      </c>
      <c r="AL36" t="s">
        <v>55</v>
      </c>
      <c r="AM36" t="s">
        <v>55</v>
      </c>
      <c r="AN36" t="s">
        <v>55</v>
      </c>
      <c r="AO36" t="s">
        <v>55</v>
      </c>
      <c r="AP36" t="s">
        <v>55</v>
      </c>
      <c r="AQ36" t="s">
        <v>55</v>
      </c>
    </row>
    <row r="37" spans="1:43" x14ac:dyDescent="0.35">
      <c r="A37" t="s">
        <v>116</v>
      </c>
      <c r="B37" t="s">
        <v>47</v>
      </c>
      <c r="C37" t="s">
        <v>48</v>
      </c>
      <c r="D37" t="s">
        <v>48</v>
      </c>
      <c r="E37" t="s">
        <v>61</v>
      </c>
      <c r="F37" t="s">
        <v>135</v>
      </c>
      <c r="G37" t="s">
        <v>134</v>
      </c>
      <c r="I37" t="str">
        <f>HYPERLINK("https://twitter.com/Twitter User/status/1751923441475993769","https://twitter.com/Twitter User/status/1751923441475993769")</f>
        <v>https://twitter.com/Twitter User/status/1751923441475993769</v>
      </c>
      <c r="J37" t="s">
        <v>52</v>
      </c>
      <c r="N37">
        <v>0</v>
      </c>
      <c r="O37">
        <v>0</v>
      </c>
      <c r="X37" t="s">
        <v>53</v>
      </c>
      <c r="AK37" t="s">
        <v>54</v>
      </c>
      <c r="AL37" t="s">
        <v>55</v>
      </c>
      <c r="AM37" t="s">
        <v>55</v>
      </c>
      <c r="AN37" t="s">
        <v>55</v>
      </c>
      <c r="AO37" t="s">
        <v>55</v>
      </c>
      <c r="AP37" t="s">
        <v>55</v>
      </c>
      <c r="AQ37" t="s">
        <v>55</v>
      </c>
    </row>
    <row r="38" spans="1:43" x14ac:dyDescent="0.35">
      <c r="A38" t="s">
        <v>116</v>
      </c>
      <c r="B38" t="s">
        <v>47</v>
      </c>
      <c r="C38" t="s">
        <v>48</v>
      </c>
      <c r="D38" t="s">
        <v>48</v>
      </c>
      <c r="E38" t="s">
        <v>49</v>
      </c>
      <c r="F38" t="s">
        <v>136</v>
      </c>
      <c r="G38" t="s">
        <v>137</v>
      </c>
      <c r="I38" t="str">
        <f>HYPERLINK("https://twitter.com/Twitter User/status/1751919191748395203","https://twitter.com/Twitter User/status/1751919191748395203")</f>
        <v>https://twitter.com/Twitter User/status/1751919191748395203</v>
      </c>
      <c r="J38" t="s">
        <v>52</v>
      </c>
      <c r="N38">
        <v>0</v>
      </c>
      <c r="O38">
        <v>0</v>
      </c>
      <c r="X38" t="s">
        <v>95</v>
      </c>
      <c r="AK38" t="s">
        <v>54</v>
      </c>
      <c r="AL38" t="s">
        <v>55</v>
      </c>
      <c r="AM38" t="s">
        <v>55</v>
      </c>
      <c r="AN38" t="s">
        <v>55</v>
      </c>
      <c r="AO38" t="s">
        <v>55</v>
      </c>
      <c r="AP38" t="s">
        <v>55</v>
      </c>
      <c r="AQ38" t="s">
        <v>55</v>
      </c>
    </row>
    <row r="39" spans="1:43" x14ac:dyDescent="0.35">
      <c r="A39" t="s">
        <v>116</v>
      </c>
      <c r="B39" t="s">
        <v>47</v>
      </c>
      <c r="C39" t="s">
        <v>48</v>
      </c>
      <c r="D39" t="s">
        <v>48</v>
      </c>
      <c r="E39" t="s">
        <v>61</v>
      </c>
      <c r="F39" t="s">
        <v>138</v>
      </c>
      <c r="G39" t="s">
        <v>139</v>
      </c>
      <c r="I39" t="str">
        <f>HYPERLINK("https://twitter.com/Twitter User/status/1751903475838198092","https://twitter.com/Twitter User/status/1751903475838198092")</f>
        <v>https://twitter.com/Twitter User/status/1751903475838198092</v>
      </c>
      <c r="J39" t="s">
        <v>52</v>
      </c>
      <c r="N39">
        <v>0</v>
      </c>
      <c r="O39">
        <v>0</v>
      </c>
      <c r="X39" t="s">
        <v>53</v>
      </c>
      <c r="AK39" t="s">
        <v>54</v>
      </c>
      <c r="AL39" t="s">
        <v>55</v>
      </c>
      <c r="AM39" t="s">
        <v>55</v>
      </c>
      <c r="AN39" t="s">
        <v>55</v>
      </c>
      <c r="AO39" t="s">
        <v>55</v>
      </c>
      <c r="AP39" t="s">
        <v>55</v>
      </c>
      <c r="AQ39" t="s">
        <v>55</v>
      </c>
    </row>
    <row r="40" spans="1:43" x14ac:dyDescent="0.35">
      <c r="A40" t="s">
        <v>116</v>
      </c>
      <c r="B40" t="s">
        <v>47</v>
      </c>
      <c r="C40" t="s">
        <v>48</v>
      </c>
      <c r="D40" t="s">
        <v>48</v>
      </c>
      <c r="E40" t="s">
        <v>61</v>
      </c>
      <c r="F40" t="s">
        <v>140</v>
      </c>
      <c r="G40" t="s">
        <v>141</v>
      </c>
      <c r="I40" t="str">
        <f>HYPERLINK("https://twitter.com/Twitter User/status/1751902715792519505","https://twitter.com/Twitter User/status/1751902715792519505")</f>
        <v>https://twitter.com/Twitter User/status/1751902715792519505</v>
      </c>
      <c r="J40" t="s">
        <v>52</v>
      </c>
      <c r="N40">
        <v>0</v>
      </c>
      <c r="O40">
        <v>0</v>
      </c>
      <c r="X40" t="s">
        <v>53</v>
      </c>
      <c r="AK40" t="s">
        <v>54</v>
      </c>
      <c r="AL40" t="s">
        <v>55</v>
      </c>
      <c r="AM40" t="s">
        <v>55</v>
      </c>
      <c r="AN40" t="s">
        <v>55</v>
      </c>
      <c r="AO40" t="s">
        <v>55</v>
      </c>
      <c r="AP40" t="s">
        <v>55</v>
      </c>
      <c r="AQ40" t="s">
        <v>55</v>
      </c>
    </row>
    <row r="41" spans="1:43" x14ac:dyDescent="0.35">
      <c r="A41" t="s">
        <v>116</v>
      </c>
      <c r="B41" t="s">
        <v>47</v>
      </c>
      <c r="C41" t="s">
        <v>48</v>
      </c>
      <c r="D41" t="s">
        <v>48</v>
      </c>
      <c r="E41" t="s">
        <v>61</v>
      </c>
      <c r="F41" t="s">
        <v>142</v>
      </c>
      <c r="G41" t="s">
        <v>143</v>
      </c>
      <c r="I41" t="str">
        <f>HYPERLINK("https://twitter.com/Twitter User/status/1751898740083015771","https://twitter.com/Twitter User/status/1751898740083015771")</f>
        <v>https://twitter.com/Twitter User/status/1751898740083015771</v>
      </c>
      <c r="J41" t="s">
        <v>52</v>
      </c>
      <c r="N41">
        <v>0</v>
      </c>
      <c r="O41">
        <v>0</v>
      </c>
      <c r="X41" t="s">
        <v>53</v>
      </c>
      <c r="AK41" t="s">
        <v>54</v>
      </c>
      <c r="AL41" t="s">
        <v>55</v>
      </c>
      <c r="AM41" t="s">
        <v>55</v>
      </c>
      <c r="AN41" t="s">
        <v>55</v>
      </c>
      <c r="AO41" t="s">
        <v>55</v>
      </c>
      <c r="AP41" t="s">
        <v>55</v>
      </c>
      <c r="AQ41" t="s">
        <v>55</v>
      </c>
    </row>
    <row r="42" spans="1:43" x14ac:dyDescent="0.35">
      <c r="A42" t="s">
        <v>116</v>
      </c>
      <c r="B42" t="s">
        <v>47</v>
      </c>
      <c r="C42" t="s">
        <v>48</v>
      </c>
      <c r="D42" t="s">
        <v>48</v>
      </c>
      <c r="E42" t="s">
        <v>61</v>
      </c>
      <c r="F42" t="s">
        <v>144</v>
      </c>
      <c r="G42" t="s">
        <v>145</v>
      </c>
      <c r="I42" t="str">
        <f>HYPERLINK("https://twitter.com/Twitter User/status/1751858227330023789","https://twitter.com/Twitter User/status/1751858227330023789")</f>
        <v>https://twitter.com/Twitter User/status/1751858227330023789</v>
      </c>
      <c r="J42" t="s">
        <v>52</v>
      </c>
      <c r="N42">
        <v>0</v>
      </c>
      <c r="O42">
        <v>0</v>
      </c>
      <c r="X42" t="s">
        <v>53</v>
      </c>
      <c r="AK42" t="s">
        <v>54</v>
      </c>
      <c r="AL42" t="s">
        <v>55</v>
      </c>
      <c r="AM42" t="s">
        <v>55</v>
      </c>
      <c r="AN42" t="s">
        <v>55</v>
      </c>
      <c r="AO42" t="s">
        <v>55</v>
      </c>
      <c r="AP42" t="s">
        <v>55</v>
      </c>
      <c r="AQ42" t="s">
        <v>55</v>
      </c>
    </row>
    <row r="43" spans="1:43" x14ac:dyDescent="0.35">
      <c r="A43" t="s">
        <v>116</v>
      </c>
      <c r="B43" t="s">
        <v>47</v>
      </c>
      <c r="C43" t="s">
        <v>48</v>
      </c>
      <c r="D43" t="s">
        <v>48</v>
      </c>
      <c r="E43" t="s">
        <v>61</v>
      </c>
      <c r="F43" t="s">
        <v>146</v>
      </c>
      <c r="G43" t="s">
        <v>147</v>
      </c>
      <c r="I43" t="str">
        <f>HYPERLINK("https://twitter.com/Twitter User/status/1751852844888854613","https://twitter.com/Twitter User/status/1751852844888854613")</f>
        <v>https://twitter.com/Twitter User/status/1751852844888854613</v>
      </c>
      <c r="J43" t="s">
        <v>52</v>
      </c>
      <c r="N43">
        <v>0</v>
      </c>
      <c r="O43">
        <v>0</v>
      </c>
      <c r="X43" t="s">
        <v>53</v>
      </c>
      <c r="AK43" t="s">
        <v>54</v>
      </c>
      <c r="AL43" t="s">
        <v>55</v>
      </c>
      <c r="AM43" t="s">
        <v>55</v>
      </c>
      <c r="AN43" t="s">
        <v>55</v>
      </c>
      <c r="AO43" t="s">
        <v>55</v>
      </c>
      <c r="AP43" t="s">
        <v>55</v>
      </c>
      <c r="AQ43" t="s">
        <v>55</v>
      </c>
    </row>
    <row r="44" spans="1:43" x14ac:dyDescent="0.35">
      <c r="A44" t="s">
        <v>116</v>
      </c>
      <c r="B44" t="s">
        <v>47</v>
      </c>
      <c r="C44" t="s">
        <v>48</v>
      </c>
      <c r="D44" t="s">
        <v>48</v>
      </c>
      <c r="E44" t="s">
        <v>61</v>
      </c>
      <c r="F44" t="s">
        <v>148</v>
      </c>
      <c r="G44" t="s">
        <v>149</v>
      </c>
      <c r="I44" t="str">
        <f>HYPERLINK("https://twitter.com/Twitter User/status/1751841398569971780","https://twitter.com/Twitter User/status/1751841398569971780")</f>
        <v>https://twitter.com/Twitter User/status/1751841398569971780</v>
      </c>
      <c r="J44" t="s">
        <v>60</v>
      </c>
      <c r="N44">
        <v>0</v>
      </c>
      <c r="O44">
        <v>0</v>
      </c>
      <c r="X44" t="s">
        <v>53</v>
      </c>
      <c r="AK44" t="s">
        <v>54</v>
      </c>
      <c r="AL44" t="s">
        <v>55</v>
      </c>
      <c r="AM44" t="s">
        <v>55</v>
      </c>
      <c r="AN44" t="s">
        <v>55</v>
      </c>
      <c r="AO44" t="s">
        <v>55</v>
      </c>
      <c r="AP44" t="s">
        <v>55</v>
      </c>
      <c r="AQ44" t="s">
        <v>55</v>
      </c>
    </row>
    <row r="45" spans="1:43" x14ac:dyDescent="0.35">
      <c r="A45" t="s">
        <v>116</v>
      </c>
      <c r="B45" t="s">
        <v>47</v>
      </c>
      <c r="C45" t="s">
        <v>48</v>
      </c>
      <c r="D45" t="s">
        <v>48</v>
      </c>
      <c r="E45" t="s">
        <v>49</v>
      </c>
      <c r="F45" t="s">
        <v>150</v>
      </c>
      <c r="G45" t="s">
        <v>151</v>
      </c>
      <c r="I45" t="str">
        <f>HYPERLINK("https://twitter.com/Twitter User/status/1751839131163079137","https://twitter.com/Twitter User/status/1751839131163079137")</f>
        <v>https://twitter.com/Twitter User/status/1751839131163079137</v>
      </c>
      <c r="J45" t="s">
        <v>60</v>
      </c>
      <c r="N45">
        <v>0</v>
      </c>
      <c r="O45">
        <v>0</v>
      </c>
      <c r="X45" t="s">
        <v>53</v>
      </c>
      <c r="AK45" t="s">
        <v>54</v>
      </c>
      <c r="AL45" t="s">
        <v>55</v>
      </c>
      <c r="AM45" t="s">
        <v>55</v>
      </c>
      <c r="AN45" t="s">
        <v>55</v>
      </c>
      <c r="AO45" t="s">
        <v>55</v>
      </c>
      <c r="AP45" t="s">
        <v>55</v>
      </c>
      <c r="AQ45" t="s">
        <v>55</v>
      </c>
    </row>
    <row r="46" spans="1:43" x14ac:dyDescent="0.35">
      <c r="A46" t="s">
        <v>116</v>
      </c>
      <c r="B46" t="s">
        <v>47</v>
      </c>
      <c r="C46" t="s">
        <v>48</v>
      </c>
      <c r="D46" t="s">
        <v>48</v>
      </c>
      <c r="E46" t="s">
        <v>49</v>
      </c>
      <c r="F46" t="s">
        <v>152</v>
      </c>
      <c r="G46" t="s">
        <v>153</v>
      </c>
      <c r="I46" t="str">
        <f>HYPERLINK("https://twitter.com/Twitter User/status/1751825423196094931","https://twitter.com/Twitter User/status/1751825423196094931")</f>
        <v>https://twitter.com/Twitter User/status/1751825423196094931</v>
      </c>
      <c r="N46">
        <v>0</v>
      </c>
      <c r="O46">
        <v>0</v>
      </c>
      <c r="X46" t="s">
        <v>53</v>
      </c>
      <c r="AK46" t="s">
        <v>54</v>
      </c>
      <c r="AL46" t="s">
        <v>55</v>
      </c>
      <c r="AM46" t="s">
        <v>55</v>
      </c>
      <c r="AN46" t="s">
        <v>55</v>
      </c>
      <c r="AO46" t="s">
        <v>55</v>
      </c>
      <c r="AP46" t="s">
        <v>55</v>
      </c>
      <c r="AQ46" t="s">
        <v>55</v>
      </c>
    </row>
    <row r="47" spans="1:43" x14ac:dyDescent="0.35">
      <c r="A47" t="s">
        <v>116</v>
      </c>
      <c r="B47" t="s">
        <v>47</v>
      </c>
      <c r="C47" t="s">
        <v>48</v>
      </c>
      <c r="D47" t="s">
        <v>48</v>
      </c>
      <c r="E47" t="s">
        <v>49</v>
      </c>
      <c r="F47" t="s">
        <v>154</v>
      </c>
      <c r="G47" t="s">
        <v>155</v>
      </c>
      <c r="I47" t="str">
        <f>HYPERLINK("https://twitter.com/airtelbank/status/1751807026701717796","https://twitter.com/airtelbank/status/1751807026701717796")</f>
        <v>https://twitter.com/airtelbank/status/1751807026701717796</v>
      </c>
      <c r="J47" t="s">
        <v>52</v>
      </c>
      <c r="N47">
        <v>0</v>
      </c>
      <c r="O47">
        <v>0</v>
      </c>
      <c r="P47">
        <v>81825</v>
      </c>
      <c r="W47" t="s">
        <v>94</v>
      </c>
      <c r="X47" t="s">
        <v>53</v>
      </c>
      <c r="AK47" t="s">
        <v>54</v>
      </c>
      <c r="AL47" t="s">
        <v>55</v>
      </c>
      <c r="AM47" t="s">
        <v>55</v>
      </c>
      <c r="AN47" t="s">
        <v>55</v>
      </c>
      <c r="AO47" t="s">
        <v>55</v>
      </c>
      <c r="AP47" t="s">
        <v>55</v>
      </c>
      <c r="AQ47" t="s">
        <v>55</v>
      </c>
    </row>
    <row r="48" spans="1:43" x14ac:dyDescent="0.35">
      <c r="A48" t="s">
        <v>116</v>
      </c>
      <c r="B48" t="s">
        <v>47</v>
      </c>
      <c r="C48" t="s">
        <v>48</v>
      </c>
      <c r="D48" t="s">
        <v>48</v>
      </c>
      <c r="E48" t="s">
        <v>61</v>
      </c>
      <c r="F48" t="s">
        <v>156</v>
      </c>
      <c r="G48" t="s">
        <v>157</v>
      </c>
      <c r="I48" t="str">
        <f>HYPERLINK("https://twitter.com/airtelbank/status/1751806910448160905","https://twitter.com/airtelbank/status/1751806910448160905")</f>
        <v>https://twitter.com/airtelbank/status/1751806910448160905</v>
      </c>
      <c r="J48" t="s">
        <v>52</v>
      </c>
      <c r="N48">
        <v>0</v>
      </c>
      <c r="O48">
        <v>0</v>
      </c>
      <c r="P48">
        <v>81825</v>
      </c>
      <c r="W48" t="s">
        <v>94</v>
      </c>
      <c r="X48" t="s">
        <v>53</v>
      </c>
      <c r="AK48" t="s">
        <v>54</v>
      </c>
      <c r="AL48" t="s">
        <v>55</v>
      </c>
      <c r="AM48" t="s">
        <v>55</v>
      </c>
      <c r="AN48" t="s">
        <v>55</v>
      </c>
      <c r="AO48" t="s">
        <v>55</v>
      </c>
      <c r="AP48" t="s">
        <v>55</v>
      </c>
      <c r="AQ48" t="s">
        <v>55</v>
      </c>
    </row>
    <row r="49" spans="1:43" x14ac:dyDescent="0.35">
      <c r="A49" t="s">
        <v>116</v>
      </c>
      <c r="B49" t="s">
        <v>47</v>
      </c>
      <c r="C49" t="s">
        <v>48</v>
      </c>
      <c r="D49" t="s">
        <v>48</v>
      </c>
      <c r="E49" t="s">
        <v>49</v>
      </c>
      <c r="F49" t="s">
        <v>158</v>
      </c>
      <c r="G49" t="s">
        <v>159</v>
      </c>
      <c r="I49" t="str">
        <f>HYPERLINK("https://twitter.com/Twitter User/status/1751790400061473239","https://twitter.com/Twitter User/status/1751790400061473239")</f>
        <v>https://twitter.com/Twitter User/status/1751790400061473239</v>
      </c>
      <c r="J49" t="s">
        <v>52</v>
      </c>
      <c r="N49">
        <v>0</v>
      </c>
      <c r="O49">
        <v>0</v>
      </c>
      <c r="X49" t="s">
        <v>53</v>
      </c>
      <c r="AK49" t="s">
        <v>54</v>
      </c>
      <c r="AL49" t="s">
        <v>55</v>
      </c>
      <c r="AM49" t="s">
        <v>55</v>
      </c>
      <c r="AN49" t="s">
        <v>55</v>
      </c>
      <c r="AO49" t="s">
        <v>55</v>
      </c>
      <c r="AP49" t="s">
        <v>55</v>
      </c>
      <c r="AQ49" t="s">
        <v>55</v>
      </c>
    </row>
    <row r="50" spans="1:43" x14ac:dyDescent="0.35">
      <c r="A50" t="s">
        <v>160</v>
      </c>
      <c r="B50" t="s">
        <v>47</v>
      </c>
      <c r="C50" t="s">
        <v>48</v>
      </c>
      <c r="D50" t="s">
        <v>48</v>
      </c>
      <c r="E50" t="s">
        <v>49</v>
      </c>
      <c r="F50" t="s">
        <v>161</v>
      </c>
      <c r="G50" t="s">
        <v>162</v>
      </c>
      <c r="I50" t="str">
        <f>HYPERLINK("https://twitter.com/Twitter User/status/1751656994547921120","https://twitter.com/Twitter User/status/1751656994547921120")</f>
        <v>https://twitter.com/Twitter User/status/1751656994547921120</v>
      </c>
      <c r="J50" t="s">
        <v>60</v>
      </c>
      <c r="N50">
        <v>0</v>
      </c>
      <c r="O50">
        <v>0</v>
      </c>
      <c r="X50" t="s">
        <v>53</v>
      </c>
      <c r="AK50" t="s">
        <v>54</v>
      </c>
      <c r="AL50" t="s">
        <v>55</v>
      </c>
      <c r="AM50" t="s">
        <v>55</v>
      </c>
      <c r="AN50" t="s">
        <v>55</v>
      </c>
      <c r="AO50" t="s">
        <v>55</v>
      </c>
      <c r="AP50" t="s">
        <v>55</v>
      </c>
      <c r="AQ50" t="s">
        <v>55</v>
      </c>
    </row>
    <row r="51" spans="1:43" x14ac:dyDescent="0.35">
      <c r="A51" t="s">
        <v>160</v>
      </c>
      <c r="B51" t="s">
        <v>47</v>
      </c>
      <c r="C51" t="s">
        <v>48</v>
      </c>
      <c r="D51" t="s">
        <v>48</v>
      </c>
      <c r="E51" t="s">
        <v>68</v>
      </c>
      <c r="F51" t="s">
        <v>163</v>
      </c>
      <c r="G51" t="s">
        <v>164</v>
      </c>
      <c r="I51" t="str">
        <f>HYPERLINK("https://twitter.com/Twitter User/status/1751655906423804135","https://twitter.com/Twitter User/status/1751655906423804135")</f>
        <v>https://twitter.com/Twitter User/status/1751655906423804135</v>
      </c>
      <c r="J51" t="s">
        <v>60</v>
      </c>
      <c r="N51">
        <v>0</v>
      </c>
      <c r="O51">
        <v>0</v>
      </c>
      <c r="X51" t="s">
        <v>95</v>
      </c>
      <c r="AK51" t="s">
        <v>54</v>
      </c>
      <c r="AL51" t="s">
        <v>55</v>
      </c>
      <c r="AM51" t="s">
        <v>55</v>
      </c>
      <c r="AN51" t="s">
        <v>55</v>
      </c>
      <c r="AO51" t="s">
        <v>55</v>
      </c>
      <c r="AP51" t="s">
        <v>55</v>
      </c>
      <c r="AQ51" t="s">
        <v>55</v>
      </c>
    </row>
    <row r="52" spans="1:43" x14ac:dyDescent="0.35">
      <c r="A52" t="s">
        <v>160</v>
      </c>
      <c r="B52" t="s">
        <v>47</v>
      </c>
      <c r="C52" t="s">
        <v>48</v>
      </c>
      <c r="D52" t="s">
        <v>48</v>
      </c>
      <c r="E52" t="s">
        <v>61</v>
      </c>
      <c r="F52" t="s">
        <v>165</v>
      </c>
      <c r="G52" t="s">
        <v>166</v>
      </c>
      <c r="I52" t="str">
        <f>HYPERLINK("https://twitter.com/Twitter User/status/1751654992908603511","https://twitter.com/Twitter User/status/1751654992908603511")</f>
        <v>https://twitter.com/Twitter User/status/1751654992908603511</v>
      </c>
      <c r="J52" t="s">
        <v>60</v>
      </c>
      <c r="N52">
        <v>0</v>
      </c>
      <c r="O52">
        <v>0</v>
      </c>
      <c r="X52" t="s">
        <v>53</v>
      </c>
      <c r="AK52" t="s">
        <v>54</v>
      </c>
      <c r="AL52" t="s">
        <v>55</v>
      </c>
      <c r="AM52" t="s">
        <v>55</v>
      </c>
      <c r="AN52" t="s">
        <v>55</v>
      </c>
      <c r="AO52" t="s">
        <v>55</v>
      </c>
      <c r="AP52" t="s">
        <v>55</v>
      </c>
      <c r="AQ52" t="s">
        <v>55</v>
      </c>
    </row>
    <row r="53" spans="1:43" x14ac:dyDescent="0.35">
      <c r="A53" t="s">
        <v>160</v>
      </c>
      <c r="B53" t="s">
        <v>47</v>
      </c>
      <c r="C53" t="s">
        <v>48</v>
      </c>
      <c r="D53" t="s">
        <v>48</v>
      </c>
      <c r="E53" t="s">
        <v>49</v>
      </c>
      <c r="F53" t="s">
        <v>167</v>
      </c>
      <c r="G53" t="s">
        <v>168</v>
      </c>
      <c r="I53" t="str">
        <f>HYPERLINK("https://twitter.com/Twitter User/status/1751653899596173451","https://twitter.com/Twitter User/status/1751653899596173451")</f>
        <v>https://twitter.com/Twitter User/status/1751653899596173451</v>
      </c>
      <c r="J53" t="s">
        <v>60</v>
      </c>
      <c r="N53">
        <v>0</v>
      </c>
      <c r="O53">
        <v>0</v>
      </c>
      <c r="X53" t="s">
        <v>53</v>
      </c>
      <c r="AK53" t="s">
        <v>54</v>
      </c>
      <c r="AL53" t="s">
        <v>55</v>
      </c>
      <c r="AM53" t="s">
        <v>55</v>
      </c>
      <c r="AN53" t="s">
        <v>55</v>
      </c>
      <c r="AO53" t="s">
        <v>55</v>
      </c>
      <c r="AP53" t="s">
        <v>55</v>
      </c>
      <c r="AQ53" t="s">
        <v>55</v>
      </c>
    </row>
    <row r="54" spans="1:43" x14ac:dyDescent="0.35">
      <c r="A54" t="s">
        <v>160</v>
      </c>
      <c r="B54" t="s">
        <v>47</v>
      </c>
      <c r="C54" t="s">
        <v>48</v>
      </c>
      <c r="D54" t="s">
        <v>48</v>
      </c>
      <c r="E54" t="s">
        <v>49</v>
      </c>
      <c r="F54" t="s">
        <v>169</v>
      </c>
      <c r="G54" t="s">
        <v>170</v>
      </c>
      <c r="I54" t="str">
        <f>HYPERLINK("https://twitter.com/Twitter User/status/1751640589773521176","https://twitter.com/Twitter User/status/1751640589773521176")</f>
        <v>https://twitter.com/Twitter User/status/1751640589773521176</v>
      </c>
      <c r="N54">
        <v>0</v>
      </c>
      <c r="O54">
        <v>0</v>
      </c>
      <c r="X54" t="s">
        <v>53</v>
      </c>
      <c r="AK54" t="s">
        <v>54</v>
      </c>
      <c r="AL54" t="s">
        <v>55</v>
      </c>
      <c r="AM54" t="s">
        <v>55</v>
      </c>
      <c r="AN54" t="s">
        <v>55</v>
      </c>
      <c r="AO54" t="s">
        <v>55</v>
      </c>
      <c r="AP54" t="s">
        <v>55</v>
      </c>
      <c r="AQ54" t="s">
        <v>55</v>
      </c>
    </row>
    <row r="55" spans="1:43" x14ac:dyDescent="0.35">
      <c r="A55" t="s">
        <v>160</v>
      </c>
      <c r="B55" t="s">
        <v>47</v>
      </c>
      <c r="C55" t="s">
        <v>48</v>
      </c>
      <c r="D55" t="s">
        <v>48</v>
      </c>
      <c r="E55" t="s">
        <v>49</v>
      </c>
      <c r="F55" t="s">
        <v>171</v>
      </c>
      <c r="G55" t="s">
        <v>172</v>
      </c>
      <c r="I55" t="str">
        <f>HYPERLINK("https://twitter.com/Twitter User/status/1751636810349068620","https://twitter.com/Twitter User/status/1751636810349068620")</f>
        <v>https://twitter.com/Twitter User/status/1751636810349068620</v>
      </c>
      <c r="J55" t="s">
        <v>60</v>
      </c>
      <c r="N55">
        <v>0</v>
      </c>
      <c r="O55">
        <v>0</v>
      </c>
      <c r="X55" t="s">
        <v>53</v>
      </c>
      <c r="AK55" t="s">
        <v>54</v>
      </c>
      <c r="AL55" t="s">
        <v>55</v>
      </c>
      <c r="AM55" t="s">
        <v>55</v>
      </c>
      <c r="AN55" t="s">
        <v>55</v>
      </c>
      <c r="AO55" t="s">
        <v>55</v>
      </c>
      <c r="AP55" t="s">
        <v>55</v>
      </c>
      <c r="AQ55" t="s">
        <v>55</v>
      </c>
    </row>
    <row r="56" spans="1:43" x14ac:dyDescent="0.35">
      <c r="A56" t="s">
        <v>160</v>
      </c>
      <c r="B56" t="s">
        <v>47</v>
      </c>
      <c r="C56" t="s">
        <v>48</v>
      </c>
      <c r="D56" t="s">
        <v>48</v>
      </c>
      <c r="E56" t="s">
        <v>49</v>
      </c>
      <c r="F56" t="s">
        <v>173</v>
      </c>
      <c r="G56" t="s">
        <v>174</v>
      </c>
      <c r="I56" t="str">
        <f>HYPERLINK("https://twitter.com/Twitter User/status/1751613773134389422","https://twitter.com/Twitter User/status/1751613773134389422")</f>
        <v>https://twitter.com/Twitter User/status/1751613773134389422</v>
      </c>
      <c r="J56" t="s">
        <v>52</v>
      </c>
      <c r="N56">
        <v>0</v>
      </c>
      <c r="O56">
        <v>0</v>
      </c>
      <c r="X56" t="s">
        <v>53</v>
      </c>
      <c r="AK56" t="s">
        <v>54</v>
      </c>
      <c r="AL56" t="s">
        <v>55</v>
      </c>
      <c r="AM56" t="s">
        <v>55</v>
      </c>
      <c r="AN56" t="s">
        <v>55</v>
      </c>
      <c r="AO56" t="s">
        <v>55</v>
      </c>
      <c r="AP56" t="s">
        <v>55</v>
      </c>
      <c r="AQ56" t="s">
        <v>55</v>
      </c>
    </row>
    <row r="57" spans="1:43" x14ac:dyDescent="0.35">
      <c r="A57" t="s">
        <v>160</v>
      </c>
      <c r="B57" t="s">
        <v>47</v>
      </c>
      <c r="C57" t="s">
        <v>48</v>
      </c>
      <c r="D57" t="s">
        <v>48</v>
      </c>
      <c r="E57" t="s">
        <v>61</v>
      </c>
      <c r="F57" t="s">
        <v>175</v>
      </c>
      <c r="G57" t="s">
        <v>176</v>
      </c>
      <c r="I57" t="str">
        <f>HYPERLINK("https://twitter.com/airtelbank/status/1751603065054986336","https://twitter.com/airtelbank/status/1751603065054986336")</f>
        <v>https://twitter.com/airtelbank/status/1751603065054986336</v>
      </c>
      <c r="J57" t="s">
        <v>52</v>
      </c>
      <c r="N57">
        <v>0</v>
      </c>
      <c r="O57">
        <v>0</v>
      </c>
      <c r="P57">
        <v>81798</v>
      </c>
      <c r="W57" t="s">
        <v>94</v>
      </c>
      <c r="X57" t="s">
        <v>53</v>
      </c>
      <c r="AK57" t="s">
        <v>54</v>
      </c>
      <c r="AL57" t="s">
        <v>55</v>
      </c>
      <c r="AM57" t="s">
        <v>55</v>
      </c>
      <c r="AN57" t="s">
        <v>55</v>
      </c>
      <c r="AO57" t="s">
        <v>55</v>
      </c>
      <c r="AP57" t="s">
        <v>55</v>
      </c>
      <c r="AQ57" t="s">
        <v>55</v>
      </c>
    </row>
    <row r="58" spans="1:43" x14ac:dyDescent="0.35">
      <c r="A58" t="s">
        <v>160</v>
      </c>
      <c r="B58" t="s">
        <v>47</v>
      </c>
      <c r="C58" t="s">
        <v>48</v>
      </c>
      <c r="D58" t="s">
        <v>48</v>
      </c>
      <c r="E58" t="s">
        <v>61</v>
      </c>
      <c r="F58" t="s">
        <v>177</v>
      </c>
      <c r="G58" t="s">
        <v>178</v>
      </c>
      <c r="I58" t="str">
        <f>HYPERLINK("https://twitter.com/Twitter User/status/1751602496618074212","https://twitter.com/Twitter User/status/1751602496618074212")</f>
        <v>https://twitter.com/Twitter User/status/1751602496618074212</v>
      </c>
      <c r="J58" t="s">
        <v>52</v>
      </c>
      <c r="N58">
        <v>0</v>
      </c>
      <c r="O58">
        <v>0</v>
      </c>
      <c r="X58" t="s">
        <v>95</v>
      </c>
      <c r="AK58" t="s">
        <v>54</v>
      </c>
      <c r="AL58" t="s">
        <v>55</v>
      </c>
      <c r="AM58" t="s">
        <v>55</v>
      </c>
      <c r="AN58" t="s">
        <v>55</v>
      </c>
      <c r="AO58" t="s">
        <v>55</v>
      </c>
      <c r="AP58" t="s">
        <v>55</v>
      </c>
      <c r="AQ58" t="s">
        <v>55</v>
      </c>
    </row>
    <row r="59" spans="1:43" x14ac:dyDescent="0.35">
      <c r="A59" t="s">
        <v>160</v>
      </c>
      <c r="B59" t="s">
        <v>47</v>
      </c>
      <c r="C59" t="s">
        <v>48</v>
      </c>
      <c r="D59" t="s">
        <v>48</v>
      </c>
      <c r="E59" t="s">
        <v>61</v>
      </c>
      <c r="F59" t="s">
        <v>177</v>
      </c>
      <c r="G59" t="s">
        <v>179</v>
      </c>
      <c r="I59" t="str">
        <f>HYPERLINK("https://twitter.com/Twitter User/status/1751602428989075485","https://twitter.com/Twitter User/status/1751602428989075485")</f>
        <v>https://twitter.com/Twitter User/status/1751602428989075485</v>
      </c>
      <c r="J59" t="s">
        <v>52</v>
      </c>
      <c r="N59">
        <v>0</v>
      </c>
      <c r="O59">
        <v>0</v>
      </c>
      <c r="X59" t="s">
        <v>53</v>
      </c>
      <c r="AK59" t="s">
        <v>54</v>
      </c>
      <c r="AL59" t="s">
        <v>55</v>
      </c>
      <c r="AM59" t="s">
        <v>55</v>
      </c>
      <c r="AN59" t="s">
        <v>55</v>
      </c>
      <c r="AO59" t="s">
        <v>55</v>
      </c>
      <c r="AP59" t="s">
        <v>55</v>
      </c>
      <c r="AQ59" t="s">
        <v>55</v>
      </c>
    </row>
    <row r="60" spans="1:43" x14ac:dyDescent="0.35">
      <c r="A60" t="s">
        <v>160</v>
      </c>
      <c r="B60" t="s">
        <v>47</v>
      </c>
      <c r="C60" t="s">
        <v>48</v>
      </c>
      <c r="D60" t="s">
        <v>48</v>
      </c>
      <c r="E60" t="s">
        <v>49</v>
      </c>
      <c r="F60" t="s">
        <v>180</v>
      </c>
      <c r="G60" t="s">
        <v>181</v>
      </c>
      <c r="I60" t="str">
        <f>HYPERLINK("https://twitter.com/Twitter User/status/1751601846291149285","https://twitter.com/Twitter User/status/1751601846291149285")</f>
        <v>https://twitter.com/Twitter User/status/1751601846291149285</v>
      </c>
      <c r="J60" t="s">
        <v>52</v>
      </c>
      <c r="N60">
        <v>0</v>
      </c>
      <c r="O60">
        <v>0</v>
      </c>
      <c r="X60" t="s">
        <v>95</v>
      </c>
      <c r="AK60" t="s">
        <v>54</v>
      </c>
      <c r="AL60" t="s">
        <v>55</v>
      </c>
      <c r="AM60" t="s">
        <v>55</v>
      </c>
      <c r="AN60" t="s">
        <v>55</v>
      </c>
      <c r="AO60" t="s">
        <v>55</v>
      </c>
      <c r="AP60" t="s">
        <v>55</v>
      </c>
      <c r="AQ60" t="s">
        <v>55</v>
      </c>
    </row>
    <row r="61" spans="1:43" x14ac:dyDescent="0.35">
      <c r="A61" t="s">
        <v>160</v>
      </c>
      <c r="B61" t="s">
        <v>47</v>
      </c>
      <c r="C61" t="s">
        <v>48</v>
      </c>
      <c r="D61" t="s">
        <v>48</v>
      </c>
      <c r="E61" t="s">
        <v>49</v>
      </c>
      <c r="F61" t="s">
        <v>180</v>
      </c>
      <c r="G61" t="s">
        <v>182</v>
      </c>
      <c r="I61" t="str">
        <f>HYPERLINK("https://twitter.com/Twitter User/status/1751601808664105369","https://twitter.com/Twitter User/status/1751601808664105369")</f>
        <v>https://twitter.com/Twitter User/status/1751601808664105369</v>
      </c>
      <c r="J61" t="s">
        <v>52</v>
      </c>
      <c r="N61">
        <v>0</v>
      </c>
      <c r="O61">
        <v>0</v>
      </c>
      <c r="X61" t="s">
        <v>53</v>
      </c>
      <c r="AK61" t="s">
        <v>54</v>
      </c>
      <c r="AL61" t="s">
        <v>55</v>
      </c>
      <c r="AM61" t="s">
        <v>55</v>
      </c>
      <c r="AN61" t="s">
        <v>55</v>
      </c>
      <c r="AO61" t="s">
        <v>55</v>
      </c>
      <c r="AP61" t="s">
        <v>55</v>
      </c>
      <c r="AQ61" t="s">
        <v>55</v>
      </c>
    </row>
    <row r="62" spans="1:43" x14ac:dyDescent="0.35">
      <c r="A62" t="s">
        <v>160</v>
      </c>
      <c r="B62" t="s">
        <v>47</v>
      </c>
      <c r="C62" t="s">
        <v>48</v>
      </c>
      <c r="D62" t="s">
        <v>48</v>
      </c>
      <c r="E62" t="s">
        <v>61</v>
      </c>
      <c r="F62" t="s">
        <v>183</v>
      </c>
      <c r="G62" t="s">
        <v>184</v>
      </c>
      <c r="I62" t="str">
        <f>HYPERLINK("https://twitter.com/Twitter User/status/1751583198038094013","https://twitter.com/Twitter User/status/1751583198038094013")</f>
        <v>https://twitter.com/Twitter User/status/1751583198038094013</v>
      </c>
      <c r="J62" t="s">
        <v>52</v>
      </c>
      <c r="N62">
        <v>0</v>
      </c>
      <c r="O62">
        <v>0</v>
      </c>
      <c r="X62" t="s">
        <v>95</v>
      </c>
      <c r="AK62" t="s">
        <v>54</v>
      </c>
      <c r="AL62" t="s">
        <v>55</v>
      </c>
      <c r="AM62" t="s">
        <v>55</v>
      </c>
      <c r="AN62" t="s">
        <v>55</v>
      </c>
      <c r="AO62" t="s">
        <v>55</v>
      </c>
      <c r="AP62" t="s">
        <v>55</v>
      </c>
      <c r="AQ62" t="s">
        <v>55</v>
      </c>
    </row>
    <row r="63" spans="1:43" x14ac:dyDescent="0.35">
      <c r="A63" t="s">
        <v>160</v>
      </c>
      <c r="B63" t="s">
        <v>47</v>
      </c>
      <c r="C63" t="s">
        <v>48</v>
      </c>
      <c r="D63" t="s">
        <v>48</v>
      </c>
      <c r="E63" t="s">
        <v>61</v>
      </c>
      <c r="F63" t="s">
        <v>183</v>
      </c>
      <c r="G63" t="s">
        <v>185</v>
      </c>
      <c r="I63" t="str">
        <f>HYPERLINK("https://twitter.com/Twitter User/status/1751582876972290477","https://twitter.com/Twitter User/status/1751582876972290477")</f>
        <v>https://twitter.com/Twitter User/status/1751582876972290477</v>
      </c>
      <c r="N63">
        <v>0</v>
      </c>
      <c r="O63">
        <v>0</v>
      </c>
      <c r="X63" t="s">
        <v>95</v>
      </c>
      <c r="AK63" t="s">
        <v>54</v>
      </c>
      <c r="AL63" t="s">
        <v>55</v>
      </c>
      <c r="AM63" t="s">
        <v>55</v>
      </c>
      <c r="AN63" t="s">
        <v>55</v>
      </c>
      <c r="AO63" t="s">
        <v>55</v>
      </c>
      <c r="AP63" t="s">
        <v>55</v>
      </c>
      <c r="AQ63" t="s">
        <v>55</v>
      </c>
    </row>
    <row r="64" spans="1:43" x14ac:dyDescent="0.35">
      <c r="A64" t="s">
        <v>160</v>
      </c>
      <c r="B64" t="s">
        <v>47</v>
      </c>
      <c r="C64" t="s">
        <v>48</v>
      </c>
      <c r="D64" t="s">
        <v>48</v>
      </c>
      <c r="E64" t="s">
        <v>61</v>
      </c>
      <c r="F64" t="s">
        <v>183</v>
      </c>
      <c r="G64" t="s">
        <v>186</v>
      </c>
      <c r="I64" t="str">
        <f>HYPERLINK("https://twitter.com/Twitter User/status/1751572839885590680","https://twitter.com/Twitter User/status/1751572839885590680")</f>
        <v>https://twitter.com/Twitter User/status/1751572839885590680</v>
      </c>
      <c r="J64" t="s">
        <v>52</v>
      </c>
      <c r="N64">
        <v>0</v>
      </c>
      <c r="O64">
        <v>0</v>
      </c>
      <c r="X64" t="s">
        <v>53</v>
      </c>
      <c r="AK64" t="s">
        <v>54</v>
      </c>
      <c r="AL64" t="s">
        <v>55</v>
      </c>
      <c r="AM64" t="s">
        <v>55</v>
      </c>
      <c r="AN64" t="s">
        <v>55</v>
      </c>
      <c r="AO64" t="s">
        <v>55</v>
      </c>
      <c r="AP64" t="s">
        <v>55</v>
      </c>
      <c r="AQ64" t="s">
        <v>55</v>
      </c>
    </row>
    <row r="65" spans="1:43" x14ac:dyDescent="0.35">
      <c r="A65" t="s">
        <v>160</v>
      </c>
      <c r="B65" t="s">
        <v>47</v>
      </c>
      <c r="C65" t="s">
        <v>48</v>
      </c>
      <c r="D65" t="s">
        <v>48</v>
      </c>
      <c r="E65" t="s">
        <v>49</v>
      </c>
      <c r="F65" t="s">
        <v>187</v>
      </c>
      <c r="G65" t="s">
        <v>188</v>
      </c>
      <c r="I65" t="str">
        <f>HYPERLINK("https://twitter.com/Twitter User/status/1751571166550991321","https://twitter.com/Twitter User/status/1751571166550991321")</f>
        <v>https://twitter.com/Twitter User/status/1751571166550991321</v>
      </c>
      <c r="J65" t="s">
        <v>52</v>
      </c>
      <c r="N65">
        <v>0</v>
      </c>
      <c r="O65">
        <v>0</v>
      </c>
      <c r="X65" t="s">
        <v>53</v>
      </c>
      <c r="AK65" t="s">
        <v>54</v>
      </c>
      <c r="AL65" t="s">
        <v>55</v>
      </c>
      <c r="AM65" t="s">
        <v>55</v>
      </c>
      <c r="AN65" t="s">
        <v>55</v>
      </c>
      <c r="AO65" t="s">
        <v>55</v>
      </c>
      <c r="AP65" t="s">
        <v>55</v>
      </c>
      <c r="AQ65" t="s">
        <v>55</v>
      </c>
    </row>
    <row r="66" spans="1:43" x14ac:dyDescent="0.35">
      <c r="A66" t="s">
        <v>160</v>
      </c>
      <c r="B66" t="s">
        <v>47</v>
      </c>
      <c r="C66" t="s">
        <v>48</v>
      </c>
      <c r="D66" t="s">
        <v>48</v>
      </c>
      <c r="E66" t="s">
        <v>49</v>
      </c>
      <c r="F66" t="s">
        <v>189</v>
      </c>
      <c r="G66" t="s">
        <v>190</v>
      </c>
      <c r="I66" t="str">
        <f>HYPERLINK("https://twitter.com/Twitter User/status/1751551905158074677","https://twitter.com/Twitter User/status/1751551905158074677")</f>
        <v>https://twitter.com/Twitter User/status/1751551905158074677</v>
      </c>
      <c r="J66" t="s">
        <v>52</v>
      </c>
      <c r="N66">
        <v>0</v>
      </c>
      <c r="O66">
        <v>0</v>
      </c>
      <c r="X66" t="s">
        <v>53</v>
      </c>
      <c r="AK66" t="s">
        <v>54</v>
      </c>
      <c r="AL66" t="s">
        <v>55</v>
      </c>
      <c r="AM66" t="s">
        <v>55</v>
      </c>
      <c r="AN66" t="s">
        <v>55</v>
      </c>
      <c r="AO66" t="s">
        <v>55</v>
      </c>
      <c r="AP66" t="s">
        <v>55</v>
      </c>
      <c r="AQ66" t="s">
        <v>55</v>
      </c>
    </row>
    <row r="67" spans="1:43" x14ac:dyDescent="0.35">
      <c r="A67" t="s">
        <v>160</v>
      </c>
      <c r="B67" t="s">
        <v>47</v>
      </c>
      <c r="C67" t="s">
        <v>48</v>
      </c>
      <c r="D67" t="s">
        <v>48</v>
      </c>
      <c r="E67" t="s">
        <v>68</v>
      </c>
      <c r="F67" t="s">
        <v>191</v>
      </c>
      <c r="G67" t="s">
        <v>192</v>
      </c>
      <c r="I67" t="str">
        <f>HYPERLINK("https://twitter.com/Twitter User/status/1751548386933973289","https://twitter.com/Twitter User/status/1751548386933973289")</f>
        <v>https://twitter.com/Twitter User/status/1751548386933973289</v>
      </c>
      <c r="J67" t="s">
        <v>52</v>
      </c>
      <c r="N67">
        <v>0</v>
      </c>
      <c r="O67">
        <v>0</v>
      </c>
      <c r="X67" t="s">
        <v>95</v>
      </c>
      <c r="AK67" t="s">
        <v>54</v>
      </c>
      <c r="AL67" t="s">
        <v>55</v>
      </c>
      <c r="AM67" t="s">
        <v>55</v>
      </c>
      <c r="AN67" t="s">
        <v>55</v>
      </c>
      <c r="AO67" t="s">
        <v>55</v>
      </c>
      <c r="AP67" t="s">
        <v>55</v>
      </c>
      <c r="AQ67" t="s">
        <v>55</v>
      </c>
    </row>
    <row r="68" spans="1:43" x14ac:dyDescent="0.35">
      <c r="A68" t="s">
        <v>160</v>
      </c>
      <c r="B68" t="s">
        <v>47</v>
      </c>
      <c r="C68" t="s">
        <v>48</v>
      </c>
      <c r="D68" t="s">
        <v>48</v>
      </c>
      <c r="E68" t="s">
        <v>49</v>
      </c>
      <c r="F68" t="s">
        <v>193</v>
      </c>
      <c r="G68" t="s">
        <v>194</v>
      </c>
      <c r="I68" t="str">
        <f>HYPERLINK("https://twitter.com/Twitter User/status/1751540838428184812","https://twitter.com/Twitter User/status/1751540838428184812")</f>
        <v>https://twitter.com/Twitter User/status/1751540838428184812</v>
      </c>
      <c r="N68">
        <v>0</v>
      </c>
      <c r="O68">
        <v>0</v>
      </c>
      <c r="X68" t="s">
        <v>53</v>
      </c>
      <c r="AK68" t="s">
        <v>54</v>
      </c>
      <c r="AL68" t="s">
        <v>55</v>
      </c>
      <c r="AM68" t="s">
        <v>55</v>
      </c>
      <c r="AN68" t="s">
        <v>55</v>
      </c>
      <c r="AO68" t="s">
        <v>55</v>
      </c>
      <c r="AP68" t="s">
        <v>55</v>
      </c>
      <c r="AQ68" t="s">
        <v>55</v>
      </c>
    </row>
    <row r="69" spans="1:43" x14ac:dyDescent="0.35">
      <c r="A69" t="s">
        <v>160</v>
      </c>
      <c r="B69" t="s">
        <v>47</v>
      </c>
      <c r="C69" t="s">
        <v>48</v>
      </c>
      <c r="D69" t="s">
        <v>48</v>
      </c>
      <c r="E69" t="s">
        <v>49</v>
      </c>
      <c r="F69" t="s">
        <v>195</v>
      </c>
      <c r="G69" t="s">
        <v>196</v>
      </c>
      <c r="I69" t="str">
        <f>HYPERLINK("https://twitter.com/Twitter User/status/1751540801472184362","https://twitter.com/Twitter User/status/1751540801472184362")</f>
        <v>https://twitter.com/Twitter User/status/1751540801472184362</v>
      </c>
      <c r="N69">
        <v>0</v>
      </c>
      <c r="O69">
        <v>0</v>
      </c>
      <c r="X69" t="s">
        <v>53</v>
      </c>
      <c r="AK69" t="s">
        <v>54</v>
      </c>
      <c r="AL69" t="s">
        <v>55</v>
      </c>
      <c r="AM69" t="s">
        <v>55</v>
      </c>
      <c r="AN69" t="s">
        <v>55</v>
      </c>
      <c r="AO69" t="s">
        <v>55</v>
      </c>
      <c r="AP69" t="s">
        <v>55</v>
      </c>
      <c r="AQ69" t="s">
        <v>55</v>
      </c>
    </row>
    <row r="70" spans="1:43" x14ac:dyDescent="0.35">
      <c r="A70" t="s">
        <v>160</v>
      </c>
      <c r="B70" t="s">
        <v>47</v>
      </c>
      <c r="C70" t="s">
        <v>48</v>
      </c>
      <c r="D70" t="s">
        <v>48</v>
      </c>
      <c r="E70" t="s">
        <v>49</v>
      </c>
      <c r="F70" t="s">
        <v>197</v>
      </c>
      <c r="G70" t="s">
        <v>198</v>
      </c>
      <c r="I70" t="str">
        <f>HYPERLINK("https://twitter.com/Twitter User/status/1751537171075391884","https://twitter.com/Twitter User/status/1751537171075391884")</f>
        <v>https://twitter.com/Twitter User/status/1751537171075391884</v>
      </c>
      <c r="J70" t="s">
        <v>52</v>
      </c>
      <c r="N70">
        <v>0</v>
      </c>
      <c r="O70">
        <v>0</v>
      </c>
      <c r="X70" t="s">
        <v>53</v>
      </c>
      <c r="AK70" t="s">
        <v>54</v>
      </c>
      <c r="AL70" t="s">
        <v>55</v>
      </c>
      <c r="AM70" t="s">
        <v>55</v>
      </c>
      <c r="AN70" t="s">
        <v>55</v>
      </c>
      <c r="AO70" t="s">
        <v>55</v>
      </c>
      <c r="AP70" t="s">
        <v>55</v>
      </c>
      <c r="AQ70" t="s">
        <v>55</v>
      </c>
    </row>
    <row r="71" spans="1:43" x14ac:dyDescent="0.35">
      <c r="A71" t="s">
        <v>160</v>
      </c>
      <c r="B71" t="s">
        <v>47</v>
      </c>
      <c r="C71" t="s">
        <v>48</v>
      </c>
      <c r="D71" t="s">
        <v>48</v>
      </c>
      <c r="E71" t="s">
        <v>68</v>
      </c>
      <c r="F71" t="s">
        <v>199</v>
      </c>
      <c r="G71" t="s">
        <v>200</v>
      </c>
      <c r="I71" t="str">
        <f>HYPERLINK("https://twitter.com/Twitter User/status/1751519861271142557","https://twitter.com/Twitter User/status/1751519861271142557")</f>
        <v>https://twitter.com/Twitter User/status/1751519861271142557</v>
      </c>
      <c r="N71">
        <v>0</v>
      </c>
      <c r="O71">
        <v>0</v>
      </c>
      <c r="X71" t="s">
        <v>95</v>
      </c>
      <c r="AK71" t="s">
        <v>54</v>
      </c>
      <c r="AL71" t="s">
        <v>55</v>
      </c>
      <c r="AM71" t="s">
        <v>55</v>
      </c>
      <c r="AN71" t="s">
        <v>55</v>
      </c>
      <c r="AO71" t="s">
        <v>55</v>
      </c>
      <c r="AP71" t="s">
        <v>55</v>
      </c>
      <c r="AQ71" t="s">
        <v>55</v>
      </c>
    </row>
    <row r="72" spans="1:43" x14ac:dyDescent="0.35">
      <c r="A72" t="s">
        <v>160</v>
      </c>
      <c r="B72" t="s">
        <v>47</v>
      </c>
      <c r="C72" t="s">
        <v>48</v>
      </c>
      <c r="D72" t="s">
        <v>48</v>
      </c>
      <c r="E72" t="s">
        <v>68</v>
      </c>
      <c r="F72" t="s">
        <v>199</v>
      </c>
      <c r="G72" t="s">
        <v>201</v>
      </c>
      <c r="I72" t="str">
        <f>HYPERLINK("https://twitter.com/Twitter User/status/1751517431498252545","https://twitter.com/Twitter User/status/1751517431498252545")</f>
        <v>https://twitter.com/Twitter User/status/1751517431498252545</v>
      </c>
      <c r="J72" t="s">
        <v>52</v>
      </c>
      <c r="N72">
        <v>0</v>
      </c>
      <c r="O72">
        <v>0</v>
      </c>
      <c r="X72" t="s">
        <v>53</v>
      </c>
      <c r="AK72" t="s">
        <v>54</v>
      </c>
      <c r="AL72" t="s">
        <v>55</v>
      </c>
      <c r="AM72" t="s">
        <v>55</v>
      </c>
      <c r="AN72" t="s">
        <v>55</v>
      </c>
      <c r="AO72" t="s">
        <v>55</v>
      </c>
      <c r="AP72" t="s">
        <v>55</v>
      </c>
      <c r="AQ72" t="s">
        <v>55</v>
      </c>
    </row>
    <row r="73" spans="1:43" x14ac:dyDescent="0.35">
      <c r="A73" t="s">
        <v>160</v>
      </c>
      <c r="B73" t="s">
        <v>47</v>
      </c>
      <c r="C73" t="s">
        <v>48</v>
      </c>
      <c r="D73" t="s">
        <v>48</v>
      </c>
      <c r="E73" t="s">
        <v>49</v>
      </c>
      <c r="F73" t="s">
        <v>202</v>
      </c>
      <c r="G73" t="s">
        <v>203</v>
      </c>
      <c r="I73" t="str">
        <f>HYPERLINK("https://twitter.com/Twitter User/status/1751512088227504612","https://twitter.com/Twitter User/status/1751512088227504612")</f>
        <v>https://twitter.com/Twitter User/status/1751512088227504612</v>
      </c>
      <c r="J73" t="s">
        <v>52</v>
      </c>
      <c r="N73">
        <v>0</v>
      </c>
      <c r="O73">
        <v>0</v>
      </c>
      <c r="X73" t="s">
        <v>53</v>
      </c>
      <c r="AK73" t="s">
        <v>54</v>
      </c>
      <c r="AL73" t="s">
        <v>55</v>
      </c>
      <c r="AM73" t="s">
        <v>55</v>
      </c>
      <c r="AN73" t="s">
        <v>55</v>
      </c>
      <c r="AO73" t="s">
        <v>55</v>
      </c>
      <c r="AP73" t="s">
        <v>55</v>
      </c>
      <c r="AQ73" t="s">
        <v>55</v>
      </c>
    </row>
    <row r="74" spans="1:43" x14ac:dyDescent="0.35">
      <c r="A74" t="s">
        <v>160</v>
      </c>
      <c r="B74" t="s">
        <v>47</v>
      </c>
      <c r="C74" t="s">
        <v>48</v>
      </c>
      <c r="D74" t="s">
        <v>48</v>
      </c>
      <c r="E74" t="s">
        <v>49</v>
      </c>
      <c r="F74" t="s">
        <v>204</v>
      </c>
      <c r="G74" t="s">
        <v>205</v>
      </c>
      <c r="I74" t="str">
        <f>HYPERLINK("https://twitter.com/Twitter User/status/1751506579973947611","https://twitter.com/Twitter User/status/1751506579973947611")</f>
        <v>https://twitter.com/Twitter User/status/1751506579973947611</v>
      </c>
      <c r="J74" t="s">
        <v>60</v>
      </c>
      <c r="N74">
        <v>0</v>
      </c>
      <c r="O74">
        <v>0</v>
      </c>
      <c r="X74" t="s">
        <v>53</v>
      </c>
      <c r="AK74" t="s">
        <v>54</v>
      </c>
      <c r="AL74" t="s">
        <v>55</v>
      </c>
      <c r="AM74" t="s">
        <v>55</v>
      </c>
      <c r="AN74" t="s">
        <v>55</v>
      </c>
      <c r="AO74" t="s">
        <v>55</v>
      </c>
      <c r="AP74" t="s">
        <v>55</v>
      </c>
      <c r="AQ74" t="s">
        <v>55</v>
      </c>
    </row>
    <row r="75" spans="1:43" x14ac:dyDescent="0.35">
      <c r="A75" t="s">
        <v>160</v>
      </c>
      <c r="B75" t="s">
        <v>47</v>
      </c>
      <c r="C75" t="s">
        <v>48</v>
      </c>
      <c r="D75" t="s">
        <v>48</v>
      </c>
      <c r="E75" t="s">
        <v>49</v>
      </c>
      <c r="F75" t="s">
        <v>206</v>
      </c>
      <c r="G75" t="s">
        <v>207</v>
      </c>
      <c r="I75" t="str">
        <f>HYPERLINK("https://twitter.com/Twitter User/status/1751506446326665244","https://twitter.com/Twitter User/status/1751506446326665244")</f>
        <v>https://twitter.com/Twitter User/status/1751506446326665244</v>
      </c>
      <c r="J75" t="s">
        <v>60</v>
      </c>
      <c r="N75">
        <v>0</v>
      </c>
      <c r="O75">
        <v>0</v>
      </c>
      <c r="X75" t="s">
        <v>95</v>
      </c>
      <c r="AK75" t="s">
        <v>54</v>
      </c>
      <c r="AL75" t="s">
        <v>55</v>
      </c>
      <c r="AM75" t="s">
        <v>55</v>
      </c>
      <c r="AN75" t="s">
        <v>55</v>
      </c>
      <c r="AO75" t="s">
        <v>55</v>
      </c>
      <c r="AP75" t="s">
        <v>55</v>
      </c>
      <c r="AQ75" t="s">
        <v>55</v>
      </c>
    </row>
    <row r="76" spans="1:43" x14ac:dyDescent="0.35">
      <c r="A76" t="s">
        <v>160</v>
      </c>
      <c r="B76" t="s">
        <v>47</v>
      </c>
      <c r="C76" t="s">
        <v>48</v>
      </c>
      <c r="D76" t="s">
        <v>48</v>
      </c>
      <c r="E76" t="s">
        <v>49</v>
      </c>
      <c r="F76" t="s">
        <v>208</v>
      </c>
      <c r="G76" t="s">
        <v>209</v>
      </c>
      <c r="I76" t="str">
        <f>HYPERLINK("https://twitter.com/Twitter User/status/1751503684415152347","https://twitter.com/Twitter User/status/1751503684415152347")</f>
        <v>https://twitter.com/Twitter User/status/1751503684415152347</v>
      </c>
      <c r="N76">
        <v>0</v>
      </c>
      <c r="O76">
        <v>0</v>
      </c>
      <c r="X76" t="s">
        <v>53</v>
      </c>
      <c r="AK76" t="s">
        <v>54</v>
      </c>
      <c r="AL76" t="s">
        <v>55</v>
      </c>
      <c r="AM76" t="s">
        <v>55</v>
      </c>
      <c r="AN76" t="s">
        <v>55</v>
      </c>
      <c r="AO76" t="s">
        <v>55</v>
      </c>
      <c r="AP76" t="s">
        <v>55</v>
      </c>
      <c r="AQ76" t="s">
        <v>55</v>
      </c>
    </row>
    <row r="77" spans="1:43" x14ac:dyDescent="0.35">
      <c r="A77" t="s">
        <v>160</v>
      </c>
      <c r="B77" t="s">
        <v>47</v>
      </c>
      <c r="C77" t="s">
        <v>48</v>
      </c>
      <c r="D77" t="s">
        <v>48</v>
      </c>
      <c r="E77" t="s">
        <v>49</v>
      </c>
      <c r="F77" t="s">
        <v>210</v>
      </c>
      <c r="G77" t="s">
        <v>211</v>
      </c>
      <c r="I77" t="str">
        <f>HYPERLINK("https://twitter.com/Twitter User/status/1751497645447909647","https://twitter.com/Twitter User/status/1751497645447909647")</f>
        <v>https://twitter.com/Twitter User/status/1751497645447909647</v>
      </c>
      <c r="N77">
        <v>0</v>
      </c>
      <c r="O77">
        <v>0</v>
      </c>
      <c r="X77" t="s">
        <v>53</v>
      </c>
      <c r="AK77" t="s">
        <v>54</v>
      </c>
      <c r="AL77" t="s">
        <v>55</v>
      </c>
      <c r="AM77" t="s">
        <v>55</v>
      </c>
      <c r="AN77" t="s">
        <v>55</v>
      </c>
      <c r="AO77" t="s">
        <v>55</v>
      </c>
      <c r="AP77" t="s">
        <v>55</v>
      </c>
      <c r="AQ77" t="s">
        <v>55</v>
      </c>
    </row>
    <row r="78" spans="1:43" x14ac:dyDescent="0.35">
      <c r="A78" t="s">
        <v>160</v>
      </c>
      <c r="B78" t="s">
        <v>47</v>
      </c>
      <c r="C78" t="s">
        <v>48</v>
      </c>
      <c r="D78" t="s">
        <v>48</v>
      </c>
      <c r="E78" t="s">
        <v>49</v>
      </c>
      <c r="F78" t="s">
        <v>212</v>
      </c>
      <c r="G78" t="s">
        <v>213</v>
      </c>
      <c r="I78" t="str">
        <f>HYPERLINK("https://twitter.com/Twitter User/status/1751497253028503837","https://twitter.com/Twitter User/status/1751497253028503837")</f>
        <v>https://twitter.com/Twitter User/status/1751497253028503837</v>
      </c>
      <c r="N78">
        <v>0</v>
      </c>
      <c r="O78">
        <v>0</v>
      </c>
      <c r="X78" t="s">
        <v>53</v>
      </c>
      <c r="AK78" t="s">
        <v>54</v>
      </c>
      <c r="AL78" t="s">
        <v>55</v>
      </c>
      <c r="AM78" t="s">
        <v>55</v>
      </c>
      <c r="AN78" t="s">
        <v>55</v>
      </c>
      <c r="AO78" t="s">
        <v>55</v>
      </c>
      <c r="AP78" t="s">
        <v>55</v>
      </c>
      <c r="AQ78" t="s">
        <v>55</v>
      </c>
    </row>
    <row r="79" spans="1:43" x14ac:dyDescent="0.35">
      <c r="A79" t="s">
        <v>160</v>
      </c>
      <c r="B79" t="s">
        <v>47</v>
      </c>
      <c r="C79" t="s">
        <v>48</v>
      </c>
      <c r="D79" t="s">
        <v>48</v>
      </c>
      <c r="E79" t="s">
        <v>49</v>
      </c>
      <c r="F79" t="s">
        <v>206</v>
      </c>
      <c r="G79" t="s">
        <v>214</v>
      </c>
      <c r="I79" t="str">
        <f>HYPERLINK("https://twitter.com/Twitter User/status/1751491670464713206","https://twitter.com/Twitter User/status/1751491670464713206")</f>
        <v>https://twitter.com/Twitter User/status/1751491670464713206</v>
      </c>
      <c r="N79">
        <v>0</v>
      </c>
      <c r="O79">
        <v>0</v>
      </c>
      <c r="X79" t="s">
        <v>53</v>
      </c>
      <c r="AK79" t="s">
        <v>54</v>
      </c>
      <c r="AL79" t="s">
        <v>55</v>
      </c>
      <c r="AM79" t="s">
        <v>55</v>
      </c>
      <c r="AN79" t="s">
        <v>55</v>
      </c>
      <c r="AO79" t="s">
        <v>55</v>
      </c>
      <c r="AP79" t="s">
        <v>55</v>
      </c>
      <c r="AQ79" t="s">
        <v>55</v>
      </c>
    </row>
    <row r="80" spans="1:43" x14ac:dyDescent="0.35">
      <c r="A80" t="s">
        <v>160</v>
      </c>
      <c r="B80" t="s">
        <v>47</v>
      </c>
      <c r="C80" t="s">
        <v>48</v>
      </c>
      <c r="D80" t="s">
        <v>48</v>
      </c>
      <c r="E80" t="s">
        <v>61</v>
      </c>
      <c r="F80" t="s">
        <v>215</v>
      </c>
      <c r="G80" t="s">
        <v>216</v>
      </c>
      <c r="I80" t="str">
        <f>HYPERLINK("https://twitter.com/Twitter User/status/1751490463742542042","https://twitter.com/Twitter User/status/1751490463742542042")</f>
        <v>https://twitter.com/Twitter User/status/1751490463742542042</v>
      </c>
      <c r="J80" t="s">
        <v>52</v>
      </c>
      <c r="N80">
        <v>0</v>
      </c>
      <c r="O80">
        <v>0</v>
      </c>
      <c r="X80" t="s">
        <v>53</v>
      </c>
      <c r="AK80" t="s">
        <v>54</v>
      </c>
      <c r="AL80" t="s">
        <v>55</v>
      </c>
      <c r="AM80" t="s">
        <v>55</v>
      </c>
      <c r="AN80" t="s">
        <v>55</v>
      </c>
      <c r="AO80" t="s">
        <v>55</v>
      </c>
      <c r="AP80" t="s">
        <v>55</v>
      </c>
      <c r="AQ80" t="s">
        <v>55</v>
      </c>
    </row>
    <row r="81" spans="1:43" x14ac:dyDescent="0.35">
      <c r="A81" t="s">
        <v>160</v>
      </c>
      <c r="B81" t="s">
        <v>47</v>
      </c>
      <c r="C81" t="s">
        <v>48</v>
      </c>
      <c r="D81" t="s">
        <v>48</v>
      </c>
      <c r="E81" t="s">
        <v>49</v>
      </c>
      <c r="F81" t="s">
        <v>217</v>
      </c>
      <c r="G81" t="s">
        <v>218</v>
      </c>
      <c r="I81" t="str">
        <f>HYPERLINK("https://twitter.com/Twitter User/status/1751451232177144121","https://twitter.com/Twitter User/status/1751451232177144121")</f>
        <v>https://twitter.com/Twitter User/status/1751451232177144121</v>
      </c>
      <c r="N81">
        <v>0</v>
      </c>
      <c r="O81">
        <v>0</v>
      </c>
      <c r="X81" t="s">
        <v>95</v>
      </c>
      <c r="AK81" t="s">
        <v>54</v>
      </c>
      <c r="AL81" t="s">
        <v>55</v>
      </c>
      <c r="AM81" t="s">
        <v>55</v>
      </c>
      <c r="AN81" t="s">
        <v>55</v>
      </c>
      <c r="AO81" t="s">
        <v>55</v>
      </c>
      <c r="AP81" t="s">
        <v>55</v>
      </c>
      <c r="AQ81" t="s">
        <v>55</v>
      </c>
    </row>
    <row r="82" spans="1:43" x14ac:dyDescent="0.35">
      <c r="A82" t="s">
        <v>160</v>
      </c>
      <c r="B82" t="s">
        <v>47</v>
      </c>
      <c r="C82" t="s">
        <v>48</v>
      </c>
      <c r="D82" t="s">
        <v>48</v>
      </c>
      <c r="E82" t="s">
        <v>49</v>
      </c>
      <c r="F82" t="s">
        <v>219</v>
      </c>
      <c r="G82" t="s">
        <v>220</v>
      </c>
      <c r="I82" t="str">
        <f>HYPERLINK("https://twitter.com/Twitter User/status/1751446219128541376","https://twitter.com/Twitter User/status/1751446219128541376")</f>
        <v>https://twitter.com/Twitter User/status/1751446219128541376</v>
      </c>
      <c r="J82" t="s">
        <v>52</v>
      </c>
      <c r="N82">
        <v>0</v>
      </c>
      <c r="O82">
        <v>0</v>
      </c>
      <c r="X82" t="s">
        <v>53</v>
      </c>
      <c r="AK82" t="s">
        <v>54</v>
      </c>
      <c r="AL82" t="s">
        <v>55</v>
      </c>
      <c r="AM82" t="s">
        <v>55</v>
      </c>
      <c r="AN82" t="s">
        <v>55</v>
      </c>
      <c r="AO82" t="s">
        <v>55</v>
      </c>
      <c r="AP82" t="s">
        <v>55</v>
      </c>
      <c r="AQ82" t="s">
        <v>55</v>
      </c>
    </row>
    <row r="83" spans="1:43" x14ac:dyDescent="0.35">
      <c r="A83" t="s">
        <v>221</v>
      </c>
      <c r="B83" t="s">
        <v>47</v>
      </c>
      <c r="C83" t="s">
        <v>48</v>
      </c>
      <c r="D83" t="s">
        <v>48</v>
      </c>
      <c r="E83" t="s">
        <v>49</v>
      </c>
      <c r="F83" t="s">
        <v>222</v>
      </c>
      <c r="G83" t="s">
        <v>223</v>
      </c>
      <c r="I83" t="str">
        <f>HYPERLINK("https://twitter.com/Twitter User/status/1751305509368631768","https://twitter.com/Twitter User/status/1751305509368631768")</f>
        <v>https://twitter.com/Twitter User/status/1751305509368631768</v>
      </c>
      <c r="J83" t="s">
        <v>60</v>
      </c>
      <c r="N83">
        <v>0</v>
      </c>
      <c r="O83">
        <v>0</v>
      </c>
      <c r="X83" t="s">
        <v>53</v>
      </c>
      <c r="AK83" t="s">
        <v>54</v>
      </c>
      <c r="AL83" t="s">
        <v>55</v>
      </c>
      <c r="AM83" t="s">
        <v>55</v>
      </c>
      <c r="AN83" t="s">
        <v>55</v>
      </c>
      <c r="AO83" t="s">
        <v>55</v>
      </c>
      <c r="AP83" t="s">
        <v>55</v>
      </c>
      <c r="AQ83" t="s">
        <v>55</v>
      </c>
    </row>
    <row r="84" spans="1:43" x14ac:dyDescent="0.35">
      <c r="A84" t="s">
        <v>221</v>
      </c>
      <c r="B84" t="s">
        <v>224</v>
      </c>
      <c r="C84" t="s">
        <v>225</v>
      </c>
      <c r="D84" t="s">
        <v>225</v>
      </c>
      <c r="E84" t="s">
        <v>68</v>
      </c>
      <c r="F84" t="s">
        <v>226</v>
      </c>
      <c r="G84" t="s">
        <v>227</v>
      </c>
      <c r="I84" t="str">
        <f>HYPERLINK("https://www.facebook.com/253855497398885/posts/381078411343259?comment_id=304691745468742","https://www.facebook.com/253855497398885/posts/381078411343259?comment_id=304691745468742")</f>
        <v>https://www.facebook.com/253855497398885/posts/381078411343259?comment_id=304691745468742</v>
      </c>
      <c r="R84">
        <v>0</v>
      </c>
      <c r="S84">
        <v>0</v>
      </c>
      <c r="U84">
        <v>0</v>
      </c>
      <c r="X84" t="s">
        <v>228</v>
      </c>
      <c r="AK84" t="s">
        <v>229</v>
      </c>
      <c r="AL84" t="s">
        <v>55</v>
      </c>
      <c r="AM84" t="s">
        <v>55</v>
      </c>
      <c r="AN84" t="s">
        <v>55</v>
      </c>
      <c r="AO84" t="s">
        <v>55</v>
      </c>
      <c r="AP84" t="s">
        <v>55</v>
      </c>
      <c r="AQ84" t="s">
        <v>55</v>
      </c>
    </row>
    <row r="85" spans="1:43" x14ac:dyDescent="0.35">
      <c r="A85" t="s">
        <v>221</v>
      </c>
      <c r="B85" t="s">
        <v>47</v>
      </c>
      <c r="C85" t="s">
        <v>48</v>
      </c>
      <c r="D85" t="s">
        <v>48</v>
      </c>
      <c r="E85" t="s">
        <v>61</v>
      </c>
      <c r="F85" t="s">
        <v>230</v>
      </c>
      <c r="G85" t="s">
        <v>231</v>
      </c>
      <c r="I85" t="str">
        <f>HYPERLINK("https://twitter.com/Twitter User/status/1751231153129021556","https://twitter.com/Twitter User/status/1751231153129021556")</f>
        <v>https://twitter.com/Twitter User/status/1751231153129021556</v>
      </c>
      <c r="J85" t="s">
        <v>52</v>
      </c>
      <c r="N85">
        <v>0</v>
      </c>
      <c r="O85">
        <v>0</v>
      </c>
      <c r="X85" t="s">
        <v>53</v>
      </c>
      <c r="AK85" t="s">
        <v>54</v>
      </c>
      <c r="AL85" t="s">
        <v>55</v>
      </c>
      <c r="AM85" t="s">
        <v>55</v>
      </c>
      <c r="AN85" t="s">
        <v>55</v>
      </c>
      <c r="AO85" t="s">
        <v>55</v>
      </c>
      <c r="AP85" t="s">
        <v>55</v>
      </c>
      <c r="AQ85" t="s">
        <v>55</v>
      </c>
    </row>
    <row r="86" spans="1:43" x14ac:dyDescent="0.35">
      <c r="A86" t="s">
        <v>221</v>
      </c>
      <c r="B86" t="s">
        <v>47</v>
      </c>
      <c r="C86" t="s">
        <v>48</v>
      </c>
      <c r="D86" t="s">
        <v>48</v>
      </c>
      <c r="E86" t="s">
        <v>68</v>
      </c>
      <c r="F86" t="s">
        <v>232</v>
      </c>
      <c r="G86" t="s">
        <v>233</v>
      </c>
      <c r="I86" t="str">
        <f>HYPERLINK("https://twitter.com/Twitter User/status/1751220238362783914","https://twitter.com/Twitter User/status/1751220238362783914")</f>
        <v>https://twitter.com/Twitter User/status/1751220238362783914</v>
      </c>
      <c r="N86">
        <v>0</v>
      </c>
      <c r="O86">
        <v>0</v>
      </c>
      <c r="X86" t="s">
        <v>53</v>
      </c>
      <c r="AK86" t="s">
        <v>54</v>
      </c>
      <c r="AL86" t="s">
        <v>55</v>
      </c>
      <c r="AM86" t="s">
        <v>55</v>
      </c>
      <c r="AN86" t="s">
        <v>55</v>
      </c>
      <c r="AO86" t="s">
        <v>55</v>
      </c>
      <c r="AP86" t="s">
        <v>55</v>
      </c>
      <c r="AQ86" t="s">
        <v>55</v>
      </c>
    </row>
    <row r="87" spans="1:43" x14ac:dyDescent="0.35">
      <c r="A87" t="s">
        <v>221</v>
      </c>
      <c r="B87" t="s">
        <v>47</v>
      </c>
      <c r="C87" t="s">
        <v>48</v>
      </c>
      <c r="D87" t="s">
        <v>48</v>
      </c>
      <c r="E87" t="s">
        <v>49</v>
      </c>
      <c r="F87" t="s">
        <v>234</v>
      </c>
      <c r="G87" t="s">
        <v>235</v>
      </c>
      <c r="I87" t="str">
        <f>HYPERLINK("https://twitter.com/Twitter User/status/1751191051862478967","https://twitter.com/Twitter User/status/1751191051862478967")</f>
        <v>https://twitter.com/Twitter User/status/1751191051862478967</v>
      </c>
      <c r="J87" t="s">
        <v>52</v>
      </c>
      <c r="N87">
        <v>0</v>
      </c>
      <c r="O87">
        <v>0</v>
      </c>
      <c r="X87" t="s">
        <v>53</v>
      </c>
      <c r="AK87" t="s">
        <v>54</v>
      </c>
      <c r="AL87" t="s">
        <v>55</v>
      </c>
      <c r="AM87" t="s">
        <v>55</v>
      </c>
      <c r="AN87" t="s">
        <v>55</v>
      </c>
      <c r="AO87" t="s">
        <v>55</v>
      </c>
      <c r="AP87" t="s">
        <v>55</v>
      </c>
      <c r="AQ87" t="s">
        <v>55</v>
      </c>
    </row>
    <row r="88" spans="1:43" x14ac:dyDescent="0.35">
      <c r="A88" t="s">
        <v>221</v>
      </c>
      <c r="B88" t="s">
        <v>47</v>
      </c>
      <c r="C88" t="s">
        <v>48</v>
      </c>
      <c r="D88" t="s">
        <v>48</v>
      </c>
      <c r="E88" t="s">
        <v>49</v>
      </c>
      <c r="F88" t="s">
        <v>236</v>
      </c>
      <c r="G88" t="s">
        <v>237</v>
      </c>
      <c r="I88" t="str">
        <f>HYPERLINK("https://twitter.com/Twitter User/status/1751190837260869846","https://twitter.com/Twitter User/status/1751190837260869846")</f>
        <v>https://twitter.com/Twitter User/status/1751190837260869846</v>
      </c>
      <c r="J88" t="s">
        <v>52</v>
      </c>
      <c r="N88">
        <v>0</v>
      </c>
      <c r="O88">
        <v>0</v>
      </c>
      <c r="X88" t="s">
        <v>53</v>
      </c>
      <c r="AK88" t="s">
        <v>54</v>
      </c>
      <c r="AL88" t="s">
        <v>55</v>
      </c>
      <c r="AM88" t="s">
        <v>55</v>
      </c>
      <c r="AN88" t="s">
        <v>55</v>
      </c>
      <c r="AO88" t="s">
        <v>55</v>
      </c>
      <c r="AP88" t="s">
        <v>55</v>
      </c>
      <c r="AQ88" t="s">
        <v>55</v>
      </c>
    </row>
    <row r="89" spans="1:43" x14ac:dyDescent="0.35">
      <c r="A89" t="s">
        <v>221</v>
      </c>
      <c r="B89" t="s">
        <v>47</v>
      </c>
      <c r="C89" t="s">
        <v>48</v>
      </c>
      <c r="D89" t="s">
        <v>48</v>
      </c>
      <c r="E89" t="s">
        <v>49</v>
      </c>
      <c r="F89" t="s">
        <v>238</v>
      </c>
      <c r="G89" t="s">
        <v>239</v>
      </c>
      <c r="I89" t="str">
        <f>HYPERLINK("https://twitter.com/Twitter User/status/1751190611938709785","https://twitter.com/Twitter User/status/1751190611938709785")</f>
        <v>https://twitter.com/Twitter User/status/1751190611938709785</v>
      </c>
      <c r="J89" t="s">
        <v>52</v>
      </c>
      <c r="N89">
        <v>0</v>
      </c>
      <c r="O89">
        <v>0</v>
      </c>
      <c r="X89" t="s">
        <v>53</v>
      </c>
      <c r="AK89" t="s">
        <v>54</v>
      </c>
      <c r="AL89" t="s">
        <v>55</v>
      </c>
      <c r="AM89" t="s">
        <v>55</v>
      </c>
      <c r="AN89" t="s">
        <v>55</v>
      </c>
      <c r="AO89" t="s">
        <v>55</v>
      </c>
      <c r="AP89" t="s">
        <v>55</v>
      </c>
      <c r="AQ89" t="s">
        <v>55</v>
      </c>
    </row>
    <row r="90" spans="1:43" x14ac:dyDescent="0.35">
      <c r="A90" t="s">
        <v>221</v>
      </c>
      <c r="B90" t="s">
        <v>47</v>
      </c>
      <c r="C90" t="s">
        <v>48</v>
      </c>
      <c r="D90" t="s">
        <v>48</v>
      </c>
      <c r="E90" t="s">
        <v>61</v>
      </c>
      <c r="F90" t="s">
        <v>240</v>
      </c>
      <c r="G90" t="s">
        <v>241</v>
      </c>
      <c r="I90" t="str">
        <f>HYPERLINK("https://twitter.com/Twitter User/status/1751179490833920073","https://twitter.com/Twitter User/status/1751179490833920073")</f>
        <v>https://twitter.com/Twitter User/status/1751179490833920073</v>
      </c>
      <c r="J90" t="s">
        <v>52</v>
      </c>
      <c r="N90">
        <v>0</v>
      </c>
      <c r="O90">
        <v>0</v>
      </c>
      <c r="X90" t="s">
        <v>95</v>
      </c>
      <c r="AK90" t="s">
        <v>54</v>
      </c>
      <c r="AL90" t="s">
        <v>55</v>
      </c>
      <c r="AM90" t="s">
        <v>55</v>
      </c>
      <c r="AN90" t="s">
        <v>55</v>
      </c>
      <c r="AO90" t="s">
        <v>55</v>
      </c>
      <c r="AP90" t="s">
        <v>55</v>
      </c>
      <c r="AQ90" t="s">
        <v>55</v>
      </c>
    </row>
    <row r="91" spans="1:43" x14ac:dyDescent="0.35">
      <c r="A91" t="s">
        <v>221</v>
      </c>
      <c r="B91" t="s">
        <v>47</v>
      </c>
      <c r="C91" t="s">
        <v>48</v>
      </c>
      <c r="D91" t="s">
        <v>48</v>
      </c>
      <c r="E91" t="s">
        <v>49</v>
      </c>
      <c r="F91" t="s">
        <v>242</v>
      </c>
      <c r="G91" t="s">
        <v>243</v>
      </c>
      <c r="I91" t="str">
        <f>HYPERLINK("https://twitter.com/Twitter User/status/1751172302417608777","https://twitter.com/Twitter User/status/1751172302417608777")</f>
        <v>https://twitter.com/Twitter User/status/1751172302417608777</v>
      </c>
      <c r="N91">
        <v>0</v>
      </c>
      <c r="O91">
        <v>0</v>
      </c>
      <c r="X91" t="s">
        <v>53</v>
      </c>
      <c r="AK91" t="s">
        <v>54</v>
      </c>
      <c r="AL91" t="s">
        <v>55</v>
      </c>
      <c r="AM91" t="s">
        <v>55</v>
      </c>
      <c r="AN91" t="s">
        <v>55</v>
      </c>
      <c r="AO91" t="s">
        <v>55</v>
      </c>
      <c r="AP91" t="s">
        <v>55</v>
      </c>
      <c r="AQ91" t="s">
        <v>55</v>
      </c>
    </row>
    <row r="92" spans="1:43" x14ac:dyDescent="0.35">
      <c r="A92" t="s">
        <v>221</v>
      </c>
      <c r="B92" t="s">
        <v>47</v>
      </c>
      <c r="C92" t="s">
        <v>48</v>
      </c>
      <c r="D92" t="s">
        <v>48</v>
      </c>
      <c r="E92" t="s">
        <v>49</v>
      </c>
      <c r="F92" t="s">
        <v>244</v>
      </c>
      <c r="G92" t="s">
        <v>245</v>
      </c>
      <c r="I92" t="str">
        <f>HYPERLINK("https://twitter.com/Twitter User/status/1751163326233514183","https://twitter.com/Twitter User/status/1751163326233514183")</f>
        <v>https://twitter.com/Twitter User/status/1751163326233514183</v>
      </c>
      <c r="N92">
        <v>0</v>
      </c>
      <c r="O92">
        <v>0</v>
      </c>
      <c r="W92" t="s">
        <v>94</v>
      </c>
      <c r="X92" t="s">
        <v>95</v>
      </c>
      <c r="AK92" t="s">
        <v>54</v>
      </c>
      <c r="AL92" t="s">
        <v>55</v>
      </c>
      <c r="AM92" t="s">
        <v>55</v>
      </c>
      <c r="AN92" t="s">
        <v>55</v>
      </c>
      <c r="AO92" t="s">
        <v>55</v>
      </c>
      <c r="AP92" t="s">
        <v>55</v>
      </c>
      <c r="AQ92" t="s">
        <v>55</v>
      </c>
    </row>
    <row r="93" spans="1:43" x14ac:dyDescent="0.35">
      <c r="A93" t="s">
        <v>221</v>
      </c>
      <c r="B93" t="s">
        <v>47</v>
      </c>
      <c r="C93" t="s">
        <v>48</v>
      </c>
      <c r="D93" t="s">
        <v>48</v>
      </c>
      <c r="E93" t="s">
        <v>49</v>
      </c>
      <c r="F93" t="s">
        <v>246</v>
      </c>
      <c r="G93" t="s">
        <v>247</v>
      </c>
      <c r="I93" t="str">
        <f>HYPERLINK("https://twitter.com/Twitter User/status/1751142020234793284","https://twitter.com/Twitter User/status/1751142020234793284")</f>
        <v>https://twitter.com/Twitter User/status/1751142020234793284</v>
      </c>
      <c r="N93">
        <v>0</v>
      </c>
      <c r="O93">
        <v>0</v>
      </c>
      <c r="X93" t="s">
        <v>53</v>
      </c>
      <c r="AK93" t="s">
        <v>54</v>
      </c>
      <c r="AL93" t="s">
        <v>55</v>
      </c>
      <c r="AM93" t="s">
        <v>55</v>
      </c>
      <c r="AN93" t="s">
        <v>55</v>
      </c>
      <c r="AO93" t="s">
        <v>55</v>
      </c>
      <c r="AP93" t="s">
        <v>55</v>
      </c>
      <c r="AQ93" t="s">
        <v>55</v>
      </c>
    </row>
    <row r="94" spans="1:43" x14ac:dyDescent="0.35">
      <c r="A94" t="s">
        <v>221</v>
      </c>
      <c r="B94" t="s">
        <v>47</v>
      </c>
      <c r="C94" t="s">
        <v>48</v>
      </c>
      <c r="D94" t="s">
        <v>48</v>
      </c>
      <c r="E94" t="s">
        <v>61</v>
      </c>
      <c r="F94" t="s">
        <v>248</v>
      </c>
      <c r="G94" t="s">
        <v>249</v>
      </c>
      <c r="I94" t="str">
        <f>HYPERLINK("https://twitter.com/Twitter User/status/1751132582069309743","https://twitter.com/Twitter User/status/1751132582069309743")</f>
        <v>https://twitter.com/Twitter User/status/1751132582069309743</v>
      </c>
      <c r="J94" t="s">
        <v>52</v>
      </c>
      <c r="N94">
        <v>0</v>
      </c>
      <c r="O94">
        <v>0</v>
      </c>
      <c r="X94" t="s">
        <v>53</v>
      </c>
      <c r="AK94" t="s">
        <v>54</v>
      </c>
      <c r="AL94" t="s">
        <v>55</v>
      </c>
      <c r="AM94" t="s">
        <v>55</v>
      </c>
      <c r="AN94" t="s">
        <v>55</v>
      </c>
      <c r="AO94" t="s">
        <v>55</v>
      </c>
      <c r="AP94" t="s">
        <v>55</v>
      </c>
      <c r="AQ94" t="s">
        <v>55</v>
      </c>
    </row>
    <row r="95" spans="1:43" x14ac:dyDescent="0.35">
      <c r="A95" t="s">
        <v>221</v>
      </c>
      <c r="B95" t="s">
        <v>47</v>
      </c>
      <c r="C95" t="s">
        <v>48</v>
      </c>
      <c r="D95" t="s">
        <v>48</v>
      </c>
      <c r="E95" t="s">
        <v>49</v>
      </c>
      <c r="F95" t="s">
        <v>250</v>
      </c>
      <c r="G95" t="s">
        <v>251</v>
      </c>
      <c r="I95" t="str">
        <f>HYPERLINK("https://twitter.com/Twitter User/status/1751127592214855789","https://twitter.com/Twitter User/status/1751127592214855789")</f>
        <v>https://twitter.com/Twitter User/status/1751127592214855789</v>
      </c>
      <c r="J95" t="s">
        <v>52</v>
      </c>
      <c r="N95">
        <v>0</v>
      </c>
      <c r="O95">
        <v>0</v>
      </c>
      <c r="X95" t="s">
        <v>53</v>
      </c>
      <c r="AK95" t="s">
        <v>54</v>
      </c>
      <c r="AL95" t="s">
        <v>55</v>
      </c>
      <c r="AM95" t="s">
        <v>55</v>
      </c>
      <c r="AN95" t="s">
        <v>55</v>
      </c>
      <c r="AO95" t="s">
        <v>55</v>
      </c>
      <c r="AP95" t="s">
        <v>55</v>
      </c>
      <c r="AQ95" t="s">
        <v>55</v>
      </c>
    </row>
    <row r="96" spans="1:43" x14ac:dyDescent="0.35">
      <c r="A96" t="s">
        <v>221</v>
      </c>
      <c r="B96" t="s">
        <v>47</v>
      </c>
      <c r="C96" t="s">
        <v>48</v>
      </c>
      <c r="D96" t="s">
        <v>48</v>
      </c>
      <c r="E96" t="s">
        <v>49</v>
      </c>
      <c r="F96" t="s">
        <v>252</v>
      </c>
      <c r="G96" t="s">
        <v>253</v>
      </c>
      <c r="I96" t="str">
        <f>HYPERLINK("https://twitter.com/Twitter User/status/1751126733448007692","https://twitter.com/Twitter User/status/1751126733448007692")</f>
        <v>https://twitter.com/Twitter User/status/1751126733448007692</v>
      </c>
      <c r="J96" t="s">
        <v>52</v>
      </c>
      <c r="N96">
        <v>0</v>
      </c>
      <c r="O96">
        <v>0</v>
      </c>
      <c r="X96" t="s">
        <v>53</v>
      </c>
      <c r="AK96" t="s">
        <v>54</v>
      </c>
      <c r="AL96" t="s">
        <v>55</v>
      </c>
      <c r="AM96" t="s">
        <v>55</v>
      </c>
      <c r="AN96" t="s">
        <v>55</v>
      </c>
      <c r="AO96" t="s">
        <v>55</v>
      </c>
      <c r="AP96" t="s">
        <v>55</v>
      </c>
      <c r="AQ96" t="s">
        <v>55</v>
      </c>
    </row>
    <row r="97" spans="1:43" x14ac:dyDescent="0.35">
      <c r="A97" t="s">
        <v>221</v>
      </c>
      <c r="B97" t="s">
        <v>47</v>
      </c>
      <c r="C97" t="s">
        <v>48</v>
      </c>
      <c r="D97" t="s">
        <v>48</v>
      </c>
      <c r="E97" t="s">
        <v>49</v>
      </c>
      <c r="F97" t="s">
        <v>254</v>
      </c>
      <c r="G97" t="s">
        <v>255</v>
      </c>
      <c r="I97" t="str">
        <f>HYPERLINK("https://twitter.com/Twitter User/status/1751111227106038079","https://twitter.com/Twitter User/status/1751111227106038079")</f>
        <v>https://twitter.com/Twitter User/status/1751111227106038079</v>
      </c>
      <c r="J97" t="s">
        <v>52</v>
      </c>
      <c r="N97">
        <v>0</v>
      </c>
      <c r="O97">
        <v>0</v>
      </c>
      <c r="X97" t="s">
        <v>53</v>
      </c>
      <c r="AK97" t="s">
        <v>54</v>
      </c>
      <c r="AL97" t="s">
        <v>55</v>
      </c>
      <c r="AM97" t="s">
        <v>55</v>
      </c>
      <c r="AN97" t="s">
        <v>55</v>
      </c>
      <c r="AO97" t="s">
        <v>55</v>
      </c>
      <c r="AP97" t="s">
        <v>55</v>
      </c>
      <c r="AQ97" t="s">
        <v>55</v>
      </c>
    </row>
    <row r="98" spans="1:43" x14ac:dyDescent="0.35">
      <c r="A98" t="s">
        <v>221</v>
      </c>
      <c r="B98" t="s">
        <v>47</v>
      </c>
      <c r="C98" t="s">
        <v>48</v>
      </c>
      <c r="D98" t="s">
        <v>48</v>
      </c>
      <c r="E98" t="s">
        <v>61</v>
      </c>
      <c r="F98" t="s">
        <v>256</v>
      </c>
      <c r="G98" t="s">
        <v>257</v>
      </c>
      <c r="I98" t="str">
        <f>HYPERLINK("https://twitter.com/Twitter User/status/1751110699663921507","https://twitter.com/Twitter User/status/1751110699663921507")</f>
        <v>https://twitter.com/Twitter User/status/1751110699663921507</v>
      </c>
      <c r="J98" t="s">
        <v>52</v>
      </c>
      <c r="N98">
        <v>0</v>
      </c>
      <c r="O98">
        <v>0</v>
      </c>
      <c r="X98" t="s">
        <v>53</v>
      </c>
      <c r="AK98" t="s">
        <v>54</v>
      </c>
      <c r="AL98" t="s">
        <v>55</v>
      </c>
      <c r="AM98" t="s">
        <v>55</v>
      </c>
      <c r="AN98" t="s">
        <v>55</v>
      </c>
      <c r="AO98" t="s">
        <v>55</v>
      </c>
      <c r="AP98" t="s">
        <v>55</v>
      </c>
      <c r="AQ98" t="s">
        <v>55</v>
      </c>
    </row>
    <row r="99" spans="1:43" x14ac:dyDescent="0.35">
      <c r="A99" t="s">
        <v>221</v>
      </c>
      <c r="B99" t="s">
        <v>47</v>
      </c>
      <c r="C99" t="s">
        <v>48</v>
      </c>
      <c r="D99" t="s">
        <v>48</v>
      </c>
      <c r="E99" t="s">
        <v>49</v>
      </c>
      <c r="F99" t="s">
        <v>258</v>
      </c>
      <c r="G99" t="s">
        <v>259</v>
      </c>
      <c r="I99" t="str">
        <f>HYPERLINK("https://twitter.com/Twitter User/status/1751110328841388248","https://twitter.com/Twitter User/status/1751110328841388248")</f>
        <v>https://twitter.com/Twitter User/status/1751110328841388248</v>
      </c>
      <c r="N99">
        <v>0</v>
      </c>
      <c r="O99">
        <v>0</v>
      </c>
      <c r="X99" t="s">
        <v>53</v>
      </c>
      <c r="AK99" t="s">
        <v>54</v>
      </c>
      <c r="AL99" t="s">
        <v>55</v>
      </c>
      <c r="AM99" t="s">
        <v>55</v>
      </c>
      <c r="AN99" t="s">
        <v>55</v>
      </c>
      <c r="AO99" t="s">
        <v>55</v>
      </c>
      <c r="AP99" t="s">
        <v>55</v>
      </c>
      <c r="AQ99" t="s">
        <v>55</v>
      </c>
    </row>
    <row r="100" spans="1:43" x14ac:dyDescent="0.35">
      <c r="A100" t="s">
        <v>221</v>
      </c>
      <c r="B100" t="s">
        <v>47</v>
      </c>
      <c r="C100" t="s">
        <v>48</v>
      </c>
      <c r="D100" t="s">
        <v>48</v>
      </c>
      <c r="E100" t="s">
        <v>49</v>
      </c>
      <c r="F100" t="s">
        <v>260</v>
      </c>
      <c r="G100" t="s">
        <v>261</v>
      </c>
      <c r="I100" t="str">
        <f>HYPERLINK("https://twitter.com/Twitter User/status/1751109811721388214","https://twitter.com/Twitter User/status/1751109811721388214")</f>
        <v>https://twitter.com/Twitter User/status/1751109811721388214</v>
      </c>
      <c r="N100">
        <v>0</v>
      </c>
      <c r="O100">
        <v>0</v>
      </c>
      <c r="X100" t="s">
        <v>53</v>
      </c>
      <c r="AK100" t="s">
        <v>54</v>
      </c>
      <c r="AL100" t="s">
        <v>55</v>
      </c>
      <c r="AM100" t="s">
        <v>55</v>
      </c>
      <c r="AN100" t="s">
        <v>55</v>
      </c>
      <c r="AO100" t="s">
        <v>55</v>
      </c>
      <c r="AP100" t="s">
        <v>55</v>
      </c>
      <c r="AQ100" t="s">
        <v>55</v>
      </c>
    </row>
    <row r="101" spans="1:43" x14ac:dyDescent="0.35">
      <c r="A101" t="s">
        <v>221</v>
      </c>
      <c r="B101" t="s">
        <v>47</v>
      </c>
      <c r="C101" t="s">
        <v>48</v>
      </c>
      <c r="D101" t="s">
        <v>48</v>
      </c>
      <c r="E101" t="s">
        <v>49</v>
      </c>
      <c r="F101" t="s">
        <v>244</v>
      </c>
      <c r="G101" t="s">
        <v>262</v>
      </c>
      <c r="I101" t="str">
        <f>HYPERLINK("https://twitter.com/Twitter User/status/1751109766754205902","https://twitter.com/Twitter User/status/1751109766754205902")</f>
        <v>https://twitter.com/Twitter User/status/1751109766754205902</v>
      </c>
      <c r="J101" t="s">
        <v>52</v>
      </c>
      <c r="N101">
        <v>0</v>
      </c>
      <c r="O101">
        <v>0</v>
      </c>
      <c r="X101" t="s">
        <v>53</v>
      </c>
      <c r="AK101" t="s">
        <v>54</v>
      </c>
      <c r="AL101" t="s">
        <v>55</v>
      </c>
      <c r="AM101" t="s">
        <v>55</v>
      </c>
      <c r="AN101" t="s">
        <v>55</v>
      </c>
      <c r="AO101" t="s">
        <v>55</v>
      </c>
      <c r="AP101" t="s">
        <v>55</v>
      </c>
      <c r="AQ101" t="s">
        <v>55</v>
      </c>
    </row>
    <row r="102" spans="1:43" x14ac:dyDescent="0.35">
      <c r="A102" t="s">
        <v>221</v>
      </c>
      <c r="B102" t="s">
        <v>47</v>
      </c>
      <c r="C102" t="s">
        <v>48</v>
      </c>
      <c r="D102" t="s">
        <v>48</v>
      </c>
      <c r="E102" t="s">
        <v>49</v>
      </c>
      <c r="F102" t="s">
        <v>263</v>
      </c>
      <c r="G102" t="s">
        <v>264</v>
      </c>
      <c r="I102" t="str">
        <f>HYPERLINK("https://twitter.com/Twitter User/status/1751093788800684278","https://twitter.com/Twitter User/status/1751093788800684278")</f>
        <v>https://twitter.com/Twitter User/status/1751093788800684278</v>
      </c>
      <c r="J102" t="s">
        <v>52</v>
      </c>
      <c r="N102">
        <v>0</v>
      </c>
      <c r="O102">
        <v>0</v>
      </c>
      <c r="X102" t="s">
        <v>53</v>
      </c>
      <c r="AK102" t="s">
        <v>54</v>
      </c>
      <c r="AL102" t="s">
        <v>55</v>
      </c>
      <c r="AM102" t="s">
        <v>55</v>
      </c>
      <c r="AN102" t="s">
        <v>55</v>
      </c>
      <c r="AO102" t="s">
        <v>55</v>
      </c>
      <c r="AP102" t="s">
        <v>55</v>
      </c>
      <c r="AQ102" t="s">
        <v>55</v>
      </c>
    </row>
    <row r="103" spans="1:43" x14ac:dyDescent="0.35">
      <c r="A103" t="s">
        <v>221</v>
      </c>
      <c r="B103" t="s">
        <v>47</v>
      </c>
      <c r="C103" t="s">
        <v>48</v>
      </c>
      <c r="D103" t="s">
        <v>48</v>
      </c>
      <c r="E103" t="s">
        <v>61</v>
      </c>
      <c r="F103" t="s">
        <v>265</v>
      </c>
      <c r="G103" t="s">
        <v>266</v>
      </c>
      <c r="I103" t="str">
        <f>HYPERLINK("https://twitter.com/Twitter User/status/1751024543089696976","https://twitter.com/Twitter User/status/1751024543089696976")</f>
        <v>https://twitter.com/Twitter User/status/1751024543089696976</v>
      </c>
      <c r="J103" t="s">
        <v>52</v>
      </c>
      <c r="N103">
        <v>0</v>
      </c>
      <c r="O103">
        <v>0</v>
      </c>
      <c r="X103" t="s">
        <v>53</v>
      </c>
      <c r="AK103" t="s">
        <v>54</v>
      </c>
      <c r="AL103" t="s">
        <v>55</v>
      </c>
      <c r="AM103" t="s">
        <v>55</v>
      </c>
      <c r="AN103" t="s">
        <v>55</v>
      </c>
      <c r="AO103" t="s">
        <v>55</v>
      </c>
      <c r="AP103" t="s">
        <v>55</v>
      </c>
      <c r="AQ103" t="s">
        <v>55</v>
      </c>
    </row>
    <row r="104" spans="1:43" x14ac:dyDescent="0.35">
      <c r="A104" t="s">
        <v>267</v>
      </c>
      <c r="B104" t="s">
        <v>47</v>
      </c>
      <c r="C104" t="s">
        <v>48</v>
      </c>
      <c r="D104" t="s">
        <v>48</v>
      </c>
      <c r="E104" t="s">
        <v>49</v>
      </c>
      <c r="F104" t="s">
        <v>268</v>
      </c>
      <c r="G104" t="s">
        <v>269</v>
      </c>
      <c r="I104" t="str">
        <f>HYPERLINK("https://twitter.com/Twitter User/status/1750914373605011832","https://twitter.com/Twitter User/status/1750914373605011832")</f>
        <v>https://twitter.com/Twitter User/status/1750914373605011832</v>
      </c>
      <c r="J104" t="s">
        <v>52</v>
      </c>
      <c r="N104">
        <v>0</v>
      </c>
      <c r="O104">
        <v>0</v>
      </c>
      <c r="X104" t="s">
        <v>53</v>
      </c>
      <c r="AK104" t="s">
        <v>54</v>
      </c>
      <c r="AL104" t="s">
        <v>55</v>
      </c>
      <c r="AM104" t="s">
        <v>55</v>
      </c>
      <c r="AN104" t="s">
        <v>55</v>
      </c>
      <c r="AO104" t="s">
        <v>55</v>
      </c>
      <c r="AP104" t="s">
        <v>55</v>
      </c>
      <c r="AQ104" t="s">
        <v>55</v>
      </c>
    </row>
    <row r="105" spans="1:43" x14ac:dyDescent="0.35">
      <c r="A105" t="s">
        <v>267</v>
      </c>
      <c r="B105" t="s">
        <v>47</v>
      </c>
      <c r="C105" t="s">
        <v>48</v>
      </c>
      <c r="D105" t="s">
        <v>48</v>
      </c>
      <c r="E105" t="s">
        <v>61</v>
      </c>
      <c r="F105" t="s">
        <v>270</v>
      </c>
      <c r="G105" t="s">
        <v>271</v>
      </c>
      <c r="I105" t="str">
        <f>HYPERLINK("https://twitter.com/Twitter User/status/1750907141982974155","https://twitter.com/Twitter User/status/1750907141982974155")</f>
        <v>https://twitter.com/Twitter User/status/1750907141982974155</v>
      </c>
      <c r="J105" t="s">
        <v>52</v>
      </c>
      <c r="N105">
        <v>0</v>
      </c>
      <c r="O105">
        <v>0</v>
      </c>
      <c r="X105" t="s">
        <v>53</v>
      </c>
      <c r="AK105" t="s">
        <v>54</v>
      </c>
      <c r="AL105" t="s">
        <v>55</v>
      </c>
      <c r="AM105" t="s">
        <v>55</v>
      </c>
      <c r="AN105" t="s">
        <v>55</v>
      </c>
      <c r="AO105" t="s">
        <v>55</v>
      </c>
      <c r="AP105" t="s">
        <v>55</v>
      </c>
      <c r="AQ105" t="s">
        <v>55</v>
      </c>
    </row>
    <row r="106" spans="1:43" x14ac:dyDescent="0.35">
      <c r="A106" t="s">
        <v>267</v>
      </c>
      <c r="B106" t="s">
        <v>47</v>
      </c>
      <c r="C106" t="s">
        <v>48</v>
      </c>
      <c r="D106" t="s">
        <v>48</v>
      </c>
      <c r="E106" t="s">
        <v>61</v>
      </c>
      <c r="F106" t="s">
        <v>272</v>
      </c>
      <c r="G106" t="s">
        <v>273</v>
      </c>
      <c r="I106" t="str">
        <f>HYPERLINK("https://twitter.com/Twitter User/status/1750869839764394341","https://twitter.com/Twitter User/status/1750869839764394341")</f>
        <v>https://twitter.com/Twitter User/status/1750869839764394341</v>
      </c>
      <c r="J106" t="s">
        <v>52</v>
      </c>
      <c r="N106">
        <v>0</v>
      </c>
      <c r="O106">
        <v>0</v>
      </c>
      <c r="X106" t="s">
        <v>53</v>
      </c>
      <c r="AK106" t="s">
        <v>54</v>
      </c>
      <c r="AL106" t="s">
        <v>55</v>
      </c>
      <c r="AM106" t="s">
        <v>55</v>
      </c>
      <c r="AN106" t="s">
        <v>55</v>
      </c>
      <c r="AO106" t="s">
        <v>55</v>
      </c>
      <c r="AP106" t="s">
        <v>55</v>
      </c>
      <c r="AQ106" t="s">
        <v>55</v>
      </c>
    </row>
    <row r="107" spans="1:43" x14ac:dyDescent="0.35">
      <c r="A107" t="s">
        <v>267</v>
      </c>
      <c r="B107" t="s">
        <v>47</v>
      </c>
      <c r="C107" t="s">
        <v>48</v>
      </c>
      <c r="D107" t="s">
        <v>48</v>
      </c>
      <c r="E107" t="s">
        <v>61</v>
      </c>
      <c r="F107" t="s">
        <v>274</v>
      </c>
      <c r="G107" t="s">
        <v>275</v>
      </c>
      <c r="I107" t="str">
        <f>HYPERLINK("https://twitter.com/Twitter User/status/1750850914397929588","https://twitter.com/Twitter User/status/1750850914397929588")</f>
        <v>https://twitter.com/Twitter User/status/1750850914397929588</v>
      </c>
      <c r="J107" t="s">
        <v>52</v>
      </c>
      <c r="N107">
        <v>0</v>
      </c>
      <c r="O107">
        <v>0</v>
      </c>
      <c r="X107" t="s">
        <v>53</v>
      </c>
      <c r="AK107" t="s">
        <v>54</v>
      </c>
      <c r="AL107" t="s">
        <v>55</v>
      </c>
      <c r="AM107" t="s">
        <v>55</v>
      </c>
      <c r="AN107" t="s">
        <v>55</v>
      </c>
      <c r="AO107" t="s">
        <v>55</v>
      </c>
      <c r="AP107" t="s">
        <v>55</v>
      </c>
      <c r="AQ107" t="s">
        <v>55</v>
      </c>
    </row>
    <row r="108" spans="1:43" x14ac:dyDescent="0.35">
      <c r="A108" t="s">
        <v>267</v>
      </c>
      <c r="B108" t="s">
        <v>47</v>
      </c>
      <c r="C108" t="s">
        <v>48</v>
      </c>
      <c r="D108" t="s">
        <v>48</v>
      </c>
      <c r="E108" t="s">
        <v>61</v>
      </c>
      <c r="F108" t="s">
        <v>276</v>
      </c>
      <c r="G108" t="s">
        <v>277</v>
      </c>
      <c r="I108" t="str">
        <f>HYPERLINK("https://twitter.com/Twitter User/status/1750799127628390429","https://twitter.com/Twitter User/status/1750799127628390429")</f>
        <v>https://twitter.com/Twitter User/status/1750799127628390429</v>
      </c>
      <c r="J108" t="s">
        <v>52</v>
      </c>
      <c r="N108">
        <v>0</v>
      </c>
      <c r="O108">
        <v>0</v>
      </c>
      <c r="X108" t="s">
        <v>53</v>
      </c>
      <c r="AK108" t="s">
        <v>54</v>
      </c>
      <c r="AL108" t="s">
        <v>55</v>
      </c>
      <c r="AM108" t="s">
        <v>55</v>
      </c>
      <c r="AN108" t="s">
        <v>55</v>
      </c>
      <c r="AO108" t="s">
        <v>55</v>
      </c>
      <c r="AP108" t="s">
        <v>55</v>
      </c>
      <c r="AQ108" t="s">
        <v>55</v>
      </c>
    </row>
    <row r="109" spans="1:43" x14ac:dyDescent="0.35">
      <c r="A109" t="s">
        <v>267</v>
      </c>
      <c r="B109" t="s">
        <v>47</v>
      </c>
      <c r="C109" t="s">
        <v>48</v>
      </c>
      <c r="D109" t="s">
        <v>48</v>
      </c>
      <c r="E109" t="s">
        <v>61</v>
      </c>
      <c r="F109" t="s">
        <v>278</v>
      </c>
      <c r="G109" t="s">
        <v>279</v>
      </c>
      <c r="I109" t="str">
        <f>HYPERLINK("https://twitter.com/Twitter User/status/1750797619490935192","https://twitter.com/Twitter User/status/1750797619490935192")</f>
        <v>https://twitter.com/Twitter User/status/1750797619490935192</v>
      </c>
      <c r="J109" t="s">
        <v>52</v>
      </c>
      <c r="N109">
        <v>0</v>
      </c>
      <c r="O109">
        <v>0</v>
      </c>
      <c r="X109" t="s">
        <v>53</v>
      </c>
      <c r="AK109" t="s">
        <v>54</v>
      </c>
      <c r="AL109" t="s">
        <v>55</v>
      </c>
      <c r="AM109" t="s">
        <v>55</v>
      </c>
      <c r="AN109" t="s">
        <v>55</v>
      </c>
      <c r="AO109" t="s">
        <v>55</v>
      </c>
      <c r="AP109" t="s">
        <v>55</v>
      </c>
      <c r="AQ109" t="s">
        <v>55</v>
      </c>
    </row>
    <row r="110" spans="1:43" x14ac:dyDescent="0.35">
      <c r="A110" t="s">
        <v>267</v>
      </c>
      <c r="B110" t="s">
        <v>47</v>
      </c>
      <c r="C110" t="s">
        <v>48</v>
      </c>
      <c r="D110" t="s">
        <v>48</v>
      </c>
      <c r="E110" t="s">
        <v>49</v>
      </c>
      <c r="F110" t="s">
        <v>280</v>
      </c>
      <c r="G110" t="s">
        <v>281</v>
      </c>
      <c r="I110" t="str">
        <f>HYPERLINK("https://twitter.com/Twitter User/status/1750788196273893791","https://twitter.com/Twitter User/status/1750788196273893791")</f>
        <v>https://twitter.com/Twitter User/status/1750788196273893791</v>
      </c>
      <c r="J110" t="s">
        <v>52</v>
      </c>
      <c r="N110">
        <v>0</v>
      </c>
      <c r="O110">
        <v>0</v>
      </c>
      <c r="X110" t="s">
        <v>53</v>
      </c>
      <c r="AK110" t="s">
        <v>54</v>
      </c>
      <c r="AL110" t="s">
        <v>55</v>
      </c>
      <c r="AM110" t="s">
        <v>55</v>
      </c>
      <c r="AN110" t="s">
        <v>55</v>
      </c>
      <c r="AO110" t="s">
        <v>55</v>
      </c>
      <c r="AP110" t="s">
        <v>55</v>
      </c>
      <c r="AQ110" t="s">
        <v>55</v>
      </c>
    </row>
    <row r="111" spans="1:43" x14ac:dyDescent="0.35">
      <c r="A111" t="s">
        <v>267</v>
      </c>
      <c r="B111" t="s">
        <v>47</v>
      </c>
      <c r="C111" t="s">
        <v>48</v>
      </c>
      <c r="D111" t="s">
        <v>48</v>
      </c>
      <c r="E111" t="s">
        <v>61</v>
      </c>
      <c r="F111" t="s">
        <v>282</v>
      </c>
      <c r="G111" t="s">
        <v>283</v>
      </c>
      <c r="I111" t="str">
        <f>HYPERLINK("https://twitter.com/Twitter User/status/1750759384031141904","https://twitter.com/Twitter User/status/1750759384031141904")</f>
        <v>https://twitter.com/Twitter User/status/1750759384031141904</v>
      </c>
      <c r="N111">
        <v>0</v>
      </c>
      <c r="O111">
        <v>0</v>
      </c>
      <c r="X111" t="s">
        <v>53</v>
      </c>
      <c r="AK111" t="s">
        <v>54</v>
      </c>
      <c r="AL111" t="s">
        <v>55</v>
      </c>
      <c r="AM111" t="s">
        <v>55</v>
      </c>
      <c r="AN111" t="s">
        <v>55</v>
      </c>
      <c r="AO111" t="s">
        <v>55</v>
      </c>
      <c r="AP111" t="s">
        <v>55</v>
      </c>
      <c r="AQ111" t="s">
        <v>55</v>
      </c>
    </row>
    <row r="112" spans="1:43" x14ac:dyDescent="0.35">
      <c r="A112" t="s">
        <v>267</v>
      </c>
      <c r="B112" t="s">
        <v>47</v>
      </c>
      <c r="C112" t="s">
        <v>48</v>
      </c>
      <c r="D112" t="s">
        <v>48</v>
      </c>
      <c r="E112" t="s">
        <v>49</v>
      </c>
      <c r="F112" t="s">
        <v>284</v>
      </c>
      <c r="G112" t="s">
        <v>285</v>
      </c>
      <c r="I112" t="str">
        <f>HYPERLINK("https://twitter.com/Twitter User/status/1750747426686906549","https://twitter.com/Twitter User/status/1750747426686906549")</f>
        <v>https://twitter.com/Twitter User/status/1750747426686906549</v>
      </c>
      <c r="N112">
        <v>0</v>
      </c>
      <c r="O112">
        <v>0</v>
      </c>
      <c r="X112" t="s">
        <v>53</v>
      </c>
      <c r="AK112" t="s">
        <v>54</v>
      </c>
      <c r="AL112" t="s">
        <v>55</v>
      </c>
      <c r="AM112" t="s">
        <v>55</v>
      </c>
      <c r="AN112" t="s">
        <v>55</v>
      </c>
      <c r="AO112" t="s">
        <v>55</v>
      </c>
      <c r="AP112" t="s">
        <v>55</v>
      </c>
      <c r="AQ112" t="s">
        <v>55</v>
      </c>
    </row>
    <row r="113" spans="1:43" x14ac:dyDescent="0.35">
      <c r="A113" t="s">
        <v>267</v>
      </c>
      <c r="B113" t="s">
        <v>47</v>
      </c>
      <c r="C113" t="s">
        <v>48</v>
      </c>
      <c r="D113" t="s">
        <v>48</v>
      </c>
      <c r="E113" t="s">
        <v>49</v>
      </c>
      <c r="F113" t="s">
        <v>286</v>
      </c>
      <c r="G113" t="s">
        <v>287</v>
      </c>
      <c r="I113" t="str">
        <f>HYPERLINK("https://twitter.com/Twitter User/status/1750740406500012088","https://twitter.com/Twitter User/status/1750740406500012088")</f>
        <v>https://twitter.com/Twitter User/status/1750740406500012088</v>
      </c>
      <c r="J113" t="s">
        <v>52</v>
      </c>
      <c r="N113">
        <v>0</v>
      </c>
      <c r="O113">
        <v>0</v>
      </c>
      <c r="X113" t="s">
        <v>53</v>
      </c>
      <c r="AK113" t="s">
        <v>54</v>
      </c>
      <c r="AL113" t="s">
        <v>55</v>
      </c>
      <c r="AM113" t="s">
        <v>55</v>
      </c>
      <c r="AN113" t="s">
        <v>55</v>
      </c>
      <c r="AO113" t="s">
        <v>55</v>
      </c>
      <c r="AP113" t="s">
        <v>55</v>
      </c>
      <c r="AQ113" t="s">
        <v>55</v>
      </c>
    </row>
    <row r="114" spans="1:43" x14ac:dyDescent="0.35">
      <c r="A114" t="s">
        <v>267</v>
      </c>
      <c r="B114" t="s">
        <v>47</v>
      </c>
      <c r="C114" t="s">
        <v>48</v>
      </c>
      <c r="D114" t="s">
        <v>48</v>
      </c>
      <c r="E114" t="s">
        <v>68</v>
      </c>
      <c r="F114" t="s">
        <v>288</v>
      </c>
      <c r="G114" t="s">
        <v>289</v>
      </c>
      <c r="I114" t="str">
        <f>HYPERLINK("https://twitter.com/Twitter User/status/1750711410454405548","https://twitter.com/Twitter User/status/1750711410454405548")</f>
        <v>https://twitter.com/Twitter User/status/1750711410454405548</v>
      </c>
      <c r="J114" t="s">
        <v>52</v>
      </c>
      <c r="N114">
        <v>0</v>
      </c>
      <c r="O114">
        <v>0</v>
      </c>
      <c r="X114" t="s">
        <v>53</v>
      </c>
      <c r="AK114" t="s">
        <v>54</v>
      </c>
      <c r="AL114" t="s">
        <v>55</v>
      </c>
      <c r="AM114" t="s">
        <v>55</v>
      </c>
      <c r="AN114" t="s">
        <v>55</v>
      </c>
      <c r="AO114" t="s">
        <v>55</v>
      </c>
      <c r="AP114" t="s">
        <v>55</v>
      </c>
      <c r="AQ114" t="s">
        <v>55</v>
      </c>
    </row>
    <row r="115" spans="1:43" x14ac:dyDescent="0.35">
      <c r="A115" t="s">
        <v>267</v>
      </c>
      <c r="B115" t="s">
        <v>47</v>
      </c>
      <c r="C115" t="s">
        <v>48</v>
      </c>
      <c r="D115" t="s">
        <v>48</v>
      </c>
      <c r="E115" t="s">
        <v>49</v>
      </c>
      <c r="F115" t="s">
        <v>290</v>
      </c>
      <c r="G115" t="s">
        <v>291</v>
      </c>
      <c r="I115" t="str">
        <f>HYPERLINK("https://twitter.com/Twitter User/status/1750682644835189110","https://twitter.com/Twitter User/status/1750682644835189110")</f>
        <v>https://twitter.com/Twitter User/status/1750682644835189110</v>
      </c>
      <c r="J115" t="s">
        <v>52</v>
      </c>
      <c r="N115">
        <v>0</v>
      </c>
      <c r="O115">
        <v>0</v>
      </c>
      <c r="X115" t="s">
        <v>53</v>
      </c>
      <c r="AK115" t="s">
        <v>54</v>
      </c>
      <c r="AL115" t="s">
        <v>55</v>
      </c>
      <c r="AM115" t="s">
        <v>55</v>
      </c>
      <c r="AN115" t="s">
        <v>55</v>
      </c>
      <c r="AO115" t="s">
        <v>55</v>
      </c>
      <c r="AP115" t="s">
        <v>55</v>
      </c>
      <c r="AQ115" t="s">
        <v>55</v>
      </c>
    </row>
    <row r="116" spans="1:43" x14ac:dyDescent="0.35">
      <c r="A116" t="s">
        <v>267</v>
      </c>
      <c r="B116" t="s">
        <v>47</v>
      </c>
      <c r="C116" t="s">
        <v>48</v>
      </c>
      <c r="D116" t="s">
        <v>48</v>
      </c>
      <c r="E116" t="s">
        <v>68</v>
      </c>
      <c r="F116" t="s">
        <v>292</v>
      </c>
      <c r="G116" t="s">
        <v>293</v>
      </c>
      <c r="I116" t="str">
        <f>HYPERLINK("https://twitter.com/Twitter User/status/1750682041526722841","https://twitter.com/Twitter User/status/1750682041526722841")</f>
        <v>https://twitter.com/Twitter User/status/1750682041526722841</v>
      </c>
      <c r="J116" t="s">
        <v>52</v>
      </c>
      <c r="N116">
        <v>0</v>
      </c>
      <c r="O116">
        <v>0</v>
      </c>
      <c r="X116" t="s">
        <v>95</v>
      </c>
      <c r="AK116" t="s">
        <v>54</v>
      </c>
      <c r="AL116" t="s">
        <v>55</v>
      </c>
      <c r="AM116" t="s">
        <v>55</v>
      </c>
      <c r="AN116" t="s">
        <v>55</v>
      </c>
      <c r="AO116" t="s">
        <v>55</v>
      </c>
      <c r="AP116" t="s">
        <v>55</v>
      </c>
      <c r="AQ116" t="s">
        <v>55</v>
      </c>
    </row>
    <row r="117" spans="1:43" x14ac:dyDescent="0.35">
      <c r="A117" t="s">
        <v>267</v>
      </c>
      <c r="B117" t="s">
        <v>47</v>
      </c>
      <c r="C117" t="s">
        <v>48</v>
      </c>
      <c r="D117" t="s">
        <v>48</v>
      </c>
      <c r="E117" t="s">
        <v>68</v>
      </c>
      <c r="F117" t="s">
        <v>294</v>
      </c>
      <c r="G117" t="s">
        <v>295</v>
      </c>
      <c r="I117" t="str">
        <f>HYPERLINK("https://twitter.com/Twitter User/status/1750682029480714516","https://twitter.com/Twitter User/status/1750682029480714516")</f>
        <v>https://twitter.com/Twitter User/status/1750682029480714516</v>
      </c>
      <c r="J117" t="s">
        <v>52</v>
      </c>
      <c r="N117">
        <v>0</v>
      </c>
      <c r="O117">
        <v>0</v>
      </c>
      <c r="X117" t="s">
        <v>95</v>
      </c>
      <c r="AK117" t="s">
        <v>54</v>
      </c>
      <c r="AL117" t="s">
        <v>55</v>
      </c>
      <c r="AM117" t="s">
        <v>55</v>
      </c>
      <c r="AN117" t="s">
        <v>55</v>
      </c>
      <c r="AO117" t="s">
        <v>55</v>
      </c>
      <c r="AP117" t="s">
        <v>55</v>
      </c>
      <c r="AQ117" t="s">
        <v>55</v>
      </c>
    </row>
    <row r="118" spans="1:43" x14ac:dyDescent="0.35">
      <c r="A118" t="s">
        <v>267</v>
      </c>
      <c r="B118" t="s">
        <v>47</v>
      </c>
      <c r="C118" t="s">
        <v>48</v>
      </c>
      <c r="D118" t="s">
        <v>48</v>
      </c>
      <c r="E118" t="s">
        <v>68</v>
      </c>
      <c r="F118" t="s">
        <v>296</v>
      </c>
      <c r="G118" t="s">
        <v>297</v>
      </c>
      <c r="I118" t="str">
        <f>HYPERLINK("https://twitter.com/Twitter User/status/1750682011684180187","https://twitter.com/Twitter User/status/1750682011684180187")</f>
        <v>https://twitter.com/Twitter User/status/1750682011684180187</v>
      </c>
      <c r="J118" t="s">
        <v>52</v>
      </c>
      <c r="N118">
        <v>0</v>
      </c>
      <c r="O118">
        <v>0</v>
      </c>
      <c r="X118" t="s">
        <v>95</v>
      </c>
      <c r="AK118" t="s">
        <v>54</v>
      </c>
      <c r="AL118" t="s">
        <v>55</v>
      </c>
      <c r="AM118" t="s">
        <v>55</v>
      </c>
      <c r="AN118" t="s">
        <v>55</v>
      </c>
      <c r="AO118" t="s">
        <v>55</v>
      </c>
      <c r="AP118" t="s">
        <v>55</v>
      </c>
      <c r="AQ118" t="s">
        <v>55</v>
      </c>
    </row>
    <row r="119" spans="1:43" x14ac:dyDescent="0.35">
      <c r="A119" t="s">
        <v>267</v>
      </c>
      <c r="B119" t="s">
        <v>47</v>
      </c>
      <c r="C119" t="s">
        <v>48</v>
      </c>
      <c r="D119" t="s">
        <v>48</v>
      </c>
      <c r="E119" t="s">
        <v>61</v>
      </c>
      <c r="F119" t="s">
        <v>298</v>
      </c>
      <c r="G119" t="s">
        <v>299</v>
      </c>
      <c r="I119" t="str">
        <f>HYPERLINK("https://twitter.com/Twitter User/status/1750681863654621434","https://twitter.com/Twitter User/status/1750681863654621434")</f>
        <v>https://twitter.com/Twitter User/status/1750681863654621434</v>
      </c>
      <c r="J119" t="s">
        <v>52</v>
      </c>
      <c r="N119">
        <v>0</v>
      </c>
      <c r="O119">
        <v>0</v>
      </c>
      <c r="X119" t="s">
        <v>95</v>
      </c>
      <c r="AK119" t="s">
        <v>54</v>
      </c>
      <c r="AL119" t="s">
        <v>55</v>
      </c>
      <c r="AM119" t="s">
        <v>55</v>
      </c>
      <c r="AN119" t="s">
        <v>55</v>
      </c>
      <c r="AO119" t="s">
        <v>55</v>
      </c>
      <c r="AP119" t="s">
        <v>55</v>
      </c>
      <c r="AQ119" t="s">
        <v>55</v>
      </c>
    </row>
    <row r="120" spans="1:43" x14ac:dyDescent="0.35">
      <c r="A120" t="s">
        <v>267</v>
      </c>
      <c r="B120" t="s">
        <v>47</v>
      </c>
      <c r="C120" t="s">
        <v>48</v>
      </c>
      <c r="D120" t="s">
        <v>48</v>
      </c>
      <c r="E120" t="s">
        <v>68</v>
      </c>
      <c r="F120" t="s">
        <v>300</v>
      </c>
      <c r="G120" t="s">
        <v>301</v>
      </c>
      <c r="I120" t="str">
        <f>HYPERLINK("https://twitter.com/Twitter User/status/1750681836458779030","https://twitter.com/Twitter User/status/1750681836458779030")</f>
        <v>https://twitter.com/Twitter User/status/1750681836458779030</v>
      </c>
      <c r="J120" t="s">
        <v>52</v>
      </c>
      <c r="N120">
        <v>0</v>
      </c>
      <c r="O120">
        <v>0</v>
      </c>
      <c r="X120" t="s">
        <v>95</v>
      </c>
      <c r="AK120" t="s">
        <v>54</v>
      </c>
      <c r="AL120" t="s">
        <v>55</v>
      </c>
      <c r="AM120" t="s">
        <v>55</v>
      </c>
      <c r="AN120" t="s">
        <v>55</v>
      </c>
      <c r="AO120" t="s">
        <v>55</v>
      </c>
      <c r="AP120" t="s">
        <v>55</v>
      </c>
      <c r="AQ120" t="s">
        <v>55</v>
      </c>
    </row>
    <row r="121" spans="1:43" x14ac:dyDescent="0.35">
      <c r="A121" t="s">
        <v>267</v>
      </c>
      <c r="B121" t="s">
        <v>47</v>
      </c>
      <c r="C121" t="s">
        <v>48</v>
      </c>
      <c r="D121" t="s">
        <v>48</v>
      </c>
      <c r="E121" t="s">
        <v>68</v>
      </c>
      <c r="F121" t="s">
        <v>302</v>
      </c>
      <c r="G121" t="s">
        <v>303</v>
      </c>
      <c r="I121" t="str">
        <f>HYPERLINK("https://twitter.com/Twitter User/status/1750681800563941818","https://twitter.com/Twitter User/status/1750681800563941818")</f>
        <v>https://twitter.com/Twitter User/status/1750681800563941818</v>
      </c>
      <c r="J121" t="s">
        <v>52</v>
      </c>
      <c r="N121">
        <v>0</v>
      </c>
      <c r="O121">
        <v>0</v>
      </c>
      <c r="X121" t="s">
        <v>95</v>
      </c>
      <c r="AK121" t="s">
        <v>54</v>
      </c>
      <c r="AL121" t="s">
        <v>55</v>
      </c>
      <c r="AM121" t="s">
        <v>55</v>
      </c>
      <c r="AN121" t="s">
        <v>55</v>
      </c>
      <c r="AO121" t="s">
        <v>55</v>
      </c>
      <c r="AP121" t="s">
        <v>55</v>
      </c>
      <c r="AQ121" t="s">
        <v>55</v>
      </c>
    </row>
    <row r="122" spans="1:43" x14ac:dyDescent="0.35">
      <c r="A122" t="s">
        <v>267</v>
      </c>
      <c r="B122" t="s">
        <v>47</v>
      </c>
      <c r="C122" t="s">
        <v>48</v>
      </c>
      <c r="D122" t="s">
        <v>48</v>
      </c>
      <c r="E122" t="s">
        <v>68</v>
      </c>
      <c r="F122" t="s">
        <v>304</v>
      </c>
      <c r="G122" t="s">
        <v>305</v>
      </c>
      <c r="I122" t="str">
        <f>HYPERLINK("https://twitter.com/Twitter User/status/1750681781987373189","https://twitter.com/Twitter User/status/1750681781987373189")</f>
        <v>https://twitter.com/Twitter User/status/1750681781987373189</v>
      </c>
      <c r="J122" t="s">
        <v>52</v>
      </c>
      <c r="N122">
        <v>0</v>
      </c>
      <c r="O122">
        <v>0</v>
      </c>
      <c r="X122" t="s">
        <v>95</v>
      </c>
      <c r="AK122" t="s">
        <v>54</v>
      </c>
      <c r="AL122" t="s">
        <v>55</v>
      </c>
      <c r="AM122" t="s">
        <v>55</v>
      </c>
      <c r="AN122" t="s">
        <v>55</v>
      </c>
      <c r="AO122" t="s">
        <v>55</v>
      </c>
      <c r="AP122" t="s">
        <v>55</v>
      </c>
      <c r="AQ122" t="s">
        <v>55</v>
      </c>
    </row>
    <row r="123" spans="1:43" x14ac:dyDescent="0.35">
      <c r="A123" t="s">
        <v>267</v>
      </c>
      <c r="B123" t="s">
        <v>47</v>
      </c>
      <c r="C123" t="s">
        <v>48</v>
      </c>
      <c r="D123" t="s">
        <v>48</v>
      </c>
      <c r="E123" t="s">
        <v>68</v>
      </c>
      <c r="F123" t="s">
        <v>306</v>
      </c>
      <c r="G123" t="s">
        <v>307</v>
      </c>
      <c r="I123" t="str">
        <f>HYPERLINK("https://twitter.com/Twitter User/status/1750681770591478167","https://twitter.com/Twitter User/status/1750681770591478167")</f>
        <v>https://twitter.com/Twitter User/status/1750681770591478167</v>
      </c>
      <c r="J123" t="s">
        <v>52</v>
      </c>
      <c r="N123">
        <v>0</v>
      </c>
      <c r="O123">
        <v>0</v>
      </c>
      <c r="X123" t="s">
        <v>95</v>
      </c>
      <c r="AK123" t="s">
        <v>54</v>
      </c>
      <c r="AL123" t="s">
        <v>55</v>
      </c>
      <c r="AM123" t="s">
        <v>55</v>
      </c>
      <c r="AN123" t="s">
        <v>55</v>
      </c>
      <c r="AO123" t="s">
        <v>55</v>
      </c>
      <c r="AP123" t="s">
        <v>55</v>
      </c>
      <c r="AQ123" t="s">
        <v>55</v>
      </c>
    </row>
    <row r="124" spans="1:43" x14ac:dyDescent="0.35">
      <c r="A124" t="s">
        <v>267</v>
      </c>
      <c r="B124" t="s">
        <v>47</v>
      </c>
      <c r="C124" t="s">
        <v>48</v>
      </c>
      <c r="D124" t="s">
        <v>48</v>
      </c>
      <c r="E124" t="s">
        <v>68</v>
      </c>
      <c r="F124" t="s">
        <v>308</v>
      </c>
      <c r="G124" t="s">
        <v>309</v>
      </c>
      <c r="I124" t="str">
        <f>HYPERLINK("https://twitter.com/Twitter User/status/1750681755856838726","https://twitter.com/Twitter User/status/1750681755856838726")</f>
        <v>https://twitter.com/Twitter User/status/1750681755856838726</v>
      </c>
      <c r="J124" t="s">
        <v>52</v>
      </c>
      <c r="N124">
        <v>0</v>
      </c>
      <c r="O124">
        <v>0</v>
      </c>
      <c r="X124" t="s">
        <v>95</v>
      </c>
      <c r="AK124" t="s">
        <v>54</v>
      </c>
      <c r="AL124" t="s">
        <v>55</v>
      </c>
      <c r="AM124" t="s">
        <v>55</v>
      </c>
      <c r="AN124" t="s">
        <v>55</v>
      </c>
      <c r="AO124" t="s">
        <v>55</v>
      </c>
      <c r="AP124" t="s">
        <v>55</v>
      </c>
      <c r="AQ124" t="s">
        <v>55</v>
      </c>
    </row>
    <row r="125" spans="1:43" x14ac:dyDescent="0.35">
      <c r="A125" t="s">
        <v>267</v>
      </c>
      <c r="B125" t="s">
        <v>47</v>
      </c>
      <c r="C125" t="s">
        <v>48</v>
      </c>
      <c r="D125" t="s">
        <v>48</v>
      </c>
      <c r="E125" t="s">
        <v>68</v>
      </c>
      <c r="F125" t="s">
        <v>310</v>
      </c>
      <c r="G125" t="s">
        <v>311</v>
      </c>
      <c r="I125" t="str">
        <f>HYPERLINK("https://twitter.com/Twitter User/status/1750681741751439395","https://twitter.com/Twitter User/status/1750681741751439395")</f>
        <v>https://twitter.com/Twitter User/status/1750681741751439395</v>
      </c>
      <c r="J125" t="s">
        <v>52</v>
      </c>
      <c r="N125">
        <v>0</v>
      </c>
      <c r="O125">
        <v>0</v>
      </c>
      <c r="X125" t="s">
        <v>95</v>
      </c>
      <c r="AK125" t="s">
        <v>54</v>
      </c>
      <c r="AL125" t="s">
        <v>55</v>
      </c>
      <c r="AM125" t="s">
        <v>55</v>
      </c>
      <c r="AN125" t="s">
        <v>55</v>
      </c>
      <c r="AO125" t="s">
        <v>55</v>
      </c>
      <c r="AP125" t="s">
        <v>55</v>
      </c>
      <c r="AQ125" t="s">
        <v>55</v>
      </c>
    </row>
    <row r="126" spans="1:43" x14ac:dyDescent="0.35">
      <c r="A126" t="s">
        <v>267</v>
      </c>
      <c r="B126" t="s">
        <v>47</v>
      </c>
      <c r="C126" t="s">
        <v>48</v>
      </c>
      <c r="D126" t="s">
        <v>48</v>
      </c>
      <c r="E126" t="s">
        <v>68</v>
      </c>
      <c r="F126" t="s">
        <v>312</v>
      </c>
      <c r="G126" t="s">
        <v>313</v>
      </c>
      <c r="I126" t="str">
        <f>HYPERLINK("https://twitter.com/Twitter User/status/1750681711367905592","https://twitter.com/Twitter User/status/1750681711367905592")</f>
        <v>https://twitter.com/Twitter User/status/1750681711367905592</v>
      </c>
      <c r="J126" t="s">
        <v>52</v>
      </c>
      <c r="N126">
        <v>0</v>
      </c>
      <c r="O126">
        <v>0</v>
      </c>
      <c r="X126" t="s">
        <v>95</v>
      </c>
      <c r="AK126" t="s">
        <v>54</v>
      </c>
      <c r="AL126" t="s">
        <v>55</v>
      </c>
      <c r="AM126" t="s">
        <v>55</v>
      </c>
      <c r="AN126" t="s">
        <v>55</v>
      </c>
      <c r="AO126" t="s">
        <v>55</v>
      </c>
      <c r="AP126" t="s">
        <v>55</v>
      </c>
      <c r="AQ126" t="s">
        <v>55</v>
      </c>
    </row>
    <row r="127" spans="1:43" x14ac:dyDescent="0.35">
      <c r="A127" t="s">
        <v>267</v>
      </c>
      <c r="B127" t="s">
        <v>47</v>
      </c>
      <c r="C127" t="s">
        <v>48</v>
      </c>
      <c r="D127" t="s">
        <v>48</v>
      </c>
      <c r="E127" t="s">
        <v>68</v>
      </c>
      <c r="F127" t="s">
        <v>314</v>
      </c>
      <c r="G127" t="s">
        <v>315</v>
      </c>
      <c r="I127" t="str">
        <f>HYPERLINK("https://twitter.com/Twitter User/status/1750681697543471312","https://twitter.com/Twitter User/status/1750681697543471312")</f>
        <v>https://twitter.com/Twitter User/status/1750681697543471312</v>
      </c>
      <c r="J127" t="s">
        <v>52</v>
      </c>
      <c r="N127">
        <v>0</v>
      </c>
      <c r="O127">
        <v>0</v>
      </c>
      <c r="X127" t="s">
        <v>95</v>
      </c>
      <c r="AK127" t="s">
        <v>54</v>
      </c>
      <c r="AL127" t="s">
        <v>55</v>
      </c>
      <c r="AM127" t="s">
        <v>55</v>
      </c>
      <c r="AN127" t="s">
        <v>55</v>
      </c>
      <c r="AO127" t="s">
        <v>55</v>
      </c>
      <c r="AP127" t="s">
        <v>55</v>
      </c>
      <c r="AQ127" t="s">
        <v>55</v>
      </c>
    </row>
    <row r="128" spans="1:43" x14ac:dyDescent="0.35">
      <c r="A128" t="s">
        <v>267</v>
      </c>
      <c r="B128" t="s">
        <v>47</v>
      </c>
      <c r="C128" t="s">
        <v>48</v>
      </c>
      <c r="D128" t="s">
        <v>48</v>
      </c>
      <c r="E128" t="s">
        <v>68</v>
      </c>
      <c r="F128" t="s">
        <v>316</v>
      </c>
      <c r="G128" t="s">
        <v>317</v>
      </c>
      <c r="I128" t="str">
        <f>HYPERLINK("https://twitter.com/Twitter User/status/1750681683043696790","https://twitter.com/Twitter User/status/1750681683043696790")</f>
        <v>https://twitter.com/Twitter User/status/1750681683043696790</v>
      </c>
      <c r="J128" t="s">
        <v>52</v>
      </c>
      <c r="N128">
        <v>0</v>
      </c>
      <c r="O128">
        <v>0</v>
      </c>
      <c r="X128" t="s">
        <v>95</v>
      </c>
      <c r="AK128" t="s">
        <v>54</v>
      </c>
      <c r="AL128" t="s">
        <v>55</v>
      </c>
      <c r="AM128" t="s">
        <v>55</v>
      </c>
      <c r="AN128" t="s">
        <v>55</v>
      </c>
      <c r="AO128" t="s">
        <v>55</v>
      </c>
      <c r="AP128" t="s">
        <v>55</v>
      </c>
      <c r="AQ128" t="s">
        <v>55</v>
      </c>
    </row>
    <row r="129" spans="1:43" x14ac:dyDescent="0.35">
      <c r="A129" t="s">
        <v>267</v>
      </c>
      <c r="B129" t="s">
        <v>47</v>
      </c>
      <c r="C129" t="s">
        <v>48</v>
      </c>
      <c r="D129" t="s">
        <v>48</v>
      </c>
      <c r="E129" t="s">
        <v>68</v>
      </c>
      <c r="F129" t="s">
        <v>318</v>
      </c>
      <c r="G129" t="s">
        <v>319</v>
      </c>
      <c r="I129" t="str">
        <f>HYPERLINK("https://twitter.com/Twitter User/status/1750681662709797095","https://twitter.com/Twitter User/status/1750681662709797095")</f>
        <v>https://twitter.com/Twitter User/status/1750681662709797095</v>
      </c>
      <c r="J129" t="s">
        <v>52</v>
      </c>
      <c r="N129">
        <v>0</v>
      </c>
      <c r="O129">
        <v>0</v>
      </c>
      <c r="X129" t="s">
        <v>95</v>
      </c>
      <c r="AK129" t="s">
        <v>54</v>
      </c>
      <c r="AL129" t="s">
        <v>55</v>
      </c>
      <c r="AM129" t="s">
        <v>55</v>
      </c>
      <c r="AN129" t="s">
        <v>55</v>
      </c>
      <c r="AO129" t="s">
        <v>55</v>
      </c>
      <c r="AP129" t="s">
        <v>55</v>
      </c>
      <c r="AQ129" t="s">
        <v>55</v>
      </c>
    </row>
    <row r="130" spans="1:43" x14ac:dyDescent="0.35">
      <c r="A130" t="s">
        <v>267</v>
      </c>
      <c r="B130" t="s">
        <v>47</v>
      </c>
      <c r="C130" t="s">
        <v>48</v>
      </c>
      <c r="D130" t="s">
        <v>48</v>
      </c>
      <c r="E130" t="s">
        <v>68</v>
      </c>
      <c r="F130" t="s">
        <v>320</v>
      </c>
      <c r="G130" t="s">
        <v>321</v>
      </c>
      <c r="I130" t="str">
        <f>HYPERLINK("https://twitter.com/Twitter User/status/1750681636457631765","https://twitter.com/Twitter User/status/1750681636457631765")</f>
        <v>https://twitter.com/Twitter User/status/1750681636457631765</v>
      </c>
      <c r="J130" t="s">
        <v>52</v>
      </c>
      <c r="N130">
        <v>0</v>
      </c>
      <c r="O130">
        <v>0</v>
      </c>
      <c r="X130" t="s">
        <v>95</v>
      </c>
      <c r="AK130" t="s">
        <v>54</v>
      </c>
      <c r="AL130" t="s">
        <v>55</v>
      </c>
      <c r="AM130" t="s">
        <v>55</v>
      </c>
      <c r="AN130" t="s">
        <v>55</v>
      </c>
      <c r="AO130" t="s">
        <v>55</v>
      </c>
      <c r="AP130" t="s">
        <v>55</v>
      </c>
      <c r="AQ130" t="s">
        <v>55</v>
      </c>
    </row>
    <row r="131" spans="1:43" x14ac:dyDescent="0.35">
      <c r="A131" t="s">
        <v>267</v>
      </c>
      <c r="B131" t="s">
        <v>47</v>
      </c>
      <c r="C131" t="s">
        <v>48</v>
      </c>
      <c r="D131" t="s">
        <v>48</v>
      </c>
      <c r="E131" t="s">
        <v>68</v>
      </c>
      <c r="F131" t="s">
        <v>322</v>
      </c>
      <c r="G131" t="s">
        <v>323</v>
      </c>
      <c r="I131" t="str">
        <f>HYPERLINK("https://twitter.com/Twitter User/status/1750681606237610136","https://twitter.com/Twitter User/status/1750681606237610136")</f>
        <v>https://twitter.com/Twitter User/status/1750681606237610136</v>
      </c>
      <c r="J131" t="s">
        <v>52</v>
      </c>
      <c r="N131">
        <v>0</v>
      </c>
      <c r="O131">
        <v>0</v>
      </c>
      <c r="X131" t="s">
        <v>95</v>
      </c>
      <c r="AK131" t="s">
        <v>54</v>
      </c>
      <c r="AL131" t="s">
        <v>55</v>
      </c>
      <c r="AM131" t="s">
        <v>55</v>
      </c>
      <c r="AN131" t="s">
        <v>55</v>
      </c>
      <c r="AO131" t="s">
        <v>55</v>
      </c>
      <c r="AP131" t="s">
        <v>55</v>
      </c>
      <c r="AQ131" t="s">
        <v>55</v>
      </c>
    </row>
    <row r="132" spans="1:43" x14ac:dyDescent="0.35">
      <c r="A132" t="s">
        <v>267</v>
      </c>
      <c r="B132" t="s">
        <v>47</v>
      </c>
      <c r="C132" t="s">
        <v>48</v>
      </c>
      <c r="D132" t="s">
        <v>48</v>
      </c>
      <c r="E132" t="s">
        <v>68</v>
      </c>
      <c r="F132" t="s">
        <v>324</v>
      </c>
      <c r="G132" t="s">
        <v>325</v>
      </c>
      <c r="I132" t="str">
        <f>HYPERLINK("https://twitter.com/Twitter User/status/1750681462276501664","https://twitter.com/Twitter User/status/1750681462276501664")</f>
        <v>https://twitter.com/Twitter User/status/1750681462276501664</v>
      </c>
      <c r="J132" t="s">
        <v>52</v>
      </c>
      <c r="N132">
        <v>0</v>
      </c>
      <c r="O132">
        <v>0</v>
      </c>
      <c r="X132" t="s">
        <v>95</v>
      </c>
      <c r="AK132" t="s">
        <v>54</v>
      </c>
      <c r="AL132" t="s">
        <v>55</v>
      </c>
      <c r="AM132" t="s">
        <v>55</v>
      </c>
      <c r="AN132" t="s">
        <v>55</v>
      </c>
      <c r="AO132" t="s">
        <v>55</v>
      </c>
      <c r="AP132" t="s">
        <v>55</v>
      </c>
      <c r="AQ132" t="s">
        <v>55</v>
      </c>
    </row>
    <row r="133" spans="1:43" x14ac:dyDescent="0.35">
      <c r="A133" t="s">
        <v>267</v>
      </c>
      <c r="B133" t="s">
        <v>47</v>
      </c>
      <c r="C133" t="s">
        <v>48</v>
      </c>
      <c r="D133" t="s">
        <v>48</v>
      </c>
      <c r="E133" t="s">
        <v>68</v>
      </c>
      <c r="F133" t="s">
        <v>326</v>
      </c>
      <c r="G133" t="s">
        <v>327</v>
      </c>
      <c r="I133" t="str">
        <f>HYPERLINK("https://twitter.com/Twitter User/status/1750681144771879066","https://twitter.com/Twitter User/status/1750681144771879066")</f>
        <v>https://twitter.com/Twitter User/status/1750681144771879066</v>
      </c>
      <c r="J133" t="s">
        <v>52</v>
      </c>
      <c r="N133">
        <v>0</v>
      </c>
      <c r="O133">
        <v>0</v>
      </c>
      <c r="X133" t="s">
        <v>95</v>
      </c>
      <c r="AK133" t="s">
        <v>54</v>
      </c>
      <c r="AL133" t="s">
        <v>55</v>
      </c>
      <c r="AM133" t="s">
        <v>55</v>
      </c>
      <c r="AN133" t="s">
        <v>55</v>
      </c>
      <c r="AO133" t="s">
        <v>55</v>
      </c>
      <c r="AP133" t="s">
        <v>55</v>
      </c>
      <c r="AQ133" t="s">
        <v>55</v>
      </c>
    </row>
    <row r="134" spans="1:43" x14ac:dyDescent="0.35">
      <c r="A134" t="s">
        <v>267</v>
      </c>
      <c r="B134" t="s">
        <v>47</v>
      </c>
      <c r="C134" t="s">
        <v>48</v>
      </c>
      <c r="D134" t="s">
        <v>48</v>
      </c>
      <c r="E134" t="s">
        <v>49</v>
      </c>
      <c r="F134" t="s">
        <v>328</v>
      </c>
      <c r="G134" t="s">
        <v>329</v>
      </c>
      <c r="I134" t="str">
        <f>HYPERLINK("https://twitter.com/Twitter User/status/1750657764274340333","https://twitter.com/Twitter User/status/1750657764274340333")</f>
        <v>https://twitter.com/Twitter User/status/1750657764274340333</v>
      </c>
      <c r="J134" t="s">
        <v>52</v>
      </c>
      <c r="N134">
        <v>0</v>
      </c>
      <c r="O134">
        <v>0</v>
      </c>
      <c r="X134" t="s">
        <v>53</v>
      </c>
      <c r="AK134" t="s">
        <v>54</v>
      </c>
      <c r="AL134" t="s">
        <v>55</v>
      </c>
      <c r="AM134" t="s">
        <v>55</v>
      </c>
      <c r="AN134" t="s">
        <v>55</v>
      </c>
      <c r="AO134" t="s">
        <v>55</v>
      </c>
      <c r="AP134" t="s">
        <v>55</v>
      </c>
      <c r="AQ134" t="s">
        <v>55</v>
      </c>
    </row>
    <row r="135" spans="1:43" x14ac:dyDescent="0.35">
      <c r="A135" t="s">
        <v>330</v>
      </c>
      <c r="B135" t="s">
        <v>47</v>
      </c>
      <c r="C135" t="s">
        <v>48</v>
      </c>
      <c r="D135" t="s">
        <v>48</v>
      </c>
      <c r="E135" t="s">
        <v>61</v>
      </c>
      <c r="F135" t="s">
        <v>331</v>
      </c>
      <c r="G135" t="s">
        <v>332</v>
      </c>
      <c r="I135" t="str">
        <f>HYPERLINK("https://twitter.com/Twitter User/status/1750558087243595924","https://twitter.com/Twitter User/status/1750558087243595924")</f>
        <v>https://twitter.com/Twitter User/status/1750558087243595924</v>
      </c>
      <c r="J135" t="s">
        <v>52</v>
      </c>
      <c r="N135">
        <v>0</v>
      </c>
      <c r="O135">
        <v>0</v>
      </c>
      <c r="X135" t="s">
        <v>53</v>
      </c>
      <c r="AK135" t="s">
        <v>54</v>
      </c>
      <c r="AL135" t="s">
        <v>55</v>
      </c>
      <c r="AM135" t="s">
        <v>55</v>
      </c>
      <c r="AN135" t="s">
        <v>55</v>
      </c>
      <c r="AO135" t="s">
        <v>55</v>
      </c>
      <c r="AP135" t="s">
        <v>55</v>
      </c>
      <c r="AQ135" t="s">
        <v>55</v>
      </c>
    </row>
    <row r="136" spans="1:43" x14ac:dyDescent="0.35">
      <c r="A136" t="s">
        <v>330</v>
      </c>
      <c r="B136" t="s">
        <v>47</v>
      </c>
      <c r="C136" t="s">
        <v>48</v>
      </c>
      <c r="D136" t="s">
        <v>48</v>
      </c>
      <c r="E136" t="s">
        <v>49</v>
      </c>
      <c r="F136" t="s">
        <v>333</v>
      </c>
      <c r="G136" t="s">
        <v>334</v>
      </c>
      <c r="I136" t="str">
        <f>HYPERLINK("https://twitter.com/Twitter User/status/1750553698991009958","https://twitter.com/Twitter User/status/1750553698991009958")</f>
        <v>https://twitter.com/Twitter User/status/1750553698991009958</v>
      </c>
      <c r="J136" t="s">
        <v>52</v>
      </c>
      <c r="N136">
        <v>0</v>
      </c>
      <c r="O136">
        <v>0</v>
      </c>
      <c r="X136" t="s">
        <v>53</v>
      </c>
      <c r="AK136" t="s">
        <v>54</v>
      </c>
      <c r="AL136" t="s">
        <v>55</v>
      </c>
      <c r="AM136" t="s">
        <v>55</v>
      </c>
      <c r="AN136" t="s">
        <v>55</v>
      </c>
      <c r="AO136" t="s">
        <v>55</v>
      </c>
      <c r="AP136" t="s">
        <v>55</v>
      </c>
      <c r="AQ136" t="s">
        <v>55</v>
      </c>
    </row>
    <row r="137" spans="1:43" x14ac:dyDescent="0.35">
      <c r="A137" t="s">
        <v>330</v>
      </c>
      <c r="B137" t="s">
        <v>47</v>
      </c>
      <c r="C137" t="s">
        <v>48</v>
      </c>
      <c r="D137" t="s">
        <v>48</v>
      </c>
      <c r="E137" t="s">
        <v>68</v>
      </c>
      <c r="F137" t="s">
        <v>335</v>
      </c>
      <c r="G137" t="s">
        <v>336</v>
      </c>
      <c r="I137" t="str">
        <f>HYPERLINK("https://twitter.com/Twitter User/status/1750537263581417914","https://twitter.com/Twitter User/status/1750537263581417914")</f>
        <v>https://twitter.com/Twitter User/status/1750537263581417914</v>
      </c>
      <c r="J137" t="s">
        <v>52</v>
      </c>
      <c r="N137">
        <v>0</v>
      </c>
      <c r="O137">
        <v>0</v>
      </c>
      <c r="X137" t="s">
        <v>95</v>
      </c>
      <c r="AK137" t="s">
        <v>54</v>
      </c>
      <c r="AL137" t="s">
        <v>55</v>
      </c>
      <c r="AM137" t="s">
        <v>55</v>
      </c>
      <c r="AN137" t="s">
        <v>55</v>
      </c>
      <c r="AO137" t="s">
        <v>55</v>
      </c>
      <c r="AP137" t="s">
        <v>55</v>
      </c>
      <c r="AQ137" t="s">
        <v>55</v>
      </c>
    </row>
    <row r="138" spans="1:43" x14ac:dyDescent="0.35">
      <c r="A138" t="s">
        <v>330</v>
      </c>
      <c r="B138" t="s">
        <v>47</v>
      </c>
      <c r="C138" t="s">
        <v>48</v>
      </c>
      <c r="D138" t="s">
        <v>48</v>
      </c>
      <c r="E138" t="s">
        <v>49</v>
      </c>
      <c r="F138" t="s">
        <v>337</v>
      </c>
      <c r="G138" t="s">
        <v>338</v>
      </c>
      <c r="I138" t="str">
        <f>HYPERLINK("https://twitter.com/Twitter User/status/1750519024482758972","https://twitter.com/Twitter User/status/1750519024482758972")</f>
        <v>https://twitter.com/Twitter User/status/1750519024482758972</v>
      </c>
      <c r="N138">
        <v>0</v>
      </c>
      <c r="O138">
        <v>0</v>
      </c>
      <c r="X138" t="s">
        <v>53</v>
      </c>
      <c r="AK138" t="s">
        <v>54</v>
      </c>
      <c r="AL138" t="s">
        <v>55</v>
      </c>
      <c r="AM138" t="s">
        <v>55</v>
      </c>
      <c r="AN138" t="s">
        <v>55</v>
      </c>
      <c r="AO138" t="s">
        <v>55</v>
      </c>
      <c r="AP138" t="s">
        <v>55</v>
      </c>
      <c r="AQ138" t="s">
        <v>55</v>
      </c>
    </row>
    <row r="139" spans="1:43" x14ac:dyDescent="0.35">
      <c r="A139" t="s">
        <v>330</v>
      </c>
      <c r="B139" t="s">
        <v>47</v>
      </c>
      <c r="C139" t="s">
        <v>48</v>
      </c>
      <c r="D139" t="s">
        <v>48</v>
      </c>
      <c r="E139" t="s">
        <v>49</v>
      </c>
      <c r="F139" t="s">
        <v>337</v>
      </c>
      <c r="G139" t="s">
        <v>339</v>
      </c>
      <c r="I139" t="str">
        <f>HYPERLINK("https://twitter.com/Twitter User/status/1750518885336654062","https://twitter.com/Twitter User/status/1750518885336654062")</f>
        <v>https://twitter.com/Twitter User/status/1750518885336654062</v>
      </c>
      <c r="N139">
        <v>0</v>
      </c>
      <c r="O139">
        <v>0</v>
      </c>
      <c r="X139" t="s">
        <v>53</v>
      </c>
      <c r="AK139" t="s">
        <v>54</v>
      </c>
      <c r="AL139" t="s">
        <v>55</v>
      </c>
      <c r="AM139" t="s">
        <v>55</v>
      </c>
      <c r="AN139" t="s">
        <v>55</v>
      </c>
      <c r="AO139" t="s">
        <v>55</v>
      </c>
      <c r="AP139" t="s">
        <v>55</v>
      </c>
      <c r="AQ139" t="s">
        <v>55</v>
      </c>
    </row>
    <row r="140" spans="1:43" x14ac:dyDescent="0.35">
      <c r="A140" t="s">
        <v>330</v>
      </c>
      <c r="B140" t="s">
        <v>47</v>
      </c>
      <c r="C140" t="s">
        <v>48</v>
      </c>
      <c r="D140" t="s">
        <v>48</v>
      </c>
      <c r="E140" t="s">
        <v>49</v>
      </c>
      <c r="F140" t="s">
        <v>337</v>
      </c>
      <c r="G140" t="s">
        <v>340</v>
      </c>
      <c r="I140" t="str">
        <f>HYPERLINK("https://twitter.com/Twitter User/status/1750518807859453972","https://twitter.com/Twitter User/status/1750518807859453972")</f>
        <v>https://twitter.com/Twitter User/status/1750518807859453972</v>
      </c>
      <c r="N140">
        <v>0</v>
      </c>
      <c r="O140">
        <v>0</v>
      </c>
      <c r="X140" t="s">
        <v>53</v>
      </c>
      <c r="AK140" t="s">
        <v>54</v>
      </c>
      <c r="AL140" t="s">
        <v>55</v>
      </c>
      <c r="AM140" t="s">
        <v>55</v>
      </c>
      <c r="AN140" t="s">
        <v>55</v>
      </c>
      <c r="AO140" t="s">
        <v>55</v>
      </c>
      <c r="AP140" t="s">
        <v>55</v>
      </c>
      <c r="AQ140" t="s">
        <v>55</v>
      </c>
    </row>
    <row r="141" spans="1:43" x14ac:dyDescent="0.35">
      <c r="A141" t="s">
        <v>330</v>
      </c>
      <c r="B141" t="s">
        <v>47</v>
      </c>
      <c r="C141" t="s">
        <v>48</v>
      </c>
      <c r="D141" t="s">
        <v>48</v>
      </c>
      <c r="E141" t="s">
        <v>49</v>
      </c>
      <c r="F141" t="s">
        <v>341</v>
      </c>
      <c r="G141" t="s">
        <v>342</v>
      </c>
      <c r="I141" t="str">
        <f>HYPERLINK("https://twitter.com/Twitter User/status/1750518728130011540","https://twitter.com/Twitter User/status/1750518728130011540")</f>
        <v>https://twitter.com/Twitter User/status/1750518728130011540</v>
      </c>
      <c r="N141">
        <v>0</v>
      </c>
      <c r="O141">
        <v>0</v>
      </c>
      <c r="X141" t="s">
        <v>53</v>
      </c>
      <c r="AK141" t="s">
        <v>54</v>
      </c>
      <c r="AL141" t="s">
        <v>55</v>
      </c>
      <c r="AM141" t="s">
        <v>55</v>
      </c>
      <c r="AN141" t="s">
        <v>55</v>
      </c>
      <c r="AO141" t="s">
        <v>55</v>
      </c>
      <c r="AP141" t="s">
        <v>55</v>
      </c>
      <c r="AQ141" t="s">
        <v>55</v>
      </c>
    </row>
    <row r="142" spans="1:43" x14ac:dyDescent="0.35">
      <c r="A142" t="s">
        <v>330</v>
      </c>
      <c r="B142" t="s">
        <v>47</v>
      </c>
      <c r="C142" t="s">
        <v>48</v>
      </c>
      <c r="D142" t="s">
        <v>48</v>
      </c>
      <c r="E142" t="s">
        <v>49</v>
      </c>
      <c r="F142" t="s">
        <v>343</v>
      </c>
      <c r="G142" t="s">
        <v>344</v>
      </c>
      <c r="I142" t="str">
        <f>HYPERLINK("https://twitter.com/Twitter User/status/1750501040963883191","https://twitter.com/Twitter User/status/1750501040963883191")</f>
        <v>https://twitter.com/Twitter User/status/1750501040963883191</v>
      </c>
      <c r="J142" t="s">
        <v>52</v>
      </c>
      <c r="N142">
        <v>0</v>
      </c>
      <c r="O142">
        <v>0</v>
      </c>
      <c r="X142" t="s">
        <v>53</v>
      </c>
      <c r="AK142" t="s">
        <v>54</v>
      </c>
      <c r="AL142" t="s">
        <v>55</v>
      </c>
      <c r="AM142" t="s">
        <v>55</v>
      </c>
      <c r="AN142" t="s">
        <v>55</v>
      </c>
      <c r="AO142" t="s">
        <v>55</v>
      </c>
      <c r="AP142" t="s">
        <v>55</v>
      </c>
      <c r="AQ142" t="s">
        <v>55</v>
      </c>
    </row>
    <row r="143" spans="1:43" x14ac:dyDescent="0.35">
      <c r="A143" t="s">
        <v>330</v>
      </c>
      <c r="B143" t="s">
        <v>47</v>
      </c>
      <c r="C143" t="s">
        <v>48</v>
      </c>
      <c r="D143" t="s">
        <v>48</v>
      </c>
      <c r="E143" t="s">
        <v>61</v>
      </c>
      <c r="F143" t="s">
        <v>345</v>
      </c>
      <c r="G143" t="s">
        <v>346</v>
      </c>
      <c r="I143" t="str">
        <f>HYPERLINK("https://twitter.com/Twitter User/status/1750497824859447373","https://twitter.com/Twitter User/status/1750497824859447373")</f>
        <v>https://twitter.com/Twitter User/status/1750497824859447373</v>
      </c>
      <c r="N143">
        <v>0</v>
      </c>
      <c r="O143">
        <v>0</v>
      </c>
      <c r="W143" t="s">
        <v>94</v>
      </c>
      <c r="X143" t="s">
        <v>95</v>
      </c>
      <c r="AK143" t="s">
        <v>54</v>
      </c>
      <c r="AL143" t="s">
        <v>55</v>
      </c>
      <c r="AM143" t="s">
        <v>55</v>
      </c>
      <c r="AN143" t="s">
        <v>55</v>
      </c>
      <c r="AO143" t="s">
        <v>55</v>
      </c>
      <c r="AP143" t="s">
        <v>55</v>
      </c>
      <c r="AQ143" t="s">
        <v>55</v>
      </c>
    </row>
    <row r="144" spans="1:43" x14ac:dyDescent="0.35">
      <c r="A144" t="s">
        <v>330</v>
      </c>
      <c r="B144" t="s">
        <v>47</v>
      </c>
      <c r="C144" t="s">
        <v>48</v>
      </c>
      <c r="D144" t="s">
        <v>48</v>
      </c>
      <c r="E144" t="s">
        <v>49</v>
      </c>
      <c r="F144" t="s">
        <v>347</v>
      </c>
      <c r="G144" t="s">
        <v>348</v>
      </c>
      <c r="I144" t="str">
        <f>HYPERLINK("https://twitter.com/Twitter User/status/1750469067776069891","https://twitter.com/Twitter User/status/1750469067776069891")</f>
        <v>https://twitter.com/Twitter User/status/1750469067776069891</v>
      </c>
      <c r="J144" t="s">
        <v>52</v>
      </c>
      <c r="N144">
        <v>0</v>
      </c>
      <c r="O144">
        <v>0</v>
      </c>
      <c r="X144" t="s">
        <v>53</v>
      </c>
      <c r="AK144" t="s">
        <v>54</v>
      </c>
      <c r="AL144" t="s">
        <v>55</v>
      </c>
      <c r="AM144" t="s">
        <v>55</v>
      </c>
      <c r="AN144" t="s">
        <v>55</v>
      </c>
      <c r="AO144" t="s">
        <v>55</v>
      </c>
      <c r="AP144" t="s">
        <v>55</v>
      </c>
      <c r="AQ144" t="s">
        <v>55</v>
      </c>
    </row>
    <row r="145" spans="1:43" x14ac:dyDescent="0.35">
      <c r="A145" t="s">
        <v>330</v>
      </c>
      <c r="B145" t="s">
        <v>47</v>
      </c>
      <c r="C145" t="s">
        <v>48</v>
      </c>
      <c r="D145" t="s">
        <v>48</v>
      </c>
      <c r="E145" t="s">
        <v>49</v>
      </c>
      <c r="F145" t="s">
        <v>349</v>
      </c>
      <c r="G145" t="s">
        <v>350</v>
      </c>
      <c r="I145" t="str">
        <f>HYPERLINK("https://twitter.com/Twitter User/status/1750467905161183461","https://twitter.com/Twitter User/status/1750467905161183461")</f>
        <v>https://twitter.com/Twitter User/status/1750467905161183461</v>
      </c>
      <c r="J145" t="s">
        <v>52</v>
      </c>
      <c r="N145">
        <v>0</v>
      </c>
      <c r="O145">
        <v>0</v>
      </c>
      <c r="X145" t="s">
        <v>95</v>
      </c>
      <c r="AK145" t="s">
        <v>54</v>
      </c>
      <c r="AL145" t="s">
        <v>55</v>
      </c>
      <c r="AM145" t="s">
        <v>55</v>
      </c>
      <c r="AN145" t="s">
        <v>55</v>
      </c>
      <c r="AO145" t="s">
        <v>55</v>
      </c>
      <c r="AP145" t="s">
        <v>55</v>
      </c>
      <c r="AQ145" t="s">
        <v>55</v>
      </c>
    </row>
    <row r="146" spans="1:43" x14ac:dyDescent="0.35">
      <c r="A146" t="s">
        <v>330</v>
      </c>
      <c r="B146" t="s">
        <v>47</v>
      </c>
      <c r="C146" t="s">
        <v>48</v>
      </c>
      <c r="D146" t="s">
        <v>48</v>
      </c>
      <c r="E146" t="s">
        <v>49</v>
      </c>
      <c r="F146" t="s">
        <v>351</v>
      </c>
      <c r="G146" t="s">
        <v>352</v>
      </c>
      <c r="I146" t="str">
        <f>HYPERLINK("https://twitter.com/Twitter User/status/1750458594867482985","https://twitter.com/Twitter User/status/1750458594867482985")</f>
        <v>https://twitter.com/Twitter User/status/1750458594867482985</v>
      </c>
      <c r="J146" t="s">
        <v>52</v>
      </c>
      <c r="N146">
        <v>0</v>
      </c>
      <c r="O146">
        <v>0</v>
      </c>
      <c r="X146" t="s">
        <v>53</v>
      </c>
      <c r="AK146" t="s">
        <v>54</v>
      </c>
      <c r="AL146" t="s">
        <v>55</v>
      </c>
      <c r="AM146" t="s">
        <v>55</v>
      </c>
      <c r="AN146" t="s">
        <v>55</v>
      </c>
      <c r="AO146" t="s">
        <v>55</v>
      </c>
      <c r="AP146" t="s">
        <v>55</v>
      </c>
      <c r="AQ146" t="s">
        <v>55</v>
      </c>
    </row>
    <row r="147" spans="1:43" x14ac:dyDescent="0.35">
      <c r="A147" t="s">
        <v>330</v>
      </c>
      <c r="B147" t="s">
        <v>47</v>
      </c>
      <c r="C147" t="s">
        <v>48</v>
      </c>
      <c r="D147" t="s">
        <v>48</v>
      </c>
      <c r="E147" t="s">
        <v>61</v>
      </c>
      <c r="F147" t="s">
        <v>345</v>
      </c>
      <c r="G147" t="s">
        <v>353</v>
      </c>
      <c r="I147" t="str">
        <f>HYPERLINK("https://twitter.com/Twitter User/status/1750445040932155481","https://twitter.com/Twitter User/status/1750445040932155481")</f>
        <v>https://twitter.com/Twitter User/status/1750445040932155481</v>
      </c>
      <c r="J147" t="s">
        <v>52</v>
      </c>
      <c r="N147">
        <v>0</v>
      </c>
      <c r="O147">
        <v>0</v>
      </c>
      <c r="X147" t="s">
        <v>95</v>
      </c>
      <c r="AK147" t="s">
        <v>54</v>
      </c>
      <c r="AL147" t="s">
        <v>55</v>
      </c>
      <c r="AM147" t="s">
        <v>55</v>
      </c>
      <c r="AN147" t="s">
        <v>55</v>
      </c>
      <c r="AO147" t="s">
        <v>55</v>
      </c>
      <c r="AP147" t="s">
        <v>55</v>
      </c>
      <c r="AQ147" t="s">
        <v>55</v>
      </c>
    </row>
    <row r="148" spans="1:43" x14ac:dyDescent="0.35">
      <c r="A148" t="s">
        <v>330</v>
      </c>
      <c r="B148" t="s">
        <v>47</v>
      </c>
      <c r="C148" t="s">
        <v>48</v>
      </c>
      <c r="D148" t="s">
        <v>48</v>
      </c>
      <c r="E148" t="s">
        <v>49</v>
      </c>
      <c r="F148" t="s">
        <v>354</v>
      </c>
      <c r="G148" t="s">
        <v>355</v>
      </c>
      <c r="I148" t="str">
        <f>HYPERLINK("https://twitter.com/Twitter User/status/1750443141579284723","https://twitter.com/Twitter User/status/1750443141579284723")</f>
        <v>https://twitter.com/Twitter User/status/1750443141579284723</v>
      </c>
      <c r="N148">
        <v>0</v>
      </c>
      <c r="O148">
        <v>0</v>
      </c>
      <c r="X148" t="s">
        <v>53</v>
      </c>
      <c r="AK148" t="s">
        <v>54</v>
      </c>
      <c r="AL148" t="s">
        <v>55</v>
      </c>
      <c r="AM148" t="s">
        <v>55</v>
      </c>
      <c r="AN148" t="s">
        <v>55</v>
      </c>
      <c r="AO148" t="s">
        <v>55</v>
      </c>
      <c r="AP148" t="s">
        <v>55</v>
      </c>
      <c r="AQ148" t="s">
        <v>55</v>
      </c>
    </row>
    <row r="149" spans="1:43" x14ac:dyDescent="0.35">
      <c r="A149" t="s">
        <v>330</v>
      </c>
      <c r="B149" t="s">
        <v>47</v>
      </c>
      <c r="C149" t="s">
        <v>48</v>
      </c>
      <c r="D149" t="s">
        <v>48</v>
      </c>
      <c r="E149" t="s">
        <v>68</v>
      </c>
      <c r="F149" t="s">
        <v>335</v>
      </c>
      <c r="G149" t="s">
        <v>356</v>
      </c>
      <c r="I149" t="str">
        <f>HYPERLINK("https://twitter.com/Twitter User/status/1750430642532487570","https://twitter.com/Twitter User/status/1750430642532487570")</f>
        <v>https://twitter.com/Twitter User/status/1750430642532487570</v>
      </c>
      <c r="N149">
        <v>0</v>
      </c>
      <c r="O149">
        <v>0</v>
      </c>
      <c r="X149" t="s">
        <v>95</v>
      </c>
      <c r="AK149" t="s">
        <v>54</v>
      </c>
      <c r="AL149" t="s">
        <v>55</v>
      </c>
      <c r="AM149" t="s">
        <v>55</v>
      </c>
      <c r="AN149" t="s">
        <v>55</v>
      </c>
      <c r="AO149" t="s">
        <v>55</v>
      </c>
      <c r="AP149" t="s">
        <v>55</v>
      </c>
      <c r="AQ149" t="s">
        <v>55</v>
      </c>
    </row>
    <row r="150" spans="1:43" x14ac:dyDescent="0.35">
      <c r="A150" t="s">
        <v>330</v>
      </c>
      <c r="B150" t="s">
        <v>47</v>
      </c>
      <c r="C150" t="s">
        <v>48</v>
      </c>
      <c r="D150" t="s">
        <v>48</v>
      </c>
      <c r="E150" t="s">
        <v>61</v>
      </c>
      <c r="F150" t="s">
        <v>357</v>
      </c>
      <c r="G150" t="s">
        <v>358</v>
      </c>
      <c r="I150" t="str">
        <f>HYPERLINK("https://twitter.com/Twitter User/status/1750427372971757711","https://twitter.com/Twitter User/status/1750427372971757711")</f>
        <v>https://twitter.com/Twitter User/status/1750427372971757711</v>
      </c>
      <c r="N150">
        <v>0</v>
      </c>
      <c r="O150">
        <v>0</v>
      </c>
      <c r="X150" t="s">
        <v>53</v>
      </c>
      <c r="AK150" t="s">
        <v>54</v>
      </c>
      <c r="AL150" t="s">
        <v>55</v>
      </c>
      <c r="AM150" t="s">
        <v>55</v>
      </c>
      <c r="AN150" t="s">
        <v>55</v>
      </c>
      <c r="AO150" t="s">
        <v>55</v>
      </c>
      <c r="AP150" t="s">
        <v>55</v>
      </c>
      <c r="AQ150" t="s">
        <v>55</v>
      </c>
    </row>
    <row r="151" spans="1:43" x14ac:dyDescent="0.35">
      <c r="A151" t="s">
        <v>330</v>
      </c>
      <c r="B151" t="s">
        <v>47</v>
      </c>
      <c r="C151" t="s">
        <v>48</v>
      </c>
      <c r="D151" t="s">
        <v>48</v>
      </c>
      <c r="E151" t="s">
        <v>49</v>
      </c>
      <c r="F151" t="s">
        <v>349</v>
      </c>
      <c r="G151" t="s">
        <v>359</v>
      </c>
      <c r="I151" t="str">
        <f>HYPERLINK("https://twitter.com/Twitter User/status/1750411055925489738","https://twitter.com/Twitter User/status/1750411055925489738")</f>
        <v>https://twitter.com/Twitter User/status/1750411055925489738</v>
      </c>
      <c r="J151" t="s">
        <v>52</v>
      </c>
      <c r="N151">
        <v>0</v>
      </c>
      <c r="O151">
        <v>0</v>
      </c>
      <c r="X151" t="s">
        <v>53</v>
      </c>
      <c r="AK151" t="s">
        <v>54</v>
      </c>
      <c r="AL151" t="s">
        <v>55</v>
      </c>
      <c r="AM151" t="s">
        <v>55</v>
      </c>
      <c r="AN151" t="s">
        <v>55</v>
      </c>
      <c r="AO151" t="s">
        <v>55</v>
      </c>
      <c r="AP151" t="s">
        <v>55</v>
      </c>
      <c r="AQ151" t="s">
        <v>55</v>
      </c>
    </row>
    <row r="152" spans="1:43" x14ac:dyDescent="0.35">
      <c r="A152" t="s">
        <v>330</v>
      </c>
      <c r="B152" t="s">
        <v>47</v>
      </c>
      <c r="C152" t="s">
        <v>48</v>
      </c>
      <c r="D152" t="s">
        <v>48</v>
      </c>
      <c r="E152" t="s">
        <v>49</v>
      </c>
      <c r="F152" t="s">
        <v>360</v>
      </c>
      <c r="G152" t="s">
        <v>361</v>
      </c>
      <c r="I152" t="str">
        <f>HYPERLINK("https://twitter.com/Twitter User/status/1750394121448223127","https://twitter.com/Twitter User/status/1750394121448223127")</f>
        <v>https://twitter.com/Twitter User/status/1750394121448223127</v>
      </c>
      <c r="J152" t="s">
        <v>52</v>
      </c>
      <c r="N152">
        <v>0</v>
      </c>
      <c r="O152">
        <v>0</v>
      </c>
      <c r="X152" t="s">
        <v>53</v>
      </c>
      <c r="AK152" t="s">
        <v>54</v>
      </c>
      <c r="AL152" t="s">
        <v>55</v>
      </c>
      <c r="AM152" t="s">
        <v>55</v>
      </c>
      <c r="AN152" t="s">
        <v>55</v>
      </c>
      <c r="AO152" t="s">
        <v>55</v>
      </c>
      <c r="AP152" t="s">
        <v>55</v>
      </c>
      <c r="AQ152" t="s">
        <v>55</v>
      </c>
    </row>
    <row r="153" spans="1:43" x14ac:dyDescent="0.35">
      <c r="A153" t="s">
        <v>330</v>
      </c>
      <c r="B153" t="s">
        <v>47</v>
      </c>
      <c r="C153" t="s">
        <v>48</v>
      </c>
      <c r="D153" t="s">
        <v>48</v>
      </c>
      <c r="E153" t="s">
        <v>68</v>
      </c>
      <c r="F153" t="s">
        <v>335</v>
      </c>
      <c r="G153" t="s">
        <v>362</v>
      </c>
      <c r="I153" t="str">
        <f>HYPERLINK("https://twitter.com/Twitter User/status/1750382461572575722","https://twitter.com/Twitter User/status/1750382461572575722")</f>
        <v>https://twitter.com/Twitter User/status/1750382461572575722</v>
      </c>
      <c r="J153" t="s">
        <v>52</v>
      </c>
      <c r="N153">
        <v>0</v>
      </c>
      <c r="O153">
        <v>0</v>
      </c>
      <c r="X153" t="s">
        <v>95</v>
      </c>
      <c r="AK153" t="s">
        <v>54</v>
      </c>
      <c r="AL153" t="s">
        <v>55</v>
      </c>
      <c r="AM153" t="s">
        <v>55</v>
      </c>
      <c r="AN153" t="s">
        <v>55</v>
      </c>
      <c r="AO153" t="s">
        <v>55</v>
      </c>
      <c r="AP153" t="s">
        <v>55</v>
      </c>
      <c r="AQ153" t="s">
        <v>55</v>
      </c>
    </row>
    <row r="154" spans="1:43" x14ac:dyDescent="0.35">
      <c r="A154" t="s">
        <v>330</v>
      </c>
      <c r="B154" t="s">
        <v>47</v>
      </c>
      <c r="C154" t="s">
        <v>48</v>
      </c>
      <c r="D154" t="s">
        <v>48</v>
      </c>
      <c r="E154" t="s">
        <v>61</v>
      </c>
      <c r="F154" t="s">
        <v>363</v>
      </c>
      <c r="G154" t="s">
        <v>364</v>
      </c>
      <c r="I154" t="str">
        <f>HYPERLINK("https://twitter.com/Twitter User/status/1750381199888208214","https://twitter.com/Twitter User/status/1750381199888208214")</f>
        <v>https://twitter.com/Twitter User/status/1750381199888208214</v>
      </c>
      <c r="J154" t="s">
        <v>52</v>
      </c>
      <c r="N154">
        <v>0</v>
      </c>
      <c r="O154">
        <v>0</v>
      </c>
      <c r="X154" t="s">
        <v>53</v>
      </c>
      <c r="AK154" t="s">
        <v>54</v>
      </c>
      <c r="AL154" t="s">
        <v>55</v>
      </c>
      <c r="AM154" t="s">
        <v>55</v>
      </c>
      <c r="AN154" t="s">
        <v>55</v>
      </c>
      <c r="AO154" t="s">
        <v>55</v>
      </c>
      <c r="AP154" t="s">
        <v>55</v>
      </c>
      <c r="AQ154" t="s">
        <v>55</v>
      </c>
    </row>
    <row r="155" spans="1:43" x14ac:dyDescent="0.35">
      <c r="A155" t="s">
        <v>330</v>
      </c>
      <c r="B155" t="s">
        <v>47</v>
      </c>
      <c r="C155" t="s">
        <v>48</v>
      </c>
      <c r="D155" t="s">
        <v>48</v>
      </c>
      <c r="E155" t="s">
        <v>61</v>
      </c>
      <c r="F155" t="s">
        <v>365</v>
      </c>
      <c r="G155" t="s">
        <v>366</v>
      </c>
      <c r="I155" t="str">
        <f>HYPERLINK("https://twitter.com/Twitter User/status/1750372988313297270","https://twitter.com/Twitter User/status/1750372988313297270")</f>
        <v>https://twitter.com/Twitter User/status/1750372988313297270</v>
      </c>
      <c r="J155" t="s">
        <v>52</v>
      </c>
      <c r="N155">
        <v>0</v>
      </c>
      <c r="O155">
        <v>0</v>
      </c>
      <c r="X155" t="s">
        <v>53</v>
      </c>
      <c r="AK155" t="s">
        <v>54</v>
      </c>
      <c r="AL155" t="s">
        <v>55</v>
      </c>
      <c r="AM155" t="s">
        <v>55</v>
      </c>
      <c r="AN155" t="s">
        <v>55</v>
      </c>
      <c r="AO155" t="s">
        <v>55</v>
      </c>
      <c r="AP155" t="s">
        <v>55</v>
      </c>
      <c r="AQ155" t="s">
        <v>55</v>
      </c>
    </row>
    <row r="156" spans="1:43" x14ac:dyDescent="0.35">
      <c r="A156" t="s">
        <v>330</v>
      </c>
      <c r="B156" t="s">
        <v>47</v>
      </c>
      <c r="C156" t="s">
        <v>48</v>
      </c>
      <c r="D156" t="s">
        <v>48</v>
      </c>
      <c r="E156" t="s">
        <v>49</v>
      </c>
      <c r="F156" t="s">
        <v>367</v>
      </c>
      <c r="G156" t="s">
        <v>368</v>
      </c>
      <c r="I156" t="str">
        <f>HYPERLINK("https://twitter.com/Twitter User/status/1750347407366488487","https://twitter.com/Twitter User/status/1750347407366488487")</f>
        <v>https://twitter.com/Twitter User/status/1750347407366488487</v>
      </c>
      <c r="N156">
        <v>0</v>
      </c>
      <c r="O156">
        <v>0</v>
      </c>
      <c r="X156" t="s">
        <v>53</v>
      </c>
      <c r="AK156" t="s">
        <v>54</v>
      </c>
      <c r="AL156" t="s">
        <v>55</v>
      </c>
      <c r="AM156" t="s">
        <v>55</v>
      </c>
      <c r="AN156" t="s">
        <v>55</v>
      </c>
      <c r="AO156" t="s">
        <v>55</v>
      </c>
      <c r="AP156" t="s">
        <v>55</v>
      </c>
      <c r="AQ156" t="s">
        <v>55</v>
      </c>
    </row>
    <row r="157" spans="1:43" x14ac:dyDescent="0.35">
      <c r="A157" t="s">
        <v>330</v>
      </c>
      <c r="B157" t="s">
        <v>47</v>
      </c>
      <c r="C157" t="s">
        <v>48</v>
      </c>
      <c r="D157" t="s">
        <v>48</v>
      </c>
      <c r="E157" t="s">
        <v>61</v>
      </c>
      <c r="F157" t="s">
        <v>369</v>
      </c>
      <c r="G157" t="s">
        <v>370</v>
      </c>
      <c r="I157" t="str">
        <f>HYPERLINK("https://twitter.com/Twitter User/status/1750345648661307600","https://twitter.com/Twitter User/status/1750345648661307600")</f>
        <v>https://twitter.com/Twitter User/status/1750345648661307600</v>
      </c>
      <c r="J157" t="s">
        <v>52</v>
      </c>
      <c r="N157">
        <v>0</v>
      </c>
      <c r="O157">
        <v>0</v>
      </c>
      <c r="X157" t="s">
        <v>53</v>
      </c>
      <c r="AK157" t="s">
        <v>54</v>
      </c>
      <c r="AL157" t="s">
        <v>55</v>
      </c>
      <c r="AM157" t="s">
        <v>55</v>
      </c>
      <c r="AN157" t="s">
        <v>55</v>
      </c>
      <c r="AO157" t="s">
        <v>55</v>
      </c>
      <c r="AP157" t="s">
        <v>55</v>
      </c>
      <c r="AQ157" t="s">
        <v>55</v>
      </c>
    </row>
    <row r="158" spans="1:43" x14ac:dyDescent="0.35">
      <c r="A158" t="s">
        <v>330</v>
      </c>
      <c r="B158" t="s">
        <v>47</v>
      </c>
      <c r="C158" t="s">
        <v>48</v>
      </c>
      <c r="D158" t="s">
        <v>48</v>
      </c>
      <c r="E158" t="s">
        <v>68</v>
      </c>
      <c r="F158" t="s">
        <v>335</v>
      </c>
      <c r="G158" t="s">
        <v>371</v>
      </c>
      <c r="I158" t="str">
        <f>HYPERLINK("https://twitter.com/Twitter User/status/1750240974838882398","https://twitter.com/Twitter User/status/1750240974838882398")</f>
        <v>https://twitter.com/Twitter User/status/1750240974838882398</v>
      </c>
      <c r="J158" t="s">
        <v>52</v>
      </c>
      <c r="N158">
        <v>0</v>
      </c>
      <c r="O158">
        <v>0</v>
      </c>
      <c r="X158" t="s">
        <v>95</v>
      </c>
      <c r="AK158" t="s">
        <v>54</v>
      </c>
      <c r="AL158" t="s">
        <v>55</v>
      </c>
      <c r="AM158" t="s">
        <v>55</v>
      </c>
      <c r="AN158" t="s">
        <v>55</v>
      </c>
      <c r="AO158" t="s">
        <v>55</v>
      </c>
      <c r="AP158" t="s">
        <v>55</v>
      </c>
      <c r="AQ158" t="s">
        <v>55</v>
      </c>
    </row>
    <row r="159" spans="1:43" x14ac:dyDescent="0.35">
      <c r="A159" t="s">
        <v>330</v>
      </c>
      <c r="B159" t="s">
        <v>47</v>
      </c>
      <c r="C159" t="s">
        <v>48</v>
      </c>
      <c r="D159" t="s">
        <v>48</v>
      </c>
      <c r="E159" t="s">
        <v>68</v>
      </c>
      <c r="F159" t="s">
        <v>335</v>
      </c>
      <c r="G159" t="s">
        <v>372</v>
      </c>
      <c r="I159" t="str">
        <f>HYPERLINK("https://twitter.com/Twitter User/status/1750233646299250907","https://twitter.com/Twitter User/status/1750233646299250907")</f>
        <v>https://twitter.com/Twitter User/status/1750233646299250907</v>
      </c>
      <c r="N159">
        <v>0</v>
      </c>
      <c r="O159">
        <v>0</v>
      </c>
      <c r="W159" t="s">
        <v>94</v>
      </c>
      <c r="X159" t="s">
        <v>53</v>
      </c>
      <c r="AK159" t="s">
        <v>54</v>
      </c>
      <c r="AL159" t="s">
        <v>55</v>
      </c>
      <c r="AM159" t="s">
        <v>55</v>
      </c>
      <c r="AN159" t="s">
        <v>55</v>
      </c>
      <c r="AO159" t="s">
        <v>55</v>
      </c>
      <c r="AP159" t="s">
        <v>55</v>
      </c>
      <c r="AQ159" t="s">
        <v>55</v>
      </c>
    </row>
    <row r="160" spans="1:43" x14ac:dyDescent="0.35">
      <c r="A160" t="s">
        <v>330</v>
      </c>
      <c r="B160" t="s">
        <v>47</v>
      </c>
      <c r="C160" t="s">
        <v>48</v>
      </c>
      <c r="D160" t="s">
        <v>48</v>
      </c>
      <c r="E160" t="s">
        <v>49</v>
      </c>
      <c r="F160" t="s">
        <v>373</v>
      </c>
      <c r="G160" t="s">
        <v>374</v>
      </c>
      <c r="I160" t="str">
        <f>HYPERLINK("https://twitter.com/Twitter User/status/1750229709731061945","https://twitter.com/Twitter User/status/1750229709731061945")</f>
        <v>https://twitter.com/Twitter User/status/1750229709731061945</v>
      </c>
      <c r="J160" t="s">
        <v>52</v>
      </c>
      <c r="N160">
        <v>0</v>
      </c>
      <c r="O160">
        <v>0</v>
      </c>
      <c r="X160" t="s">
        <v>53</v>
      </c>
      <c r="AK160" t="s">
        <v>54</v>
      </c>
      <c r="AL160" t="s">
        <v>55</v>
      </c>
      <c r="AM160" t="s">
        <v>55</v>
      </c>
      <c r="AN160" t="s">
        <v>55</v>
      </c>
      <c r="AO160" t="s">
        <v>55</v>
      </c>
      <c r="AP160" t="s">
        <v>55</v>
      </c>
      <c r="AQ160" t="s">
        <v>55</v>
      </c>
    </row>
    <row r="161" spans="1:43" x14ac:dyDescent="0.35">
      <c r="A161" t="s">
        <v>375</v>
      </c>
      <c r="B161" t="s">
        <v>47</v>
      </c>
      <c r="C161" t="s">
        <v>48</v>
      </c>
      <c r="D161" t="s">
        <v>48</v>
      </c>
      <c r="E161" t="s">
        <v>61</v>
      </c>
      <c r="F161" t="s">
        <v>345</v>
      </c>
      <c r="G161" t="s">
        <v>376</v>
      </c>
      <c r="I161" t="str">
        <f>HYPERLINK("https://twitter.com/Twitter User/status/1750210278602760263","https://twitter.com/Twitter User/status/1750210278602760263")</f>
        <v>https://twitter.com/Twitter User/status/1750210278602760263</v>
      </c>
      <c r="J161" t="s">
        <v>52</v>
      </c>
      <c r="N161">
        <v>0</v>
      </c>
      <c r="O161">
        <v>0</v>
      </c>
      <c r="X161" t="s">
        <v>95</v>
      </c>
      <c r="AK161" t="s">
        <v>54</v>
      </c>
      <c r="AL161" t="s">
        <v>55</v>
      </c>
      <c r="AM161" t="s">
        <v>55</v>
      </c>
      <c r="AN161" t="s">
        <v>55</v>
      </c>
      <c r="AO161" t="s">
        <v>55</v>
      </c>
      <c r="AP161" t="s">
        <v>55</v>
      </c>
      <c r="AQ161" t="s">
        <v>55</v>
      </c>
    </row>
    <row r="162" spans="1:43" x14ac:dyDescent="0.35">
      <c r="A162" t="s">
        <v>375</v>
      </c>
      <c r="B162" t="s">
        <v>47</v>
      </c>
      <c r="C162" t="s">
        <v>48</v>
      </c>
      <c r="D162" t="s">
        <v>48</v>
      </c>
      <c r="E162" t="s">
        <v>61</v>
      </c>
      <c r="F162" t="s">
        <v>345</v>
      </c>
      <c r="G162" t="s">
        <v>377</v>
      </c>
      <c r="I162" t="str">
        <f>HYPERLINK("https://twitter.com/Twitter User/status/1750210064554582282","https://twitter.com/Twitter User/status/1750210064554582282")</f>
        <v>https://twitter.com/Twitter User/status/1750210064554582282</v>
      </c>
      <c r="N162">
        <v>0</v>
      </c>
      <c r="O162">
        <v>0</v>
      </c>
      <c r="W162" t="s">
        <v>94</v>
      </c>
      <c r="X162" t="s">
        <v>53</v>
      </c>
      <c r="AK162" t="s">
        <v>54</v>
      </c>
      <c r="AL162" t="s">
        <v>55</v>
      </c>
      <c r="AM162" t="s">
        <v>55</v>
      </c>
      <c r="AN162" t="s">
        <v>55</v>
      </c>
      <c r="AO162" t="s">
        <v>55</v>
      </c>
      <c r="AP162" t="s">
        <v>55</v>
      </c>
      <c r="AQ162" t="s">
        <v>55</v>
      </c>
    </row>
    <row r="163" spans="1:43" x14ac:dyDescent="0.35">
      <c r="A163" t="s">
        <v>375</v>
      </c>
      <c r="B163" t="s">
        <v>47</v>
      </c>
      <c r="C163" t="s">
        <v>48</v>
      </c>
      <c r="D163" t="s">
        <v>48</v>
      </c>
      <c r="E163" t="s">
        <v>49</v>
      </c>
      <c r="F163" t="s">
        <v>378</v>
      </c>
      <c r="G163" t="s">
        <v>379</v>
      </c>
      <c r="I163" t="str">
        <f>HYPERLINK("https://twitter.com/Twitter User/status/1750173508662124732","https://twitter.com/Twitter User/status/1750173508662124732")</f>
        <v>https://twitter.com/Twitter User/status/1750173508662124732</v>
      </c>
      <c r="J163" t="s">
        <v>52</v>
      </c>
      <c r="N163">
        <v>0</v>
      </c>
      <c r="O163">
        <v>0</v>
      </c>
      <c r="X163" t="s">
        <v>53</v>
      </c>
      <c r="AK163" t="s">
        <v>54</v>
      </c>
      <c r="AL163" t="s">
        <v>55</v>
      </c>
      <c r="AM163" t="s">
        <v>55</v>
      </c>
      <c r="AN163" t="s">
        <v>55</v>
      </c>
      <c r="AO163" t="s">
        <v>55</v>
      </c>
      <c r="AP163" t="s">
        <v>55</v>
      </c>
      <c r="AQ163" t="s">
        <v>55</v>
      </c>
    </row>
    <row r="164" spans="1:43" x14ac:dyDescent="0.35">
      <c r="A164" t="s">
        <v>375</v>
      </c>
      <c r="B164" t="s">
        <v>47</v>
      </c>
      <c r="C164" t="s">
        <v>48</v>
      </c>
      <c r="D164" t="s">
        <v>48</v>
      </c>
      <c r="E164" t="s">
        <v>61</v>
      </c>
      <c r="F164" t="s">
        <v>380</v>
      </c>
      <c r="G164" t="s">
        <v>381</v>
      </c>
      <c r="I164" t="str">
        <f>HYPERLINK("https://twitter.com/Twitter User/status/1750149061125218647","https://twitter.com/Twitter User/status/1750149061125218647")</f>
        <v>https://twitter.com/Twitter User/status/1750149061125218647</v>
      </c>
      <c r="J164" t="s">
        <v>52</v>
      </c>
      <c r="N164">
        <v>0</v>
      </c>
      <c r="O164">
        <v>0</v>
      </c>
      <c r="X164" t="s">
        <v>53</v>
      </c>
      <c r="AK164" t="s">
        <v>54</v>
      </c>
      <c r="AL164" t="s">
        <v>55</v>
      </c>
      <c r="AM164" t="s">
        <v>55</v>
      </c>
      <c r="AN164" t="s">
        <v>55</v>
      </c>
      <c r="AO164" t="s">
        <v>55</v>
      </c>
      <c r="AP164" t="s">
        <v>55</v>
      </c>
      <c r="AQ164" t="s">
        <v>55</v>
      </c>
    </row>
    <row r="165" spans="1:43" x14ac:dyDescent="0.35">
      <c r="A165" t="s">
        <v>375</v>
      </c>
      <c r="B165" t="s">
        <v>47</v>
      </c>
      <c r="C165" t="s">
        <v>48</v>
      </c>
      <c r="D165" t="s">
        <v>48</v>
      </c>
      <c r="E165" t="s">
        <v>61</v>
      </c>
      <c r="F165" t="s">
        <v>382</v>
      </c>
      <c r="G165" t="s">
        <v>383</v>
      </c>
      <c r="I165" t="str">
        <f>HYPERLINK("https://twitter.com/Twitter User/status/1750148878136193316","https://twitter.com/Twitter User/status/1750148878136193316")</f>
        <v>https://twitter.com/Twitter User/status/1750148878136193316</v>
      </c>
      <c r="J165" t="s">
        <v>52</v>
      </c>
      <c r="N165">
        <v>0</v>
      </c>
      <c r="O165">
        <v>0</v>
      </c>
      <c r="X165" t="s">
        <v>53</v>
      </c>
      <c r="AK165" t="s">
        <v>54</v>
      </c>
      <c r="AL165" t="s">
        <v>55</v>
      </c>
      <c r="AM165" t="s">
        <v>55</v>
      </c>
      <c r="AN165" t="s">
        <v>55</v>
      </c>
      <c r="AO165" t="s">
        <v>55</v>
      </c>
      <c r="AP165" t="s">
        <v>55</v>
      </c>
      <c r="AQ165" t="s">
        <v>55</v>
      </c>
    </row>
    <row r="166" spans="1:43" x14ac:dyDescent="0.35">
      <c r="A166" t="s">
        <v>375</v>
      </c>
      <c r="B166" t="s">
        <v>47</v>
      </c>
      <c r="C166" t="s">
        <v>48</v>
      </c>
      <c r="D166" t="s">
        <v>48</v>
      </c>
      <c r="E166" t="s">
        <v>61</v>
      </c>
      <c r="F166" t="s">
        <v>384</v>
      </c>
      <c r="G166" t="s">
        <v>385</v>
      </c>
      <c r="I166" t="str">
        <f>HYPERLINK("https://twitter.com/Twitter User/status/1750148412002238909","https://twitter.com/Twitter User/status/1750148412002238909")</f>
        <v>https://twitter.com/Twitter User/status/1750148412002238909</v>
      </c>
      <c r="J166" t="s">
        <v>52</v>
      </c>
      <c r="N166">
        <v>0</v>
      </c>
      <c r="O166">
        <v>0</v>
      </c>
      <c r="X166" t="s">
        <v>53</v>
      </c>
      <c r="AK166" t="s">
        <v>54</v>
      </c>
      <c r="AL166" t="s">
        <v>55</v>
      </c>
      <c r="AM166" t="s">
        <v>55</v>
      </c>
      <c r="AN166" t="s">
        <v>55</v>
      </c>
      <c r="AO166" t="s">
        <v>55</v>
      </c>
      <c r="AP166" t="s">
        <v>55</v>
      </c>
      <c r="AQ166" t="s">
        <v>55</v>
      </c>
    </row>
    <row r="167" spans="1:43" x14ac:dyDescent="0.35">
      <c r="A167" t="s">
        <v>375</v>
      </c>
      <c r="B167" t="s">
        <v>47</v>
      </c>
      <c r="C167" t="s">
        <v>48</v>
      </c>
      <c r="D167" t="s">
        <v>48</v>
      </c>
      <c r="E167" t="s">
        <v>49</v>
      </c>
      <c r="F167" t="s">
        <v>386</v>
      </c>
      <c r="G167" t="s">
        <v>387</v>
      </c>
      <c r="I167" t="str">
        <f>HYPERLINK("https://twitter.com/Twitter User/status/1750146193714450628","https://twitter.com/Twitter User/status/1750146193714450628")</f>
        <v>https://twitter.com/Twitter User/status/1750146193714450628</v>
      </c>
      <c r="J167" t="s">
        <v>52</v>
      </c>
      <c r="N167">
        <v>0</v>
      </c>
      <c r="O167">
        <v>0</v>
      </c>
      <c r="X167" t="s">
        <v>53</v>
      </c>
      <c r="AK167" t="s">
        <v>54</v>
      </c>
      <c r="AL167" t="s">
        <v>55</v>
      </c>
      <c r="AM167" t="s">
        <v>55</v>
      </c>
      <c r="AN167" t="s">
        <v>55</v>
      </c>
      <c r="AO167" t="s">
        <v>55</v>
      </c>
      <c r="AP167" t="s">
        <v>55</v>
      </c>
      <c r="AQ167" t="s">
        <v>55</v>
      </c>
    </row>
    <row r="168" spans="1:43" x14ac:dyDescent="0.35">
      <c r="A168" t="s">
        <v>375</v>
      </c>
      <c r="B168" t="s">
        <v>47</v>
      </c>
      <c r="C168" t="s">
        <v>48</v>
      </c>
      <c r="D168" t="s">
        <v>48</v>
      </c>
      <c r="E168" t="s">
        <v>49</v>
      </c>
      <c r="F168" t="s">
        <v>388</v>
      </c>
      <c r="G168" t="s">
        <v>389</v>
      </c>
      <c r="I168" t="str">
        <f>HYPERLINK("https://twitter.com/Twitter User/status/1750130713259569537","https://twitter.com/Twitter User/status/1750130713259569537")</f>
        <v>https://twitter.com/Twitter User/status/1750130713259569537</v>
      </c>
      <c r="N168">
        <v>0</v>
      </c>
      <c r="O168">
        <v>0</v>
      </c>
      <c r="X168" t="s">
        <v>95</v>
      </c>
      <c r="AK168" t="s">
        <v>54</v>
      </c>
      <c r="AL168" t="s">
        <v>55</v>
      </c>
      <c r="AM168" t="s">
        <v>55</v>
      </c>
      <c r="AN168" t="s">
        <v>55</v>
      </c>
      <c r="AO168" t="s">
        <v>55</v>
      </c>
      <c r="AP168" t="s">
        <v>55</v>
      </c>
      <c r="AQ168" t="s">
        <v>55</v>
      </c>
    </row>
    <row r="169" spans="1:43" x14ac:dyDescent="0.35">
      <c r="A169" t="s">
        <v>375</v>
      </c>
      <c r="B169" t="s">
        <v>47</v>
      </c>
      <c r="C169" t="s">
        <v>48</v>
      </c>
      <c r="D169" t="s">
        <v>48</v>
      </c>
      <c r="E169" t="s">
        <v>49</v>
      </c>
      <c r="F169" t="s">
        <v>388</v>
      </c>
      <c r="G169" t="s">
        <v>390</v>
      </c>
      <c r="I169" t="str">
        <f>HYPERLINK("https://twitter.com/Twitter User/status/1750130418882404380","https://twitter.com/Twitter User/status/1750130418882404380")</f>
        <v>https://twitter.com/Twitter User/status/1750130418882404380</v>
      </c>
      <c r="N169">
        <v>0</v>
      </c>
      <c r="O169">
        <v>0</v>
      </c>
      <c r="X169" t="s">
        <v>53</v>
      </c>
      <c r="AK169" t="s">
        <v>54</v>
      </c>
      <c r="AL169" t="s">
        <v>55</v>
      </c>
      <c r="AM169" t="s">
        <v>55</v>
      </c>
      <c r="AN169" t="s">
        <v>55</v>
      </c>
      <c r="AO169" t="s">
        <v>55</v>
      </c>
      <c r="AP169" t="s">
        <v>55</v>
      </c>
      <c r="AQ169" t="s">
        <v>55</v>
      </c>
    </row>
    <row r="170" spans="1:43" x14ac:dyDescent="0.35">
      <c r="A170" t="s">
        <v>375</v>
      </c>
      <c r="B170" t="s">
        <v>47</v>
      </c>
      <c r="C170" t="s">
        <v>48</v>
      </c>
      <c r="D170" t="s">
        <v>48</v>
      </c>
      <c r="E170" t="s">
        <v>68</v>
      </c>
      <c r="F170" t="s">
        <v>391</v>
      </c>
      <c r="G170" t="s">
        <v>392</v>
      </c>
      <c r="I170" t="str">
        <f>HYPERLINK("https://twitter.com/Twitter User/status/1750128115584827489","https://twitter.com/Twitter User/status/1750128115584827489")</f>
        <v>https://twitter.com/Twitter User/status/1750128115584827489</v>
      </c>
      <c r="J170" t="s">
        <v>52</v>
      </c>
      <c r="N170">
        <v>0</v>
      </c>
      <c r="O170">
        <v>0</v>
      </c>
      <c r="X170" t="s">
        <v>53</v>
      </c>
      <c r="AK170" t="s">
        <v>54</v>
      </c>
      <c r="AL170" t="s">
        <v>55</v>
      </c>
      <c r="AM170" t="s">
        <v>55</v>
      </c>
      <c r="AN170" t="s">
        <v>55</v>
      </c>
      <c r="AO170" t="s">
        <v>55</v>
      </c>
      <c r="AP170" t="s">
        <v>55</v>
      </c>
      <c r="AQ170" t="s">
        <v>55</v>
      </c>
    </row>
    <row r="171" spans="1:43" x14ac:dyDescent="0.35">
      <c r="A171" t="s">
        <v>375</v>
      </c>
      <c r="B171" t="s">
        <v>47</v>
      </c>
      <c r="C171" t="s">
        <v>48</v>
      </c>
      <c r="D171" t="s">
        <v>48</v>
      </c>
      <c r="E171" t="s">
        <v>68</v>
      </c>
      <c r="F171" t="s">
        <v>393</v>
      </c>
      <c r="G171" t="s">
        <v>394</v>
      </c>
      <c r="I171" t="str">
        <f>HYPERLINK("https://twitter.com/Twitter User/status/1750123463141163336","https://twitter.com/Twitter User/status/1750123463141163336")</f>
        <v>https://twitter.com/Twitter User/status/1750123463141163336</v>
      </c>
      <c r="J171" t="s">
        <v>52</v>
      </c>
      <c r="N171">
        <v>0</v>
      </c>
      <c r="O171">
        <v>0</v>
      </c>
      <c r="X171" t="s">
        <v>53</v>
      </c>
      <c r="AK171" t="s">
        <v>54</v>
      </c>
      <c r="AL171" t="s">
        <v>55</v>
      </c>
      <c r="AM171" t="s">
        <v>55</v>
      </c>
      <c r="AN171" t="s">
        <v>55</v>
      </c>
      <c r="AO171" t="s">
        <v>55</v>
      </c>
      <c r="AP171" t="s">
        <v>55</v>
      </c>
      <c r="AQ171" t="s">
        <v>55</v>
      </c>
    </row>
    <row r="172" spans="1:43" x14ac:dyDescent="0.35">
      <c r="A172" t="s">
        <v>375</v>
      </c>
      <c r="B172" t="s">
        <v>47</v>
      </c>
      <c r="C172" t="s">
        <v>48</v>
      </c>
      <c r="D172" t="s">
        <v>48</v>
      </c>
      <c r="E172" t="s">
        <v>61</v>
      </c>
      <c r="F172" t="s">
        <v>395</v>
      </c>
      <c r="G172" t="s">
        <v>396</v>
      </c>
      <c r="I172" t="str">
        <f>HYPERLINK("https://twitter.com/Twitter User/status/1750104400692129910","https://twitter.com/Twitter User/status/1750104400692129910")</f>
        <v>https://twitter.com/Twitter User/status/1750104400692129910</v>
      </c>
      <c r="N172">
        <v>0</v>
      </c>
      <c r="O172">
        <v>0</v>
      </c>
      <c r="X172" t="s">
        <v>53</v>
      </c>
      <c r="AK172" t="s">
        <v>54</v>
      </c>
      <c r="AL172" t="s">
        <v>55</v>
      </c>
      <c r="AM172" t="s">
        <v>55</v>
      </c>
      <c r="AN172" t="s">
        <v>55</v>
      </c>
      <c r="AO172" t="s">
        <v>55</v>
      </c>
      <c r="AP172" t="s">
        <v>55</v>
      </c>
      <c r="AQ172" t="s">
        <v>55</v>
      </c>
    </row>
    <row r="173" spans="1:43" x14ac:dyDescent="0.35">
      <c r="A173" t="s">
        <v>375</v>
      </c>
      <c r="B173" t="s">
        <v>47</v>
      </c>
      <c r="C173" t="s">
        <v>48</v>
      </c>
      <c r="D173" t="s">
        <v>48</v>
      </c>
      <c r="E173" t="s">
        <v>61</v>
      </c>
      <c r="F173" t="s">
        <v>397</v>
      </c>
      <c r="G173" t="s">
        <v>398</v>
      </c>
      <c r="I173" t="str">
        <f>HYPERLINK("https://twitter.com/Twitter User/status/1750075105290645541","https://twitter.com/Twitter User/status/1750075105290645541")</f>
        <v>https://twitter.com/Twitter User/status/1750075105290645541</v>
      </c>
      <c r="J173" t="s">
        <v>52</v>
      </c>
      <c r="N173">
        <v>0</v>
      </c>
      <c r="O173">
        <v>0</v>
      </c>
      <c r="X173" t="s">
        <v>53</v>
      </c>
      <c r="AK173" t="s">
        <v>54</v>
      </c>
      <c r="AL173" t="s">
        <v>55</v>
      </c>
      <c r="AM173" t="s">
        <v>55</v>
      </c>
      <c r="AN173" t="s">
        <v>55</v>
      </c>
      <c r="AO173" t="s">
        <v>55</v>
      </c>
      <c r="AP173" t="s">
        <v>55</v>
      </c>
      <c r="AQ173" t="s">
        <v>55</v>
      </c>
    </row>
    <row r="174" spans="1:43" x14ac:dyDescent="0.35">
      <c r="A174" t="s">
        <v>375</v>
      </c>
      <c r="B174" t="s">
        <v>47</v>
      </c>
      <c r="C174" t="s">
        <v>48</v>
      </c>
      <c r="D174" t="s">
        <v>48</v>
      </c>
      <c r="E174" t="s">
        <v>68</v>
      </c>
      <c r="F174" t="s">
        <v>399</v>
      </c>
      <c r="G174" t="s">
        <v>400</v>
      </c>
      <c r="I174" t="str">
        <f>HYPERLINK("https://twitter.com/Twitter User/status/1750033813147930664","https://twitter.com/Twitter User/status/1750033813147930664")</f>
        <v>https://twitter.com/Twitter User/status/1750033813147930664</v>
      </c>
      <c r="J174" t="s">
        <v>60</v>
      </c>
      <c r="N174">
        <v>0</v>
      </c>
      <c r="O174">
        <v>0</v>
      </c>
      <c r="X174" t="s">
        <v>53</v>
      </c>
      <c r="AK174" t="s">
        <v>54</v>
      </c>
      <c r="AL174" t="s">
        <v>55</v>
      </c>
      <c r="AM174" t="s">
        <v>55</v>
      </c>
      <c r="AN174" t="s">
        <v>55</v>
      </c>
      <c r="AO174" t="s">
        <v>55</v>
      </c>
      <c r="AP174" t="s">
        <v>55</v>
      </c>
      <c r="AQ174" t="s">
        <v>55</v>
      </c>
    </row>
    <row r="175" spans="1:43" x14ac:dyDescent="0.35">
      <c r="A175" t="s">
        <v>375</v>
      </c>
      <c r="B175" t="s">
        <v>47</v>
      </c>
      <c r="C175" t="s">
        <v>48</v>
      </c>
      <c r="D175" t="s">
        <v>48</v>
      </c>
      <c r="E175" t="s">
        <v>61</v>
      </c>
      <c r="F175" t="s">
        <v>401</v>
      </c>
      <c r="G175" t="s">
        <v>402</v>
      </c>
      <c r="I175" t="str">
        <f>HYPERLINK("https://twitter.com/Twitter User/status/1750031589340483995","https://twitter.com/Twitter User/status/1750031589340483995")</f>
        <v>https://twitter.com/Twitter User/status/1750031589340483995</v>
      </c>
      <c r="N175">
        <v>0</v>
      </c>
      <c r="O175">
        <v>0</v>
      </c>
      <c r="X175" t="s">
        <v>95</v>
      </c>
      <c r="AK175" t="s">
        <v>54</v>
      </c>
      <c r="AL175" t="s">
        <v>55</v>
      </c>
      <c r="AM175" t="s">
        <v>55</v>
      </c>
      <c r="AN175" t="s">
        <v>55</v>
      </c>
      <c r="AO175" t="s">
        <v>55</v>
      </c>
      <c r="AP175" t="s">
        <v>55</v>
      </c>
      <c r="AQ175" t="s">
        <v>55</v>
      </c>
    </row>
    <row r="176" spans="1:43" x14ac:dyDescent="0.35">
      <c r="A176" t="s">
        <v>375</v>
      </c>
      <c r="B176" t="s">
        <v>47</v>
      </c>
      <c r="C176" t="s">
        <v>48</v>
      </c>
      <c r="D176" t="s">
        <v>48</v>
      </c>
      <c r="E176" t="s">
        <v>61</v>
      </c>
      <c r="F176" t="s">
        <v>401</v>
      </c>
      <c r="G176" t="s">
        <v>403</v>
      </c>
      <c r="I176" t="str">
        <f>HYPERLINK("https://twitter.com/Twitter User/status/1750031552766267407","https://twitter.com/Twitter User/status/1750031552766267407")</f>
        <v>https://twitter.com/Twitter User/status/1750031552766267407</v>
      </c>
      <c r="N176">
        <v>0</v>
      </c>
      <c r="O176">
        <v>0</v>
      </c>
      <c r="X176" t="s">
        <v>53</v>
      </c>
      <c r="AK176" t="s">
        <v>54</v>
      </c>
      <c r="AL176" t="s">
        <v>55</v>
      </c>
      <c r="AM176" t="s">
        <v>55</v>
      </c>
      <c r="AN176" t="s">
        <v>55</v>
      </c>
      <c r="AO176" t="s">
        <v>55</v>
      </c>
      <c r="AP176" t="s">
        <v>55</v>
      </c>
      <c r="AQ176" t="s">
        <v>55</v>
      </c>
    </row>
    <row r="177" spans="1:43" x14ac:dyDescent="0.35">
      <c r="A177" t="s">
        <v>375</v>
      </c>
      <c r="B177" t="s">
        <v>47</v>
      </c>
      <c r="C177" t="s">
        <v>48</v>
      </c>
      <c r="D177" t="s">
        <v>48</v>
      </c>
      <c r="E177" t="s">
        <v>61</v>
      </c>
      <c r="F177" t="s">
        <v>404</v>
      </c>
      <c r="G177" t="s">
        <v>405</v>
      </c>
      <c r="I177" t="str">
        <f>HYPERLINK("https://twitter.com/Twitter User/status/1750015075606233238","https://twitter.com/Twitter User/status/1750015075606233238")</f>
        <v>https://twitter.com/Twitter User/status/1750015075606233238</v>
      </c>
      <c r="J177" t="s">
        <v>52</v>
      </c>
      <c r="N177">
        <v>0</v>
      </c>
      <c r="O177">
        <v>0</v>
      </c>
      <c r="X177" t="s">
        <v>53</v>
      </c>
      <c r="AK177" t="s">
        <v>54</v>
      </c>
      <c r="AL177" t="s">
        <v>55</v>
      </c>
      <c r="AM177" t="s">
        <v>55</v>
      </c>
      <c r="AN177" t="s">
        <v>55</v>
      </c>
      <c r="AO177" t="s">
        <v>55</v>
      </c>
      <c r="AP177" t="s">
        <v>55</v>
      </c>
      <c r="AQ177" t="s">
        <v>55</v>
      </c>
    </row>
    <row r="178" spans="1:43" x14ac:dyDescent="0.35">
      <c r="A178" t="s">
        <v>375</v>
      </c>
      <c r="B178" t="s">
        <v>47</v>
      </c>
      <c r="C178" t="s">
        <v>48</v>
      </c>
      <c r="D178" t="s">
        <v>48</v>
      </c>
      <c r="E178" t="s">
        <v>49</v>
      </c>
      <c r="F178" t="s">
        <v>406</v>
      </c>
      <c r="G178" t="s">
        <v>407</v>
      </c>
      <c r="I178" t="str">
        <f>HYPERLINK("https://twitter.com/Twitter User/status/1749899782775325113","https://twitter.com/Twitter User/status/1749899782775325113")</f>
        <v>https://twitter.com/Twitter User/status/1749899782775325113</v>
      </c>
      <c r="J178" t="s">
        <v>52</v>
      </c>
      <c r="N178">
        <v>0</v>
      </c>
      <c r="O178">
        <v>0</v>
      </c>
      <c r="X178" t="s">
        <v>95</v>
      </c>
      <c r="AK178" t="s">
        <v>54</v>
      </c>
      <c r="AL178" t="s">
        <v>55</v>
      </c>
      <c r="AM178" t="s">
        <v>55</v>
      </c>
      <c r="AN178" t="s">
        <v>55</v>
      </c>
      <c r="AO178" t="s">
        <v>55</v>
      </c>
      <c r="AP178" t="s">
        <v>55</v>
      </c>
      <c r="AQ178" t="s">
        <v>55</v>
      </c>
    </row>
    <row r="179" spans="1:43" x14ac:dyDescent="0.35">
      <c r="A179" t="s">
        <v>375</v>
      </c>
      <c r="B179" t="s">
        <v>47</v>
      </c>
      <c r="C179" t="s">
        <v>48</v>
      </c>
      <c r="D179" t="s">
        <v>48</v>
      </c>
      <c r="E179" t="s">
        <v>61</v>
      </c>
      <c r="F179" t="s">
        <v>408</v>
      </c>
      <c r="G179" t="s">
        <v>409</v>
      </c>
      <c r="I179" t="str">
        <f>HYPERLINK("https://twitter.com/Twitter User/status/1749887590168134063","https://twitter.com/Twitter User/status/1749887590168134063")</f>
        <v>https://twitter.com/Twitter User/status/1749887590168134063</v>
      </c>
      <c r="N179">
        <v>0</v>
      </c>
      <c r="O179">
        <v>0</v>
      </c>
      <c r="W179" t="s">
        <v>94</v>
      </c>
      <c r="X179" t="s">
        <v>95</v>
      </c>
      <c r="AK179" t="s">
        <v>54</v>
      </c>
      <c r="AL179" t="s">
        <v>55</v>
      </c>
      <c r="AM179" t="s">
        <v>55</v>
      </c>
      <c r="AN179" t="s">
        <v>55</v>
      </c>
      <c r="AO179" t="s">
        <v>55</v>
      </c>
      <c r="AP179" t="s">
        <v>55</v>
      </c>
      <c r="AQ179" t="s">
        <v>55</v>
      </c>
    </row>
    <row r="180" spans="1:43" x14ac:dyDescent="0.35">
      <c r="A180" t="s">
        <v>375</v>
      </c>
      <c r="B180" t="s">
        <v>47</v>
      </c>
      <c r="C180" t="s">
        <v>48</v>
      </c>
      <c r="D180" t="s">
        <v>48</v>
      </c>
      <c r="E180" t="s">
        <v>61</v>
      </c>
      <c r="F180" t="s">
        <v>408</v>
      </c>
      <c r="G180" t="s">
        <v>410</v>
      </c>
      <c r="I180" t="str">
        <f>HYPERLINK("https://twitter.com/Twitter User/status/1749866711669485873","https://twitter.com/Twitter User/status/1749866711669485873")</f>
        <v>https://twitter.com/Twitter User/status/1749866711669485873</v>
      </c>
      <c r="J180" t="s">
        <v>52</v>
      </c>
      <c r="N180">
        <v>0</v>
      </c>
      <c r="O180">
        <v>0</v>
      </c>
      <c r="X180" t="s">
        <v>53</v>
      </c>
      <c r="AK180" t="s">
        <v>54</v>
      </c>
      <c r="AL180" t="s">
        <v>55</v>
      </c>
      <c r="AM180" t="s">
        <v>55</v>
      </c>
      <c r="AN180" t="s">
        <v>55</v>
      </c>
      <c r="AO180" t="s">
        <v>55</v>
      </c>
      <c r="AP180" t="s">
        <v>55</v>
      </c>
      <c r="AQ180" t="s">
        <v>55</v>
      </c>
    </row>
    <row r="181" spans="1:43" x14ac:dyDescent="0.35">
      <c r="A181" t="s">
        <v>375</v>
      </c>
      <c r="B181" t="s">
        <v>47</v>
      </c>
      <c r="C181" t="s">
        <v>48</v>
      </c>
      <c r="D181" t="s">
        <v>48</v>
      </c>
      <c r="E181" t="s">
        <v>61</v>
      </c>
      <c r="F181" t="s">
        <v>411</v>
      </c>
      <c r="G181" t="s">
        <v>412</v>
      </c>
      <c r="I181" t="str">
        <f>HYPERLINK("https://twitter.com/Twitter User/status/1749866384438304865","https://twitter.com/Twitter User/status/1749866384438304865")</f>
        <v>https://twitter.com/Twitter User/status/1749866384438304865</v>
      </c>
      <c r="J181" t="s">
        <v>52</v>
      </c>
      <c r="N181">
        <v>0</v>
      </c>
      <c r="O181">
        <v>0</v>
      </c>
      <c r="X181" t="s">
        <v>95</v>
      </c>
      <c r="AK181" t="s">
        <v>54</v>
      </c>
      <c r="AL181" t="s">
        <v>55</v>
      </c>
      <c r="AM181" t="s">
        <v>55</v>
      </c>
      <c r="AN181" t="s">
        <v>55</v>
      </c>
      <c r="AO181" t="s">
        <v>55</v>
      </c>
      <c r="AP181" t="s">
        <v>55</v>
      </c>
      <c r="AQ181" t="s">
        <v>55</v>
      </c>
    </row>
    <row r="182" spans="1:43" x14ac:dyDescent="0.35">
      <c r="A182" t="s">
        <v>413</v>
      </c>
      <c r="B182" t="s">
        <v>47</v>
      </c>
      <c r="C182" t="s">
        <v>48</v>
      </c>
      <c r="D182" t="s">
        <v>48</v>
      </c>
      <c r="E182" t="s">
        <v>49</v>
      </c>
      <c r="F182" t="s">
        <v>414</v>
      </c>
      <c r="G182" t="s">
        <v>415</v>
      </c>
      <c r="I182" t="str">
        <f>HYPERLINK("https://twitter.com/Twitter User/status/1749807386607620278","https://twitter.com/Twitter User/status/1749807386607620278")</f>
        <v>https://twitter.com/Twitter User/status/1749807386607620278</v>
      </c>
      <c r="J182" t="s">
        <v>52</v>
      </c>
      <c r="N182">
        <v>0</v>
      </c>
      <c r="O182">
        <v>0</v>
      </c>
      <c r="X182" t="s">
        <v>53</v>
      </c>
      <c r="AK182" t="s">
        <v>54</v>
      </c>
      <c r="AL182" t="s">
        <v>55</v>
      </c>
      <c r="AM182" t="s">
        <v>55</v>
      </c>
      <c r="AN182" t="s">
        <v>55</v>
      </c>
      <c r="AO182" t="s">
        <v>55</v>
      </c>
      <c r="AP182" t="s">
        <v>55</v>
      </c>
      <c r="AQ182" t="s">
        <v>55</v>
      </c>
    </row>
    <row r="183" spans="1:43" x14ac:dyDescent="0.35">
      <c r="A183" t="s">
        <v>413</v>
      </c>
      <c r="B183" t="s">
        <v>47</v>
      </c>
      <c r="C183" t="s">
        <v>48</v>
      </c>
      <c r="D183" t="s">
        <v>48</v>
      </c>
      <c r="E183" t="s">
        <v>61</v>
      </c>
      <c r="F183" t="s">
        <v>416</v>
      </c>
      <c r="G183" t="s">
        <v>417</v>
      </c>
      <c r="I183" t="str">
        <f>HYPERLINK("https://twitter.com/Twitter User/status/1749781874661302738","https://twitter.com/Twitter User/status/1749781874661302738")</f>
        <v>https://twitter.com/Twitter User/status/1749781874661302738</v>
      </c>
      <c r="J183" t="s">
        <v>52</v>
      </c>
      <c r="N183">
        <v>0</v>
      </c>
      <c r="O183">
        <v>0</v>
      </c>
      <c r="X183" t="s">
        <v>53</v>
      </c>
      <c r="AK183" t="s">
        <v>54</v>
      </c>
      <c r="AL183" t="s">
        <v>55</v>
      </c>
      <c r="AM183" t="s">
        <v>55</v>
      </c>
      <c r="AN183" t="s">
        <v>55</v>
      </c>
      <c r="AO183" t="s">
        <v>55</v>
      </c>
      <c r="AP183" t="s">
        <v>55</v>
      </c>
      <c r="AQ183" t="s">
        <v>55</v>
      </c>
    </row>
    <row r="184" spans="1:43" x14ac:dyDescent="0.35">
      <c r="A184" t="s">
        <v>413</v>
      </c>
      <c r="B184" t="s">
        <v>47</v>
      </c>
      <c r="C184" t="s">
        <v>48</v>
      </c>
      <c r="D184" t="s">
        <v>48</v>
      </c>
      <c r="E184" t="s">
        <v>68</v>
      </c>
      <c r="F184" t="s">
        <v>418</v>
      </c>
      <c r="G184" t="s">
        <v>419</v>
      </c>
      <c r="I184" t="str">
        <f>HYPERLINK("https://twitter.com/Twitter User/status/1749781412444815466","https://twitter.com/Twitter User/status/1749781412444815466")</f>
        <v>https://twitter.com/Twitter User/status/1749781412444815466</v>
      </c>
      <c r="J184" t="s">
        <v>52</v>
      </c>
      <c r="N184">
        <v>0</v>
      </c>
      <c r="O184">
        <v>0</v>
      </c>
      <c r="X184" t="s">
        <v>53</v>
      </c>
      <c r="AK184" t="s">
        <v>54</v>
      </c>
      <c r="AL184" t="s">
        <v>55</v>
      </c>
      <c r="AM184" t="s">
        <v>55</v>
      </c>
      <c r="AN184" t="s">
        <v>55</v>
      </c>
      <c r="AO184" t="s">
        <v>55</v>
      </c>
      <c r="AP184" t="s">
        <v>55</v>
      </c>
      <c r="AQ184" t="s">
        <v>55</v>
      </c>
    </row>
    <row r="185" spans="1:43" x14ac:dyDescent="0.35">
      <c r="A185" t="s">
        <v>413</v>
      </c>
      <c r="B185" t="s">
        <v>47</v>
      </c>
      <c r="C185" t="s">
        <v>48</v>
      </c>
      <c r="D185" t="s">
        <v>48</v>
      </c>
      <c r="E185" t="s">
        <v>61</v>
      </c>
      <c r="F185" t="s">
        <v>420</v>
      </c>
      <c r="G185" t="s">
        <v>421</v>
      </c>
      <c r="I185" t="str">
        <f>HYPERLINK("https://twitter.com/Twitter User/status/1749699275645202569","https://twitter.com/Twitter User/status/1749699275645202569")</f>
        <v>https://twitter.com/Twitter User/status/1749699275645202569</v>
      </c>
      <c r="J185" t="s">
        <v>52</v>
      </c>
      <c r="N185">
        <v>0</v>
      </c>
      <c r="O185">
        <v>0</v>
      </c>
      <c r="X185" t="s">
        <v>53</v>
      </c>
      <c r="AK185" t="s">
        <v>54</v>
      </c>
      <c r="AL185" t="s">
        <v>55</v>
      </c>
      <c r="AM185" t="s">
        <v>55</v>
      </c>
      <c r="AN185" t="s">
        <v>55</v>
      </c>
      <c r="AO185" t="s">
        <v>55</v>
      </c>
      <c r="AP185" t="s">
        <v>55</v>
      </c>
      <c r="AQ185" t="s">
        <v>55</v>
      </c>
    </row>
    <row r="186" spans="1:43" x14ac:dyDescent="0.35">
      <c r="A186" t="s">
        <v>413</v>
      </c>
      <c r="B186" t="s">
        <v>47</v>
      </c>
      <c r="C186" t="s">
        <v>48</v>
      </c>
      <c r="D186" t="s">
        <v>48</v>
      </c>
      <c r="E186" t="s">
        <v>61</v>
      </c>
      <c r="F186" t="s">
        <v>422</v>
      </c>
      <c r="G186" t="s">
        <v>423</v>
      </c>
      <c r="I186" t="str">
        <f>HYPERLINK("https://twitter.com/Twitter User/status/1749691488458428549","https://twitter.com/Twitter User/status/1749691488458428549")</f>
        <v>https://twitter.com/Twitter User/status/1749691488458428549</v>
      </c>
      <c r="J186" t="s">
        <v>52</v>
      </c>
      <c r="N186">
        <v>0</v>
      </c>
      <c r="O186">
        <v>0</v>
      </c>
      <c r="X186" t="s">
        <v>53</v>
      </c>
      <c r="AK186" t="s">
        <v>54</v>
      </c>
      <c r="AL186" t="s">
        <v>55</v>
      </c>
      <c r="AM186" t="s">
        <v>55</v>
      </c>
      <c r="AN186" t="s">
        <v>55</v>
      </c>
      <c r="AO186" t="s">
        <v>55</v>
      </c>
      <c r="AP186" t="s">
        <v>55</v>
      </c>
      <c r="AQ186" t="s">
        <v>55</v>
      </c>
    </row>
    <row r="187" spans="1:43" x14ac:dyDescent="0.35">
      <c r="A187" t="s">
        <v>413</v>
      </c>
      <c r="B187" t="s">
        <v>47</v>
      </c>
      <c r="C187" t="s">
        <v>48</v>
      </c>
      <c r="D187" t="s">
        <v>48</v>
      </c>
      <c r="E187" t="s">
        <v>61</v>
      </c>
      <c r="F187" t="s">
        <v>424</v>
      </c>
      <c r="G187" t="s">
        <v>425</v>
      </c>
      <c r="I187" t="str">
        <f>HYPERLINK("https://twitter.com/Twitter User/status/1749666250282950913","https://twitter.com/Twitter User/status/1749666250282950913")</f>
        <v>https://twitter.com/Twitter User/status/1749666250282950913</v>
      </c>
      <c r="J187" t="s">
        <v>52</v>
      </c>
      <c r="N187">
        <v>0</v>
      </c>
      <c r="O187">
        <v>0</v>
      </c>
      <c r="X187" t="s">
        <v>53</v>
      </c>
      <c r="AK187" t="s">
        <v>54</v>
      </c>
      <c r="AL187" t="s">
        <v>55</v>
      </c>
      <c r="AM187" t="s">
        <v>55</v>
      </c>
      <c r="AN187" t="s">
        <v>55</v>
      </c>
      <c r="AO187" t="s">
        <v>55</v>
      </c>
      <c r="AP187" t="s">
        <v>55</v>
      </c>
      <c r="AQ187" t="s">
        <v>55</v>
      </c>
    </row>
    <row r="188" spans="1:43" x14ac:dyDescent="0.35">
      <c r="A188" t="s">
        <v>413</v>
      </c>
      <c r="B188" t="s">
        <v>47</v>
      </c>
      <c r="C188" t="s">
        <v>48</v>
      </c>
      <c r="D188" t="s">
        <v>48</v>
      </c>
      <c r="E188" t="s">
        <v>61</v>
      </c>
      <c r="F188" t="s">
        <v>426</v>
      </c>
      <c r="G188" t="s">
        <v>427</v>
      </c>
      <c r="I188" t="str">
        <f>HYPERLINK("https://twitter.com/Twitter User/status/1749666128656466052","https://twitter.com/Twitter User/status/1749666128656466052")</f>
        <v>https://twitter.com/Twitter User/status/1749666128656466052</v>
      </c>
      <c r="J188" t="s">
        <v>52</v>
      </c>
      <c r="N188">
        <v>0</v>
      </c>
      <c r="O188">
        <v>0</v>
      </c>
      <c r="X188" t="s">
        <v>53</v>
      </c>
      <c r="AK188" t="s">
        <v>54</v>
      </c>
      <c r="AL188" t="s">
        <v>55</v>
      </c>
      <c r="AM188" t="s">
        <v>55</v>
      </c>
      <c r="AN188" t="s">
        <v>55</v>
      </c>
      <c r="AO188" t="s">
        <v>55</v>
      </c>
      <c r="AP188" t="s">
        <v>55</v>
      </c>
      <c r="AQ188" t="s">
        <v>55</v>
      </c>
    </row>
    <row r="189" spans="1:43" x14ac:dyDescent="0.35">
      <c r="A189" t="s">
        <v>413</v>
      </c>
      <c r="B189" t="s">
        <v>47</v>
      </c>
      <c r="C189" t="s">
        <v>48</v>
      </c>
      <c r="D189" t="s">
        <v>48</v>
      </c>
      <c r="E189" t="s">
        <v>61</v>
      </c>
      <c r="F189" t="s">
        <v>428</v>
      </c>
      <c r="G189" t="s">
        <v>429</v>
      </c>
      <c r="I189" t="str">
        <f>HYPERLINK("https://twitter.com/Twitter User/status/1749665967364506082","https://twitter.com/Twitter User/status/1749665967364506082")</f>
        <v>https://twitter.com/Twitter User/status/1749665967364506082</v>
      </c>
      <c r="J189" t="s">
        <v>52</v>
      </c>
      <c r="N189">
        <v>0</v>
      </c>
      <c r="O189">
        <v>0</v>
      </c>
      <c r="X189" t="s">
        <v>53</v>
      </c>
      <c r="AK189" t="s">
        <v>54</v>
      </c>
      <c r="AL189" t="s">
        <v>55</v>
      </c>
      <c r="AM189" t="s">
        <v>55</v>
      </c>
      <c r="AN189" t="s">
        <v>55</v>
      </c>
      <c r="AO189" t="s">
        <v>55</v>
      </c>
      <c r="AP189" t="s">
        <v>55</v>
      </c>
      <c r="AQ189" t="s">
        <v>55</v>
      </c>
    </row>
    <row r="190" spans="1:43" x14ac:dyDescent="0.35">
      <c r="A190" t="s">
        <v>413</v>
      </c>
      <c r="B190" t="s">
        <v>47</v>
      </c>
      <c r="C190" t="s">
        <v>48</v>
      </c>
      <c r="D190" t="s">
        <v>48</v>
      </c>
      <c r="E190" t="s">
        <v>49</v>
      </c>
      <c r="F190" t="s">
        <v>430</v>
      </c>
      <c r="G190" t="s">
        <v>431</v>
      </c>
      <c r="I190" t="str">
        <f>HYPERLINK("https://twitter.com/Twitter User/status/1749664284307566941","https://twitter.com/Twitter User/status/1749664284307566941")</f>
        <v>https://twitter.com/Twitter User/status/1749664284307566941</v>
      </c>
      <c r="J190" t="s">
        <v>52</v>
      </c>
      <c r="N190">
        <v>0</v>
      </c>
      <c r="O190">
        <v>0</v>
      </c>
      <c r="X190" t="s">
        <v>53</v>
      </c>
      <c r="AK190" t="s">
        <v>54</v>
      </c>
      <c r="AL190" t="s">
        <v>55</v>
      </c>
      <c r="AM190" t="s">
        <v>55</v>
      </c>
      <c r="AN190" t="s">
        <v>55</v>
      </c>
      <c r="AO190" t="s">
        <v>55</v>
      </c>
      <c r="AP190" t="s">
        <v>55</v>
      </c>
      <c r="AQ190" t="s">
        <v>55</v>
      </c>
    </row>
    <row r="191" spans="1:43" x14ac:dyDescent="0.35">
      <c r="A191" t="s">
        <v>413</v>
      </c>
      <c r="B191" t="s">
        <v>47</v>
      </c>
      <c r="C191" t="s">
        <v>48</v>
      </c>
      <c r="D191" t="s">
        <v>48</v>
      </c>
      <c r="E191" t="s">
        <v>49</v>
      </c>
      <c r="F191" t="s">
        <v>430</v>
      </c>
      <c r="G191" t="s">
        <v>432</v>
      </c>
      <c r="I191" t="str">
        <f>HYPERLINK("https://twitter.com/Twitter User/status/1749664213650276448","https://twitter.com/Twitter User/status/1749664213650276448")</f>
        <v>https://twitter.com/Twitter User/status/1749664213650276448</v>
      </c>
      <c r="J191" t="s">
        <v>52</v>
      </c>
      <c r="N191">
        <v>0</v>
      </c>
      <c r="O191">
        <v>0</v>
      </c>
      <c r="X191" t="s">
        <v>53</v>
      </c>
      <c r="AK191" t="s">
        <v>54</v>
      </c>
      <c r="AL191" t="s">
        <v>55</v>
      </c>
      <c r="AM191" t="s">
        <v>55</v>
      </c>
      <c r="AN191" t="s">
        <v>55</v>
      </c>
      <c r="AO191" t="s">
        <v>55</v>
      </c>
      <c r="AP191" t="s">
        <v>55</v>
      </c>
      <c r="AQ191" t="s">
        <v>55</v>
      </c>
    </row>
    <row r="192" spans="1:43" x14ac:dyDescent="0.35">
      <c r="A192" t="s">
        <v>413</v>
      </c>
      <c r="B192" t="s">
        <v>47</v>
      </c>
      <c r="C192" t="s">
        <v>48</v>
      </c>
      <c r="D192" t="s">
        <v>48</v>
      </c>
      <c r="E192" t="s">
        <v>49</v>
      </c>
      <c r="F192" t="s">
        <v>433</v>
      </c>
      <c r="G192" t="s">
        <v>434</v>
      </c>
      <c r="I192" t="str">
        <f>HYPERLINK("https://twitter.com/Twitter User/status/1749663577747628275","https://twitter.com/Twitter User/status/1749663577747628275")</f>
        <v>https://twitter.com/Twitter User/status/1749663577747628275</v>
      </c>
      <c r="J192" t="s">
        <v>52</v>
      </c>
      <c r="N192">
        <v>0</v>
      </c>
      <c r="O192">
        <v>0</v>
      </c>
      <c r="X192" t="s">
        <v>53</v>
      </c>
      <c r="AK192" t="s">
        <v>54</v>
      </c>
      <c r="AL192" t="s">
        <v>55</v>
      </c>
      <c r="AM192" t="s">
        <v>55</v>
      </c>
      <c r="AN192" t="s">
        <v>55</v>
      </c>
      <c r="AO192" t="s">
        <v>55</v>
      </c>
      <c r="AP192" t="s">
        <v>55</v>
      </c>
      <c r="AQ192" t="s">
        <v>55</v>
      </c>
    </row>
    <row r="193" spans="1:43" x14ac:dyDescent="0.35">
      <c r="A193" t="s">
        <v>413</v>
      </c>
      <c r="B193" t="s">
        <v>47</v>
      </c>
      <c r="C193" t="s">
        <v>48</v>
      </c>
      <c r="D193" t="s">
        <v>48</v>
      </c>
      <c r="E193" t="s">
        <v>61</v>
      </c>
      <c r="F193" t="s">
        <v>435</v>
      </c>
      <c r="G193" t="s">
        <v>436</v>
      </c>
      <c r="I193" t="str">
        <f>HYPERLINK("https://twitter.com/Twitter User/status/1749663153036878235","https://twitter.com/Twitter User/status/1749663153036878235")</f>
        <v>https://twitter.com/Twitter User/status/1749663153036878235</v>
      </c>
      <c r="J193" t="s">
        <v>52</v>
      </c>
      <c r="N193">
        <v>0</v>
      </c>
      <c r="O193">
        <v>0</v>
      </c>
      <c r="X193" t="s">
        <v>53</v>
      </c>
      <c r="AK193" t="s">
        <v>54</v>
      </c>
      <c r="AL193" t="s">
        <v>55</v>
      </c>
      <c r="AM193" t="s">
        <v>55</v>
      </c>
      <c r="AN193" t="s">
        <v>55</v>
      </c>
      <c r="AO193" t="s">
        <v>55</v>
      </c>
      <c r="AP193" t="s">
        <v>55</v>
      </c>
      <c r="AQ193" t="s">
        <v>55</v>
      </c>
    </row>
    <row r="194" spans="1:43" x14ac:dyDescent="0.35">
      <c r="A194" t="s">
        <v>413</v>
      </c>
      <c r="B194" t="s">
        <v>47</v>
      </c>
      <c r="C194" t="s">
        <v>48</v>
      </c>
      <c r="D194" t="s">
        <v>48</v>
      </c>
      <c r="E194" t="s">
        <v>61</v>
      </c>
      <c r="F194" t="s">
        <v>437</v>
      </c>
      <c r="G194" t="s">
        <v>438</v>
      </c>
      <c r="I194" t="str">
        <f>HYPERLINK("https://twitter.com/Twitter User/status/1749663067233980879","https://twitter.com/Twitter User/status/1749663067233980879")</f>
        <v>https://twitter.com/Twitter User/status/1749663067233980879</v>
      </c>
      <c r="J194" t="s">
        <v>52</v>
      </c>
      <c r="N194">
        <v>0</v>
      </c>
      <c r="O194">
        <v>0</v>
      </c>
      <c r="X194" t="s">
        <v>53</v>
      </c>
      <c r="AK194" t="s">
        <v>54</v>
      </c>
      <c r="AL194" t="s">
        <v>55</v>
      </c>
      <c r="AM194" t="s">
        <v>55</v>
      </c>
      <c r="AN194" t="s">
        <v>55</v>
      </c>
      <c r="AO194" t="s">
        <v>55</v>
      </c>
      <c r="AP194" t="s">
        <v>55</v>
      </c>
      <c r="AQ194" t="s">
        <v>55</v>
      </c>
    </row>
    <row r="195" spans="1:43" x14ac:dyDescent="0.35">
      <c r="A195" t="s">
        <v>413</v>
      </c>
      <c r="B195" t="s">
        <v>47</v>
      </c>
      <c r="C195" t="s">
        <v>48</v>
      </c>
      <c r="D195" t="s">
        <v>48</v>
      </c>
      <c r="E195" t="s">
        <v>61</v>
      </c>
      <c r="F195" t="s">
        <v>439</v>
      </c>
      <c r="G195" t="s">
        <v>440</v>
      </c>
      <c r="I195" t="str">
        <f>HYPERLINK("https://twitter.com/Twitter User/status/1749661975741861960","https://twitter.com/Twitter User/status/1749661975741861960")</f>
        <v>https://twitter.com/Twitter User/status/1749661975741861960</v>
      </c>
      <c r="J195" t="s">
        <v>52</v>
      </c>
      <c r="N195">
        <v>0</v>
      </c>
      <c r="O195">
        <v>0</v>
      </c>
      <c r="X195" t="s">
        <v>53</v>
      </c>
      <c r="AK195" t="s">
        <v>54</v>
      </c>
      <c r="AL195" t="s">
        <v>55</v>
      </c>
      <c r="AM195" t="s">
        <v>55</v>
      </c>
      <c r="AN195" t="s">
        <v>55</v>
      </c>
      <c r="AO195" t="s">
        <v>55</v>
      </c>
      <c r="AP195" t="s">
        <v>55</v>
      </c>
      <c r="AQ195" t="s">
        <v>55</v>
      </c>
    </row>
    <row r="196" spans="1:43" x14ac:dyDescent="0.35">
      <c r="A196" t="s">
        <v>413</v>
      </c>
      <c r="B196" t="s">
        <v>47</v>
      </c>
      <c r="C196" t="s">
        <v>48</v>
      </c>
      <c r="D196" t="s">
        <v>48</v>
      </c>
      <c r="E196" t="s">
        <v>61</v>
      </c>
      <c r="F196" t="s">
        <v>441</v>
      </c>
      <c r="G196" t="s">
        <v>442</v>
      </c>
      <c r="I196" t="str">
        <f>HYPERLINK("https://twitter.com/Twitter User/status/1749661179319136628","https://twitter.com/Twitter User/status/1749661179319136628")</f>
        <v>https://twitter.com/Twitter User/status/1749661179319136628</v>
      </c>
      <c r="J196" t="s">
        <v>52</v>
      </c>
      <c r="N196">
        <v>0</v>
      </c>
      <c r="O196">
        <v>0</v>
      </c>
      <c r="X196" t="s">
        <v>53</v>
      </c>
      <c r="AK196" t="s">
        <v>54</v>
      </c>
      <c r="AL196" t="s">
        <v>55</v>
      </c>
      <c r="AM196" t="s">
        <v>55</v>
      </c>
      <c r="AN196" t="s">
        <v>55</v>
      </c>
      <c r="AO196" t="s">
        <v>55</v>
      </c>
      <c r="AP196" t="s">
        <v>55</v>
      </c>
      <c r="AQ196" t="s">
        <v>55</v>
      </c>
    </row>
    <row r="197" spans="1:43" x14ac:dyDescent="0.35">
      <c r="A197" t="s">
        <v>443</v>
      </c>
      <c r="B197" t="s">
        <v>47</v>
      </c>
      <c r="C197" t="s">
        <v>48</v>
      </c>
      <c r="D197" t="s">
        <v>48</v>
      </c>
      <c r="E197" t="s">
        <v>49</v>
      </c>
      <c r="F197" t="s">
        <v>444</v>
      </c>
      <c r="G197" t="s">
        <v>445</v>
      </c>
      <c r="I197" t="str">
        <f>HYPERLINK("https://twitter.com/Twitter User/status/1749451163895046626","https://twitter.com/Twitter User/status/1749451163895046626")</f>
        <v>https://twitter.com/Twitter User/status/1749451163895046626</v>
      </c>
      <c r="J197" t="s">
        <v>52</v>
      </c>
      <c r="N197">
        <v>0</v>
      </c>
      <c r="O197">
        <v>0</v>
      </c>
      <c r="X197" t="s">
        <v>53</v>
      </c>
      <c r="AK197" t="s">
        <v>54</v>
      </c>
      <c r="AL197" t="s">
        <v>55</v>
      </c>
      <c r="AM197" t="s">
        <v>55</v>
      </c>
      <c r="AN197" t="s">
        <v>55</v>
      </c>
      <c r="AO197" t="s">
        <v>55</v>
      </c>
      <c r="AP197" t="s">
        <v>55</v>
      </c>
      <c r="AQ197" t="s">
        <v>55</v>
      </c>
    </row>
    <row r="198" spans="1:43" x14ac:dyDescent="0.35">
      <c r="A198" t="s">
        <v>443</v>
      </c>
      <c r="B198" t="s">
        <v>47</v>
      </c>
      <c r="C198" t="s">
        <v>48</v>
      </c>
      <c r="D198" t="s">
        <v>48</v>
      </c>
      <c r="E198" t="s">
        <v>61</v>
      </c>
      <c r="F198" t="s">
        <v>411</v>
      </c>
      <c r="G198" t="s">
        <v>446</v>
      </c>
      <c r="I198" t="str">
        <f>HYPERLINK("https://twitter.com/Twitter User/status/1749449056345030975","https://twitter.com/Twitter User/status/1749449056345030975")</f>
        <v>https://twitter.com/Twitter User/status/1749449056345030975</v>
      </c>
      <c r="N198">
        <v>0</v>
      </c>
      <c r="O198">
        <v>0</v>
      </c>
      <c r="W198" t="s">
        <v>94</v>
      </c>
      <c r="X198" t="s">
        <v>95</v>
      </c>
      <c r="AK198" t="s">
        <v>54</v>
      </c>
      <c r="AL198" t="s">
        <v>55</v>
      </c>
      <c r="AM198" t="s">
        <v>55</v>
      </c>
      <c r="AN198" t="s">
        <v>55</v>
      </c>
      <c r="AO198" t="s">
        <v>55</v>
      </c>
      <c r="AP198" t="s">
        <v>55</v>
      </c>
      <c r="AQ198" t="s">
        <v>55</v>
      </c>
    </row>
    <row r="199" spans="1:43" x14ac:dyDescent="0.35">
      <c r="A199" t="s">
        <v>443</v>
      </c>
      <c r="B199" t="s">
        <v>47</v>
      </c>
      <c r="C199" t="s">
        <v>48</v>
      </c>
      <c r="D199" t="s">
        <v>48</v>
      </c>
      <c r="E199" t="s">
        <v>61</v>
      </c>
      <c r="F199" t="s">
        <v>411</v>
      </c>
      <c r="G199" t="s">
        <v>447</v>
      </c>
      <c r="I199" t="str">
        <f>HYPERLINK("https://twitter.com/Twitter User/status/1749446882013720784","https://twitter.com/Twitter User/status/1749446882013720784")</f>
        <v>https://twitter.com/Twitter User/status/1749446882013720784</v>
      </c>
      <c r="N199">
        <v>0</v>
      </c>
      <c r="O199">
        <v>0</v>
      </c>
      <c r="X199" t="s">
        <v>95</v>
      </c>
      <c r="AK199" t="s">
        <v>54</v>
      </c>
      <c r="AL199" t="s">
        <v>55</v>
      </c>
      <c r="AM199" t="s">
        <v>55</v>
      </c>
      <c r="AN199" t="s">
        <v>55</v>
      </c>
      <c r="AO199" t="s">
        <v>55</v>
      </c>
      <c r="AP199" t="s">
        <v>55</v>
      </c>
      <c r="AQ199" t="s">
        <v>55</v>
      </c>
    </row>
    <row r="200" spans="1:43" x14ac:dyDescent="0.35">
      <c r="A200" t="s">
        <v>443</v>
      </c>
      <c r="B200" t="s">
        <v>47</v>
      </c>
      <c r="C200" t="s">
        <v>48</v>
      </c>
      <c r="D200" t="s">
        <v>48</v>
      </c>
      <c r="E200" t="s">
        <v>61</v>
      </c>
      <c r="F200" t="s">
        <v>411</v>
      </c>
      <c r="G200" t="s">
        <v>448</v>
      </c>
      <c r="I200" t="str">
        <f>HYPERLINK("https://twitter.com/Twitter User/status/1749445654320119811","https://twitter.com/Twitter User/status/1749445654320119811")</f>
        <v>https://twitter.com/Twitter User/status/1749445654320119811</v>
      </c>
      <c r="J200" t="s">
        <v>52</v>
      </c>
      <c r="N200">
        <v>0</v>
      </c>
      <c r="O200">
        <v>0</v>
      </c>
      <c r="X200" t="s">
        <v>53</v>
      </c>
      <c r="AK200" t="s">
        <v>54</v>
      </c>
      <c r="AL200" t="s">
        <v>55</v>
      </c>
      <c r="AM200" t="s">
        <v>55</v>
      </c>
      <c r="AN200" t="s">
        <v>55</v>
      </c>
      <c r="AO200" t="s">
        <v>55</v>
      </c>
      <c r="AP200" t="s">
        <v>55</v>
      </c>
      <c r="AQ200" t="s">
        <v>55</v>
      </c>
    </row>
    <row r="201" spans="1:43" x14ac:dyDescent="0.35">
      <c r="A201" t="s">
        <v>443</v>
      </c>
      <c r="B201" t="s">
        <v>47</v>
      </c>
      <c r="C201" t="s">
        <v>48</v>
      </c>
      <c r="D201" t="s">
        <v>48</v>
      </c>
      <c r="E201" t="s">
        <v>61</v>
      </c>
      <c r="F201" t="s">
        <v>449</v>
      </c>
      <c r="G201" t="s">
        <v>450</v>
      </c>
      <c r="I201" t="str">
        <f>HYPERLINK("https://twitter.com/Twitter User/status/1749441075461181582","https://twitter.com/Twitter User/status/1749441075461181582")</f>
        <v>https://twitter.com/Twitter User/status/1749441075461181582</v>
      </c>
      <c r="J201" t="s">
        <v>52</v>
      </c>
      <c r="N201">
        <v>0</v>
      </c>
      <c r="O201">
        <v>0</v>
      </c>
      <c r="X201" t="s">
        <v>53</v>
      </c>
      <c r="AK201" t="s">
        <v>54</v>
      </c>
      <c r="AL201" t="s">
        <v>55</v>
      </c>
      <c r="AM201" t="s">
        <v>55</v>
      </c>
      <c r="AN201" t="s">
        <v>55</v>
      </c>
      <c r="AO201" t="s">
        <v>55</v>
      </c>
      <c r="AP201" t="s">
        <v>55</v>
      </c>
      <c r="AQ201" t="s">
        <v>55</v>
      </c>
    </row>
    <row r="202" spans="1:43" x14ac:dyDescent="0.35">
      <c r="A202" t="s">
        <v>443</v>
      </c>
      <c r="B202" t="s">
        <v>47</v>
      </c>
      <c r="C202" t="s">
        <v>48</v>
      </c>
      <c r="D202" t="s">
        <v>48</v>
      </c>
      <c r="E202" t="s">
        <v>49</v>
      </c>
      <c r="F202" t="s">
        <v>451</v>
      </c>
      <c r="G202" t="s">
        <v>452</v>
      </c>
      <c r="I202" t="str">
        <f>HYPERLINK("https://twitter.com/Twitter User/status/1749440923631587541","https://twitter.com/Twitter User/status/1749440923631587541")</f>
        <v>https://twitter.com/Twitter User/status/1749440923631587541</v>
      </c>
      <c r="J202" t="s">
        <v>52</v>
      </c>
      <c r="N202">
        <v>0</v>
      </c>
      <c r="O202">
        <v>0</v>
      </c>
      <c r="X202" t="s">
        <v>95</v>
      </c>
      <c r="AK202" t="s">
        <v>54</v>
      </c>
      <c r="AL202" t="s">
        <v>55</v>
      </c>
      <c r="AM202" t="s">
        <v>55</v>
      </c>
      <c r="AN202" t="s">
        <v>55</v>
      </c>
      <c r="AO202" t="s">
        <v>55</v>
      </c>
      <c r="AP202" t="s">
        <v>55</v>
      </c>
      <c r="AQ202" t="s">
        <v>55</v>
      </c>
    </row>
    <row r="203" spans="1:43" x14ac:dyDescent="0.35">
      <c r="A203" t="s">
        <v>443</v>
      </c>
      <c r="B203" t="s">
        <v>47</v>
      </c>
      <c r="C203" t="s">
        <v>48</v>
      </c>
      <c r="D203" t="s">
        <v>48</v>
      </c>
      <c r="E203" t="s">
        <v>49</v>
      </c>
      <c r="F203" t="s">
        <v>453</v>
      </c>
      <c r="G203" t="s">
        <v>454</v>
      </c>
      <c r="I203" t="str">
        <f>HYPERLINK("https://twitter.com/Twitter User/status/1749438319140720734","https://twitter.com/Twitter User/status/1749438319140720734")</f>
        <v>https://twitter.com/Twitter User/status/1749438319140720734</v>
      </c>
      <c r="J203" t="s">
        <v>60</v>
      </c>
      <c r="N203">
        <v>0</v>
      </c>
      <c r="O203">
        <v>0</v>
      </c>
      <c r="X203" t="s">
        <v>53</v>
      </c>
      <c r="AK203" t="s">
        <v>54</v>
      </c>
      <c r="AL203" t="s">
        <v>55</v>
      </c>
      <c r="AM203" t="s">
        <v>55</v>
      </c>
      <c r="AN203" t="s">
        <v>55</v>
      </c>
      <c r="AO203" t="s">
        <v>55</v>
      </c>
      <c r="AP203" t="s">
        <v>55</v>
      </c>
      <c r="AQ203" t="s">
        <v>55</v>
      </c>
    </row>
    <row r="204" spans="1:43" x14ac:dyDescent="0.35">
      <c r="A204" t="s">
        <v>443</v>
      </c>
      <c r="B204" t="s">
        <v>47</v>
      </c>
      <c r="C204" t="s">
        <v>48</v>
      </c>
      <c r="D204" t="s">
        <v>48</v>
      </c>
      <c r="E204" t="s">
        <v>49</v>
      </c>
      <c r="F204" t="s">
        <v>455</v>
      </c>
      <c r="G204" t="s">
        <v>456</v>
      </c>
      <c r="I204" t="str">
        <f>HYPERLINK("https://twitter.com/Twitter User/status/1749428680945021283","https://twitter.com/Twitter User/status/1749428680945021283")</f>
        <v>https://twitter.com/Twitter User/status/1749428680945021283</v>
      </c>
      <c r="J204" t="s">
        <v>52</v>
      </c>
      <c r="N204">
        <v>0</v>
      </c>
      <c r="O204">
        <v>0</v>
      </c>
      <c r="X204" t="s">
        <v>53</v>
      </c>
      <c r="AK204" t="s">
        <v>54</v>
      </c>
      <c r="AL204" t="s">
        <v>55</v>
      </c>
      <c r="AM204" t="s">
        <v>55</v>
      </c>
      <c r="AN204" t="s">
        <v>55</v>
      </c>
      <c r="AO204" t="s">
        <v>55</v>
      </c>
      <c r="AP204" t="s">
        <v>55</v>
      </c>
      <c r="AQ204" t="s">
        <v>55</v>
      </c>
    </row>
    <row r="205" spans="1:43" x14ac:dyDescent="0.35">
      <c r="A205" t="s">
        <v>443</v>
      </c>
      <c r="B205" t="s">
        <v>47</v>
      </c>
      <c r="C205" t="s">
        <v>48</v>
      </c>
      <c r="D205" t="s">
        <v>48</v>
      </c>
      <c r="E205" t="s">
        <v>49</v>
      </c>
      <c r="F205" t="s">
        <v>457</v>
      </c>
      <c r="G205" t="s">
        <v>458</v>
      </c>
      <c r="I205" t="str">
        <f>HYPERLINK("https://twitter.com/Twitter User/status/1749411596085149720","https://twitter.com/Twitter User/status/1749411596085149720")</f>
        <v>https://twitter.com/Twitter User/status/1749411596085149720</v>
      </c>
      <c r="J205" t="s">
        <v>52</v>
      </c>
      <c r="N205">
        <v>0</v>
      </c>
      <c r="O205">
        <v>0</v>
      </c>
      <c r="X205" t="s">
        <v>53</v>
      </c>
      <c r="AK205" t="s">
        <v>54</v>
      </c>
      <c r="AL205" t="s">
        <v>55</v>
      </c>
      <c r="AM205" t="s">
        <v>55</v>
      </c>
      <c r="AN205" t="s">
        <v>55</v>
      </c>
      <c r="AO205" t="s">
        <v>55</v>
      </c>
      <c r="AP205" t="s">
        <v>55</v>
      </c>
      <c r="AQ205" t="s">
        <v>55</v>
      </c>
    </row>
    <row r="206" spans="1:43" x14ac:dyDescent="0.35">
      <c r="A206" t="s">
        <v>443</v>
      </c>
      <c r="B206" t="s">
        <v>47</v>
      </c>
      <c r="C206" t="s">
        <v>48</v>
      </c>
      <c r="D206" t="s">
        <v>48</v>
      </c>
      <c r="E206" t="s">
        <v>61</v>
      </c>
      <c r="F206" t="s">
        <v>459</v>
      </c>
      <c r="G206" t="s">
        <v>460</v>
      </c>
      <c r="I206" t="str">
        <f>HYPERLINK("https://twitter.com/Twitter User/status/1749398476344222135","https://twitter.com/Twitter User/status/1749398476344222135")</f>
        <v>https://twitter.com/Twitter User/status/1749398476344222135</v>
      </c>
      <c r="J206" t="s">
        <v>52</v>
      </c>
      <c r="N206">
        <v>0</v>
      </c>
      <c r="O206">
        <v>0</v>
      </c>
      <c r="X206" t="s">
        <v>53</v>
      </c>
      <c r="AK206" t="s">
        <v>54</v>
      </c>
      <c r="AL206" t="s">
        <v>55</v>
      </c>
      <c r="AM206" t="s">
        <v>55</v>
      </c>
      <c r="AN206" t="s">
        <v>55</v>
      </c>
      <c r="AO206" t="s">
        <v>55</v>
      </c>
      <c r="AP206" t="s">
        <v>55</v>
      </c>
      <c r="AQ206" t="s">
        <v>55</v>
      </c>
    </row>
    <row r="207" spans="1:43" x14ac:dyDescent="0.35">
      <c r="A207" t="s">
        <v>443</v>
      </c>
      <c r="B207" t="s">
        <v>47</v>
      </c>
      <c r="C207" t="s">
        <v>48</v>
      </c>
      <c r="D207" t="s">
        <v>48</v>
      </c>
      <c r="E207" t="s">
        <v>61</v>
      </c>
      <c r="F207" t="s">
        <v>461</v>
      </c>
      <c r="G207" t="s">
        <v>462</v>
      </c>
      <c r="I207" t="str">
        <f>HYPERLINK("https://twitter.com/Twitter User/status/1749393329480229167","https://twitter.com/Twitter User/status/1749393329480229167")</f>
        <v>https://twitter.com/Twitter User/status/1749393329480229167</v>
      </c>
      <c r="J207" t="s">
        <v>60</v>
      </c>
      <c r="N207">
        <v>0</v>
      </c>
      <c r="O207">
        <v>0</v>
      </c>
      <c r="X207" t="s">
        <v>53</v>
      </c>
      <c r="AK207" t="s">
        <v>54</v>
      </c>
      <c r="AL207" t="s">
        <v>55</v>
      </c>
      <c r="AM207" t="s">
        <v>55</v>
      </c>
      <c r="AN207" t="s">
        <v>55</v>
      </c>
      <c r="AO207" t="s">
        <v>55</v>
      </c>
      <c r="AP207" t="s">
        <v>55</v>
      </c>
      <c r="AQ207" t="s">
        <v>55</v>
      </c>
    </row>
    <row r="208" spans="1:43" x14ac:dyDescent="0.35">
      <c r="A208" t="s">
        <v>443</v>
      </c>
      <c r="B208" t="s">
        <v>47</v>
      </c>
      <c r="C208" t="s">
        <v>48</v>
      </c>
      <c r="D208" t="s">
        <v>48</v>
      </c>
      <c r="E208" t="s">
        <v>49</v>
      </c>
      <c r="F208" t="s">
        <v>463</v>
      </c>
      <c r="G208" t="s">
        <v>464</v>
      </c>
      <c r="I208" t="str">
        <f>HYPERLINK("https://twitter.com/Twitter User/status/1749386641972572266","https://twitter.com/Twitter User/status/1749386641972572266")</f>
        <v>https://twitter.com/Twitter User/status/1749386641972572266</v>
      </c>
      <c r="J208" t="s">
        <v>52</v>
      </c>
      <c r="N208">
        <v>0</v>
      </c>
      <c r="O208">
        <v>0</v>
      </c>
      <c r="X208" t="s">
        <v>53</v>
      </c>
      <c r="AK208" t="s">
        <v>54</v>
      </c>
      <c r="AL208" t="s">
        <v>55</v>
      </c>
      <c r="AM208" t="s">
        <v>55</v>
      </c>
      <c r="AN208" t="s">
        <v>55</v>
      </c>
      <c r="AO208" t="s">
        <v>55</v>
      </c>
      <c r="AP208" t="s">
        <v>55</v>
      </c>
      <c r="AQ208" t="s">
        <v>55</v>
      </c>
    </row>
    <row r="209" spans="1:43" x14ac:dyDescent="0.35">
      <c r="A209" t="s">
        <v>443</v>
      </c>
      <c r="B209" t="s">
        <v>47</v>
      </c>
      <c r="C209" t="s">
        <v>48</v>
      </c>
      <c r="D209" t="s">
        <v>48</v>
      </c>
      <c r="E209" t="s">
        <v>49</v>
      </c>
      <c r="F209" t="s">
        <v>465</v>
      </c>
      <c r="G209" t="s">
        <v>466</v>
      </c>
      <c r="I209" t="str">
        <f>HYPERLINK("https://twitter.com/Twitter User/status/1749372250007240840","https://twitter.com/Twitter User/status/1749372250007240840")</f>
        <v>https://twitter.com/Twitter User/status/1749372250007240840</v>
      </c>
      <c r="J209" t="s">
        <v>52</v>
      </c>
      <c r="N209">
        <v>0</v>
      </c>
      <c r="O209">
        <v>0</v>
      </c>
      <c r="X209" t="s">
        <v>53</v>
      </c>
      <c r="AK209" t="s">
        <v>54</v>
      </c>
      <c r="AL209" t="s">
        <v>55</v>
      </c>
      <c r="AM209" t="s">
        <v>55</v>
      </c>
      <c r="AN209" t="s">
        <v>55</v>
      </c>
      <c r="AO209" t="s">
        <v>55</v>
      </c>
      <c r="AP209" t="s">
        <v>55</v>
      </c>
      <c r="AQ209" t="s">
        <v>55</v>
      </c>
    </row>
    <row r="210" spans="1:43" x14ac:dyDescent="0.35">
      <c r="A210" t="s">
        <v>443</v>
      </c>
      <c r="B210" t="s">
        <v>47</v>
      </c>
      <c r="C210" t="s">
        <v>48</v>
      </c>
      <c r="D210" t="s">
        <v>48</v>
      </c>
      <c r="E210" t="s">
        <v>61</v>
      </c>
      <c r="F210" t="s">
        <v>467</v>
      </c>
      <c r="G210" t="s">
        <v>468</v>
      </c>
      <c r="I210" t="str">
        <f>HYPERLINK("https://twitter.com/Twitter User/status/1749347507313037554","https://twitter.com/Twitter User/status/1749347507313037554")</f>
        <v>https://twitter.com/Twitter User/status/1749347507313037554</v>
      </c>
      <c r="J210" t="s">
        <v>52</v>
      </c>
      <c r="N210">
        <v>0</v>
      </c>
      <c r="O210">
        <v>0</v>
      </c>
      <c r="X210" t="s">
        <v>53</v>
      </c>
      <c r="AK210" t="s">
        <v>54</v>
      </c>
      <c r="AL210" t="s">
        <v>55</v>
      </c>
      <c r="AM210" t="s">
        <v>55</v>
      </c>
      <c r="AN210" t="s">
        <v>55</v>
      </c>
      <c r="AO210" t="s">
        <v>55</v>
      </c>
      <c r="AP210" t="s">
        <v>55</v>
      </c>
      <c r="AQ210" t="s">
        <v>55</v>
      </c>
    </row>
    <row r="211" spans="1:43" x14ac:dyDescent="0.35">
      <c r="A211" t="s">
        <v>443</v>
      </c>
      <c r="B211" t="s">
        <v>47</v>
      </c>
      <c r="C211" t="s">
        <v>48</v>
      </c>
      <c r="D211" t="s">
        <v>48</v>
      </c>
      <c r="E211" t="s">
        <v>49</v>
      </c>
      <c r="F211" t="s">
        <v>469</v>
      </c>
      <c r="G211" t="s">
        <v>470</v>
      </c>
      <c r="I211" t="str">
        <f>HYPERLINK("https://twitter.com/Twitter User/status/1749341952993382756","https://twitter.com/Twitter User/status/1749341952993382756")</f>
        <v>https://twitter.com/Twitter User/status/1749341952993382756</v>
      </c>
      <c r="N211">
        <v>0</v>
      </c>
      <c r="O211">
        <v>0</v>
      </c>
      <c r="X211" t="s">
        <v>53</v>
      </c>
      <c r="AK211" t="s">
        <v>54</v>
      </c>
      <c r="AL211" t="s">
        <v>55</v>
      </c>
      <c r="AM211" t="s">
        <v>55</v>
      </c>
      <c r="AN211" t="s">
        <v>55</v>
      </c>
      <c r="AO211" t="s">
        <v>55</v>
      </c>
      <c r="AP211" t="s">
        <v>55</v>
      </c>
      <c r="AQ211" t="s">
        <v>55</v>
      </c>
    </row>
    <row r="212" spans="1:43" x14ac:dyDescent="0.35">
      <c r="A212" t="s">
        <v>443</v>
      </c>
      <c r="B212" t="s">
        <v>47</v>
      </c>
      <c r="C212" t="s">
        <v>48</v>
      </c>
      <c r="D212" t="s">
        <v>48</v>
      </c>
      <c r="E212" t="s">
        <v>49</v>
      </c>
      <c r="F212" t="s">
        <v>471</v>
      </c>
      <c r="G212" t="s">
        <v>472</v>
      </c>
      <c r="I212" t="str">
        <f>HYPERLINK("https://twitter.com/Twitter User/status/1749337283449536519","https://twitter.com/Twitter User/status/1749337283449536519")</f>
        <v>https://twitter.com/Twitter User/status/1749337283449536519</v>
      </c>
      <c r="J212" t="s">
        <v>52</v>
      </c>
      <c r="N212">
        <v>0</v>
      </c>
      <c r="O212">
        <v>0</v>
      </c>
      <c r="X212" t="s">
        <v>53</v>
      </c>
      <c r="AK212" t="s">
        <v>54</v>
      </c>
      <c r="AL212" t="s">
        <v>55</v>
      </c>
      <c r="AM212" t="s">
        <v>55</v>
      </c>
      <c r="AN212" t="s">
        <v>55</v>
      </c>
      <c r="AO212" t="s">
        <v>55</v>
      </c>
      <c r="AP212" t="s">
        <v>55</v>
      </c>
      <c r="AQ212" t="s">
        <v>55</v>
      </c>
    </row>
    <row r="213" spans="1:43" x14ac:dyDescent="0.35">
      <c r="A213" t="s">
        <v>443</v>
      </c>
      <c r="B213" t="s">
        <v>47</v>
      </c>
      <c r="C213" t="s">
        <v>48</v>
      </c>
      <c r="D213" t="s">
        <v>48</v>
      </c>
      <c r="E213" t="s">
        <v>61</v>
      </c>
      <c r="F213" t="s">
        <v>473</v>
      </c>
      <c r="G213" t="s">
        <v>474</v>
      </c>
      <c r="I213" t="str">
        <f>HYPERLINK("https://twitter.com/Twitter User/status/1749306025373479119","https://twitter.com/Twitter User/status/1749306025373479119")</f>
        <v>https://twitter.com/Twitter User/status/1749306025373479119</v>
      </c>
      <c r="J213" t="s">
        <v>52</v>
      </c>
      <c r="N213">
        <v>0</v>
      </c>
      <c r="O213">
        <v>0</v>
      </c>
      <c r="X213" t="s">
        <v>95</v>
      </c>
      <c r="AK213" t="s">
        <v>54</v>
      </c>
      <c r="AL213" t="s">
        <v>55</v>
      </c>
      <c r="AM213" t="s">
        <v>55</v>
      </c>
      <c r="AN213" t="s">
        <v>55</v>
      </c>
      <c r="AO213" t="s">
        <v>55</v>
      </c>
      <c r="AP213" t="s">
        <v>55</v>
      </c>
      <c r="AQ213" t="s">
        <v>55</v>
      </c>
    </row>
    <row r="214" spans="1:43" x14ac:dyDescent="0.35">
      <c r="A214" t="s">
        <v>443</v>
      </c>
      <c r="B214" t="s">
        <v>47</v>
      </c>
      <c r="C214" t="s">
        <v>48</v>
      </c>
      <c r="D214" t="s">
        <v>48</v>
      </c>
      <c r="E214" t="s">
        <v>49</v>
      </c>
      <c r="F214" t="s">
        <v>475</v>
      </c>
      <c r="G214" t="s">
        <v>476</v>
      </c>
      <c r="I214" t="str">
        <f>HYPERLINK("https://twitter.com/airtelbank/status/1749297282896240895","https://twitter.com/airtelbank/status/1749297282896240895")</f>
        <v>https://twitter.com/airtelbank/status/1749297282896240895</v>
      </c>
      <c r="J214" t="s">
        <v>52</v>
      </c>
      <c r="N214">
        <v>0</v>
      </c>
      <c r="O214">
        <v>0</v>
      </c>
      <c r="P214">
        <v>81812</v>
      </c>
      <c r="W214" t="s">
        <v>94</v>
      </c>
      <c r="X214" t="s">
        <v>53</v>
      </c>
      <c r="AK214" t="s">
        <v>54</v>
      </c>
      <c r="AL214" t="s">
        <v>55</v>
      </c>
      <c r="AM214" t="s">
        <v>55</v>
      </c>
      <c r="AN214" t="s">
        <v>55</v>
      </c>
      <c r="AO214" t="s">
        <v>55</v>
      </c>
      <c r="AP214" t="s">
        <v>55</v>
      </c>
      <c r="AQ214" t="s">
        <v>55</v>
      </c>
    </row>
    <row r="215" spans="1:43" x14ac:dyDescent="0.35">
      <c r="A215" t="s">
        <v>443</v>
      </c>
      <c r="B215" t="s">
        <v>47</v>
      </c>
      <c r="C215" t="s">
        <v>48</v>
      </c>
      <c r="D215" t="s">
        <v>48</v>
      </c>
      <c r="E215" t="s">
        <v>49</v>
      </c>
      <c r="F215" t="s">
        <v>477</v>
      </c>
      <c r="G215" t="s">
        <v>478</v>
      </c>
      <c r="I215" t="str">
        <f>HYPERLINK("https://twitter.com/airtelbank/status/1749297216055820540","https://twitter.com/airtelbank/status/1749297216055820540")</f>
        <v>https://twitter.com/airtelbank/status/1749297216055820540</v>
      </c>
      <c r="J215" t="s">
        <v>52</v>
      </c>
      <c r="N215">
        <v>0</v>
      </c>
      <c r="O215">
        <v>0</v>
      </c>
      <c r="P215">
        <v>81812</v>
      </c>
      <c r="W215" t="s">
        <v>94</v>
      </c>
      <c r="X215" t="s">
        <v>53</v>
      </c>
      <c r="AK215" t="s">
        <v>54</v>
      </c>
      <c r="AL215" t="s">
        <v>55</v>
      </c>
      <c r="AM215" t="s">
        <v>55</v>
      </c>
      <c r="AN215" t="s">
        <v>55</v>
      </c>
      <c r="AO215" t="s">
        <v>55</v>
      </c>
      <c r="AP215" t="s">
        <v>55</v>
      </c>
      <c r="AQ215" t="s">
        <v>55</v>
      </c>
    </row>
    <row r="216" spans="1:43" x14ac:dyDescent="0.35">
      <c r="A216" t="s">
        <v>443</v>
      </c>
      <c r="B216" t="s">
        <v>47</v>
      </c>
      <c r="C216" t="s">
        <v>48</v>
      </c>
      <c r="D216" t="s">
        <v>48</v>
      </c>
      <c r="E216" t="s">
        <v>49</v>
      </c>
      <c r="F216" t="s">
        <v>479</v>
      </c>
      <c r="G216" t="s">
        <v>480</v>
      </c>
      <c r="I216" t="str">
        <f>HYPERLINK("https://twitter.com/Twitter User/status/1749295429458772358","https://twitter.com/Twitter User/status/1749295429458772358")</f>
        <v>https://twitter.com/Twitter User/status/1749295429458772358</v>
      </c>
      <c r="N216">
        <v>0</v>
      </c>
      <c r="O216">
        <v>0</v>
      </c>
      <c r="X216" t="s">
        <v>53</v>
      </c>
      <c r="AK216" t="s">
        <v>54</v>
      </c>
      <c r="AL216" t="s">
        <v>55</v>
      </c>
      <c r="AM216" t="s">
        <v>55</v>
      </c>
      <c r="AN216" t="s">
        <v>55</v>
      </c>
      <c r="AO216" t="s">
        <v>55</v>
      </c>
      <c r="AP216" t="s">
        <v>55</v>
      </c>
      <c r="AQ216" t="s">
        <v>55</v>
      </c>
    </row>
    <row r="217" spans="1:43" x14ac:dyDescent="0.35">
      <c r="A217" t="s">
        <v>443</v>
      </c>
      <c r="B217" t="s">
        <v>47</v>
      </c>
      <c r="C217" t="s">
        <v>48</v>
      </c>
      <c r="D217" t="s">
        <v>48</v>
      </c>
      <c r="E217" t="s">
        <v>61</v>
      </c>
      <c r="F217" t="s">
        <v>481</v>
      </c>
      <c r="G217" t="s">
        <v>482</v>
      </c>
      <c r="I217" t="str">
        <f>HYPERLINK("https://twitter.com/Twitter User/status/1749294403901083989","https://twitter.com/Twitter User/status/1749294403901083989")</f>
        <v>https://twitter.com/Twitter User/status/1749294403901083989</v>
      </c>
      <c r="N217">
        <v>0</v>
      </c>
      <c r="O217">
        <v>0</v>
      </c>
      <c r="X217" t="s">
        <v>53</v>
      </c>
      <c r="AK217" t="s">
        <v>54</v>
      </c>
      <c r="AL217" t="s">
        <v>55</v>
      </c>
      <c r="AM217" t="s">
        <v>55</v>
      </c>
      <c r="AN217" t="s">
        <v>55</v>
      </c>
      <c r="AO217" t="s">
        <v>55</v>
      </c>
      <c r="AP217" t="s">
        <v>55</v>
      </c>
      <c r="AQ217" t="s">
        <v>55</v>
      </c>
    </row>
    <row r="218" spans="1:43" x14ac:dyDescent="0.35">
      <c r="A218" t="s">
        <v>443</v>
      </c>
      <c r="B218" t="s">
        <v>47</v>
      </c>
      <c r="C218" t="s">
        <v>48</v>
      </c>
      <c r="D218" t="s">
        <v>48</v>
      </c>
      <c r="E218" t="s">
        <v>49</v>
      </c>
      <c r="F218" t="s">
        <v>483</v>
      </c>
      <c r="G218" t="s">
        <v>484</v>
      </c>
      <c r="I218" t="str">
        <f>HYPERLINK("https://twitter.com/Twitter User/status/1749284990486237618","https://twitter.com/Twitter User/status/1749284990486237618")</f>
        <v>https://twitter.com/Twitter User/status/1749284990486237618</v>
      </c>
      <c r="N218">
        <v>0</v>
      </c>
      <c r="O218">
        <v>0</v>
      </c>
      <c r="X218" t="s">
        <v>53</v>
      </c>
      <c r="AK218" t="s">
        <v>54</v>
      </c>
      <c r="AL218" t="s">
        <v>55</v>
      </c>
      <c r="AM218" t="s">
        <v>55</v>
      </c>
      <c r="AN218" t="s">
        <v>55</v>
      </c>
      <c r="AO218" t="s">
        <v>55</v>
      </c>
      <c r="AP218" t="s">
        <v>55</v>
      </c>
      <c r="AQ218" t="s">
        <v>55</v>
      </c>
    </row>
    <row r="219" spans="1:43" x14ac:dyDescent="0.35">
      <c r="A219" t="s">
        <v>443</v>
      </c>
      <c r="B219" t="s">
        <v>47</v>
      </c>
      <c r="C219" t="s">
        <v>48</v>
      </c>
      <c r="D219" t="s">
        <v>48</v>
      </c>
      <c r="E219" t="s">
        <v>61</v>
      </c>
      <c r="F219" t="s">
        <v>485</v>
      </c>
      <c r="G219" t="s">
        <v>486</v>
      </c>
      <c r="I219" t="str">
        <f>HYPERLINK("https://twitter.com/Twitter User/status/1749284723913117696","https://twitter.com/Twitter User/status/1749284723913117696")</f>
        <v>https://twitter.com/Twitter User/status/1749284723913117696</v>
      </c>
      <c r="N219">
        <v>0</v>
      </c>
      <c r="O219">
        <v>0</v>
      </c>
      <c r="X219" t="s">
        <v>53</v>
      </c>
      <c r="AK219" t="s">
        <v>54</v>
      </c>
      <c r="AL219" t="s">
        <v>55</v>
      </c>
      <c r="AM219" t="s">
        <v>55</v>
      </c>
      <c r="AN219" t="s">
        <v>55</v>
      </c>
      <c r="AO219" t="s">
        <v>55</v>
      </c>
      <c r="AP219" t="s">
        <v>55</v>
      </c>
      <c r="AQ219" t="s">
        <v>55</v>
      </c>
    </row>
    <row r="220" spans="1:43" x14ac:dyDescent="0.35">
      <c r="A220" t="s">
        <v>443</v>
      </c>
      <c r="B220" t="s">
        <v>47</v>
      </c>
      <c r="C220" t="s">
        <v>48</v>
      </c>
      <c r="D220" t="s">
        <v>48</v>
      </c>
      <c r="E220" t="s">
        <v>61</v>
      </c>
      <c r="F220" t="s">
        <v>487</v>
      </c>
      <c r="G220" t="s">
        <v>488</v>
      </c>
      <c r="I220" t="str">
        <f>HYPERLINK("https://twitter.com/Twitter User/status/1749284219044655248","https://twitter.com/Twitter User/status/1749284219044655248")</f>
        <v>https://twitter.com/Twitter User/status/1749284219044655248</v>
      </c>
      <c r="N220">
        <v>0</v>
      </c>
      <c r="O220">
        <v>0</v>
      </c>
      <c r="X220" t="s">
        <v>53</v>
      </c>
      <c r="AK220" t="s">
        <v>54</v>
      </c>
      <c r="AL220" t="s">
        <v>55</v>
      </c>
      <c r="AM220" t="s">
        <v>55</v>
      </c>
      <c r="AN220" t="s">
        <v>55</v>
      </c>
      <c r="AO220" t="s">
        <v>55</v>
      </c>
      <c r="AP220" t="s">
        <v>55</v>
      </c>
      <c r="AQ220" t="s">
        <v>55</v>
      </c>
    </row>
    <row r="221" spans="1:43" x14ac:dyDescent="0.35">
      <c r="A221" t="s">
        <v>443</v>
      </c>
      <c r="B221" t="s">
        <v>47</v>
      </c>
      <c r="C221" t="s">
        <v>48</v>
      </c>
      <c r="D221" t="s">
        <v>48</v>
      </c>
      <c r="E221" t="s">
        <v>61</v>
      </c>
      <c r="F221" t="s">
        <v>489</v>
      </c>
      <c r="G221" t="s">
        <v>490</v>
      </c>
      <c r="I221" t="str">
        <f>HYPERLINK("https://twitter.com/Twitter User/status/1749264751681753421","https://twitter.com/Twitter User/status/1749264751681753421")</f>
        <v>https://twitter.com/Twitter User/status/1749264751681753421</v>
      </c>
      <c r="J221" t="s">
        <v>52</v>
      </c>
      <c r="N221">
        <v>0</v>
      </c>
      <c r="O221">
        <v>0</v>
      </c>
      <c r="X221" t="s">
        <v>53</v>
      </c>
      <c r="AK221" t="s">
        <v>54</v>
      </c>
      <c r="AL221" t="s">
        <v>55</v>
      </c>
      <c r="AM221" t="s">
        <v>55</v>
      </c>
      <c r="AN221" t="s">
        <v>55</v>
      </c>
      <c r="AO221" t="s">
        <v>55</v>
      </c>
      <c r="AP221" t="s">
        <v>55</v>
      </c>
      <c r="AQ221" t="s">
        <v>55</v>
      </c>
    </row>
    <row r="222" spans="1:43" x14ac:dyDescent="0.35">
      <c r="A222" t="s">
        <v>491</v>
      </c>
      <c r="B222" t="s">
        <v>47</v>
      </c>
      <c r="C222" t="s">
        <v>48</v>
      </c>
      <c r="D222" t="s">
        <v>48</v>
      </c>
      <c r="E222" t="s">
        <v>49</v>
      </c>
      <c r="F222" t="s">
        <v>451</v>
      </c>
      <c r="G222" t="s">
        <v>492</v>
      </c>
      <c r="I222" t="str">
        <f>HYPERLINK("https://twitter.com/Twitter User/status/1749117295329153331","https://twitter.com/Twitter User/status/1749117295329153331")</f>
        <v>https://twitter.com/Twitter User/status/1749117295329153331</v>
      </c>
      <c r="J222" t="s">
        <v>52</v>
      </c>
      <c r="N222">
        <v>0</v>
      </c>
      <c r="O222">
        <v>0</v>
      </c>
      <c r="X222" t="s">
        <v>53</v>
      </c>
      <c r="AK222" t="s">
        <v>54</v>
      </c>
      <c r="AL222" t="s">
        <v>55</v>
      </c>
      <c r="AM222" t="s">
        <v>55</v>
      </c>
      <c r="AN222" t="s">
        <v>55</v>
      </c>
      <c r="AO222" t="s">
        <v>55</v>
      </c>
      <c r="AP222" t="s">
        <v>55</v>
      </c>
      <c r="AQ222" t="s">
        <v>55</v>
      </c>
    </row>
    <row r="223" spans="1:43" x14ac:dyDescent="0.35">
      <c r="A223" t="s">
        <v>491</v>
      </c>
      <c r="B223" t="s">
        <v>47</v>
      </c>
      <c r="C223" t="s">
        <v>48</v>
      </c>
      <c r="D223" t="s">
        <v>48</v>
      </c>
      <c r="E223" t="s">
        <v>49</v>
      </c>
      <c r="F223" t="s">
        <v>493</v>
      </c>
      <c r="G223" t="s">
        <v>494</v>
      </c>
      <c r="I223" t="str">
        <f>HYPERLINK("https://twitter.com/Twitter User/status/1749082982319792376","https://twitter.com/Twitter User/status/1749082982319792376")</f>
        <v>https://twitter.com/Twitter User/status/1749082982319792376</v>
      </c>
      <c r="J223" t="s">
        <v>52</v>
      </c>
      <c r="N223">
        <v>0</v>
      </c>
      <c r="O223">
        <v>0</v>
      </c>
      <c r="X223" t="s">
        <v>53</v>
      </c>
      <c r="AK223" t="s">
        <v>54</v>
      </c>
      <c r="AL223" t="s">
        <v>55</v>
      </c>
      <c r="AM223" t="s">
        <v>55</v>
      </c>
      <c r="AN223" t="s">
        <v>55</v>
      </c>
      <c r="AO223" t="s">
        <v>55</v>
      </c>
      <c r="AP223" t="s">
        <v>55</v>
      </c>
      <c r="AQ223" t="s">
        <v>55</v>
      </c>
    </row>
    <row r="224" spans="1:43" x14ac:dyDescent="0.35">
      <c r="A224" t="s">
        <v>491</v>
      </c>
      <c r="B224" t="s">
        <v>73</v>
      </c>
      <c r="C224" t="s">
        <v>495</v>
      </c>
      <c r="D224" t="s">
        <v>495</v>
      </c>
      <c r="E224" t="s">
        <v>49</v>
      </c>
      <c r="F224" t="s">
        <v>496</v>
      </c>
      <c r="G224" t="s">
        <v>497</v>
      </c>
      <c r="I224" t="str">
        <f>HYPERLINK("https://www.youtube.com/watch?v=AR0-tr_FdIc","https://www.youtube.com/watch?v=AR0-tr_FdIc")</f>
        <v>https://www.youtube.com/watch?v=AR0-tr_FdIc</v>
      </c>
      <c r="R224">
        <v>0</v>
      </c>
      <c r="S224">
        <v>0</v>
      </c>
      <c r="T224">
        <v>0</v>
      </c>
      <c r="V224">
        <v>0</v>
      </c>
      <c r="X224" t="s">
        <v>77</v>
      </c>
      <c r="AL224" t="s">
        <v>55</v>
      </c>
      <c r="AM224" t="s">
        <v>55</v>
      </c>
      <c r="AN224" t="s">
        <v>55</v>
      </c>
      <c r="AO224" t="s">
        <v>55</v>
      </c>
      <c r="AP224" t="s">
        <v>55</v>
      </c>
      <c r="AQ224" t="s">
        <v>55</v>
      </c>
    </row>
    <row r="225" spans="1:43" x14ac:dyDescent="0.35">
      <c r="A225" t="s">
        <v>491</v>
      </c>
      <c r="B225" t="s">
        <v>47</v>
      </c>
      <c r="C225" t="s">
        <v>48</v>
      </c>
      <c r="D225" t="s">
        <v>48</v>
      </c>
      <c r="E225" t="s">
        <v>49</v>
      </c>
      <c r="F225" t="s">
        <v>498</v>
      </c>
      <c r="G225" t="s">
        <v>499</v>
      </c>
      <c r="I225" t="str">
        <f>HYPERLINK("https://twitter.com/Twitter User/status/1749058510753566888","https://twitter.com/Twitter User/status/1749058510753566888")</f>
        <v>https://twitter.com/Twitter User/status/1749058510753566888</v>
      </c>
      <c r="J225" t="s">
        <v>52</v>
      </c>
      <c r="N225">
        <v>0</v>
      </c>
      <c r="O225">
        <v>0</v>
      </c>
      <c r="X225" t="s">
        <v>53</v>
      </c>
      <c r="AK225" t="s">
        <v>54</v>
      </c>
      <c r="AL225" t="s">
        <v>55</v>
      </c>
      <c r="AM225" t="s">
        <v>55</v>
      </c>
      <c r="AN225" t="s">
        <v>55</v>
      </c>
      <c r="AO225" t="s">
        <v>55</v>
      </c>
      <c r="AP225" t="s">
        <v>55</v>
      </c>
      <c r="AQ225" t="s">
        <v>55</v>
      </c>
    </row>
    <row r="226" spans="1:43" x14ac:dyDescent="0.35">
      <c r="A226" t="s">
        <v>491</v>
      </c>
      <c r="B226" t="s">
        <v>47</v>
      </c>
      <c r="C226" t="s">
        <v>48</v>
      </c>
      <c r="D226" t="s">
        <v>48</v>
      </c>
      <c r="E226" t="s">
        <v>49</v>
      </c>
      <c r="F226" t="s">
        <v>500</v>
      </c>
      <c r="G226" t="s">
        <v>501</v>
      </c>
      <c r="I226" t="str">
        <f>HYPERLINK("https://twitter.com/Twitter User/status/1749058419393474697","https://twitter.com/Twitter User/status/1749058419393474697")</f>
        <v>https://twitter.com/Twitter User/status/1749058419393474697</v>
      </c>
      <c r="J226" t="s">
        <v>52</v>
      </c>
      <c r="N226">
        <v>0</v>
      </c>
      <c r="O226">
        <v>0</v>
      </c>
      <c r="X226" t="s">
        <v>53</v>
      </c>
      <c r="AK226" t="s">
        <v>54</v>
      </c>
      <c r="AL226" t="s">
        <v>55</v>
      </c>
      <c r="AM226" t="s">
        <v>55</v>
      </c>
      <c r="AN226" t="s">
        <v>55</v>
      </c>
      <c r="AO226" t="s">
        <v>55</v>
      </c>
      <c r="AP226" t="s">
        <v>55</v>
      </c>
      <c r="AQ226" t="s">
        <v>55</v>
      </c>
    </row>
    <row r="227" spans="1:43" x14ac:dyDescent="0.35">
      <c r="A227" t="s">
        <v>491</v>
      </c>
      <c r="B227" t="s">
        <v>47</v>
      </c>
      <c r="C227" t="s">
        <v>48</v>
      </c>
      <c r="D227" t="s">
        <v>48</v>
      </c>
      <c r="E227" t="s">
        <v>61</v>
      </c>
      <c r="F227" t="s">
        <v>502</v>
      </c>
      <c r="G227" t="s">
        <v>503</v>
      </c>
      <c r="I227" t="str">
        <f>HYPERLINK("https://twitter.com/Twitter User/status/1748966575292715286","https://twitter.com/Twitter User/status/1748966575292715286")</f>
        <v>https://twitter.com/Twitter User/status/1748966575292715286</v>
      </c>
      <c r="J227" t="s">
        <v>60</v>
      </c>
      <c r="N227">
        <v>0</v>
      </c>
      <c r="O227">
        <v>0</v>
      </c>
      <c r="X227" t="s">
        <v>53</v>
      </c>
      <c r="AK227" t="s">
        <v>54</v>
      </c>
      <c r="AL227" t="s">
        <v>55</v>
      </c>
      <c r="AM227" t="s">
        <v>55</v>
      </c>
      <c r="AN227" t="s">
        <v>55</v>
      </c>
      <c r="AO227" t="s">
        <v>55</v>
      </c>
      <c r="AP227" t="s">
        <v>55</v>
      </c>
      <c r="AQ227" t="s">
        <v>55</v>
      </c>
    </row>
    <row r="228" spans="1:43" x14ac:dyDescent="0.35">
      <c r="A228" t="s">
        <v>491</v>
      </c>
      <c r="B228" t="s">
        <v>47</v>
      </c>
      <c r="C228" t="s">
        <v>48</v>
      </c>
      <c r="D228" t="s">
        <v>48</v>
      </c>
      <c r="E228" t="s">
        <v>49</v>
      </c>
      <c r="F228" t="s">
        <v>504</v>
      </c>
      <c r="G228" t="s">
        <v>505</v>
      </c>
      <c r="I228" t="str">
        <f>HYPERLINK("https://twitter.com/Twitter User/status/1748962606746886495","https://twitter.com/Twitter User/status/1748962606746886495")</f>
        <v>https://twitter.com/Twitter User/status/1748962606746886495</v>
      </c>
      <c r="J228" t="s">
        <v>52</v>
      </c>
      <c r="N228">
        <v>0</v>
      </c>
      <c r="O228">
        <v>0</v>
      </c>
      <c r="X228" t="s">
        <v>53</v>
      </c>
      <c r="AK228" t="s">
        <v>54</v>
      </c>
      <c r="AL228" t="s">
        <v>55</v>
      </c>
      <c r="AM228" t="s">
        <v>55</v>
      </c>
      <c r="AN228" t="s">
        <v>55</v>
      </c>
      <c r="AO228" t="s">
        <v>55</v>
      </c>
      <c r="AP228" t="s">
        <v>55</v>
      </c>
      <c r="AQ228" t="s">
        <v>55</v>
      </c>
    </row>
    <row r="229" spans="1:43" x14ac:dyDescent="0.35">
      <c r="A229" t="s">
        <v>491</v>
      </c>
      <c r="B229" t="s">
        <v>47</v>
      </c>
      <c r="C229" t="s">
        <v>48</v>
      </c>
      <c r="D229" t="s">
        <v>48</v>
      </c>
      <c r="E229" t="s">
        <v>49</v>
      </c>
      <c r="F229" t="s">
        <v>506</v>
      </c>
      <c r="G229" t="s">
        <v>507</v>
      </c>
      <c r="I229" t="str">
        <f>HYPERLINK("https://twitter.com/Twitter User/status/1748962500547113234","https://twitter.com/Twitter User/status/1748962500547113234")</f>
        <v>https://twitter.com/Twitter User/status/1748962500547113234</v>
      </c>
      <c r="J229" t="s">
        <v>52</v>
      </c>
      <c r="N229">
        <v>0</v>
      </c>
      <c r="O229">
        <v>0</v>
      </c>
      <c r="X229" t="s">
        <v>53</v>
      </c>
      <c r="AK229" t="s">
        <v>54</v>
      </c>
      <c r="AL229" t="s">
        <v>55</v>
      </c>
      <c r="AM229" t="s">
        <v>55</v>
      </c>
      <c r="AN229" t="s">
        <v>55</v>
      </c>
      <c r="AO229" t="s">
        <v>55</v>
      </c>
      <c r="AP229" t="s">
        <v>55</v>
      </c>
      <c r="AQ229" t="s">
        <v>55</v>
      </c>
    </row>
    <row r="230" spans="1:43" x14ac:dyDescent="0.35">
      <c r="A230" t="s">
        <v>491</v>
      </c>
      <c r="B230" t="s">
        <v>47</v>
      </c>
      <c r="C230" t="s">
        <v>48</v>
      </c>
      <c r="D230" t="s">
        <v>48</v>
      </c>
      <c r="E230" t="s">
        <v>49</v>
      </c>
      <c r="F230" t="s">
        <v>508</v>
      </c>
      <c r="G230" t="s">
        <v>509</v>
      </c>
      <c r="I230" t="str">
        <f>HYPERLINK("https://twitter.com/Twitter User/status/1748962068823195919","https://twitter.com/Twitter User/status/1748962068823195919")</f>
        <v>https://twitter.com/Twitter User/status/1748962068823195919</v>
      </c>
      <c r="J230" t="s">
        <v>52</v>
      </c>
      <c r="N230">
        <v>0</v>
      </c>
      <c r="O230">
        <v>0</v>
      </c>
      <c r="X230" t="s">
        <v>53</v>
      </c>
      <c r="AK230" t="s">
        <v>54</v>
      </c>
      <c r="AL230" t="s">
        <v>55</v>
      </c>
      <c r="AM230" t="s">
        <v>55</v>
      </c>
      <c r="AN230" t="s">
        <v>55</v>
      </c>
      <c r="AO230" t="s">
        <v>55</v>
      </c>
      <c r="AP230" t="s">
        <v>55</v>
      </c>
      <c r="AQ230" t="s">
        <v>55</v>
      </c>
    </row>
    <row r="231" spans="1:43" x14ac:dyDescent="0.35">
      <c r="A231" t="s">
        <v>491</v>
      </c>
      <c r="B231" t="s">
        <v>47</v>
      </c>
      <c r="C231" t="s">
        <v>48</v>
      </c>
      <c r="D231" t="s">
        <v>48</v>
      </c>
      <c r="E231" t="s">
        <v>61</v>
      </c>
      <c r="F231" t="s">
        <v>510</v>
      </c>
      <c r="G231" t="s">
        <v>511</v>
      </c>
      <c r="I231" t="str">
        <f>HYPERLINK("https://twitter.com/Twitter User/status/1748957425724756096","https://twitter.com/Twitter User/status/1748957425724756096")</f>
        <v>https://twitter.com/Twitter User/status/1748957425724756096</v>
      </c>
      <c r="J231" t="s">
        <v>52</v>
      </c>
      <c r="N231">
        <v>0</v>
      </c>
      <c r="O231">
        <v>0</v>
      </c>
      <c r="X231" t="s">
        <v>53</v>
      </c>
      <c r="AK231" t="s">
        <v>54</v>
      </c>
      <c r="AL231" t="s">
        <v>55</v>
      </c>
      <c r="AM231" t="s">
        <v>55</v>
      </c>
      <c r="AN231" t="s">
        <v>55</v>
      </c>
      <c r="AO231" t="s">
        <v>55</v>
      </c>
      <c r="AP231" t="s">
        <v>55</v>
      </c>
      <c r="AQ231" t="s">
        <v>55</v>
      </c>
    </row>
    <row r="232" spans="1:43" x14ac:dyDescent="0.35">
      <c r="A232" t="s">
        <v>491</v>
      </c>
      <c r="B232" t="s">
        <v>47</v>
      </c>
      <c r="C232" t="s">
        <v>48</v>
      </c>
      <c r="D232" t="s">
        <v>48</v>
      </c>
      <c r="E232" t="s">
        <v>49</v>
      </c>
      <c r="F232" t="s">
        <v>512</v>
      </c>
      <c r="G232" t="s">
        <v>513</v>
      </c>
      <c r="I232" t="str">
        <f>HYPERLINK("https://twitter.com/Twitter User/status/1748932512842477846","https://twitter.com/Twitter User/status/1748932512842477846")</f>
        <v>https://twitter.com/Twitter User/status/1748932512842477846</v>
      </c>
      <c r="J232" t="s">
        <v>52</v>
      </c>
      <c r="N232">
        <v>0</v>
      </c>
      <c r="O232">
        <v>0</v>
      </c>
      <c r="X232" t="s">
        <v>53</v>
      </c>
      <c r="AK232" t="s">
        <v>54</v>
      </c>
      <c r="AL232" t="s">
        <v>55</v>
      </c>
      <c r="AM232" t="s">
        <v>55</v>
      </c>
      <c r="AN232" t="s">
        <v>55</v>
      </c>
      <c r="AO232" t="s">
        <v>55</v>
      </c>
      <c r="AP232" t="s">
        <v>55</v>
      </c>
      <c r="AQ232" t="s">
        <v>55</v>
      </c>
    </row>
    <row r="233" spans="1:43" x14ac:dyDescent="0.35">
      <c r="A233" t="s">
        <v>491</v>
      </c>
      <c r="B233" t="s">
        <v>47</v>
      </c>
      <c r="C233" t="s">
        <v>48</v>
      </c>
      <c r="D233" t="s">
        <v>48</v>
      </c>
      <c r="E233" t="s">
        <v>49</v>
      </c>
      <c r="F233" t="s">
        <v>514</v>
      </c>
      <c r="G233" t="s">
        <v>515</v>
      </c>
      <c r="I233" t="str">
        <f>HYPERLINK("https://twitter.com/Twitter User/status/1748929251141988862","https://twitter.com/Twitter User/status/1748929251141988862")</f>
        <v>https://twitter.com/Twitter User/status/1748929251141988862</v>
      </c>
      <c r="J233" t="s">
        <v>60</v>
      </c>
      <c r="N233">
        <v>0</v>
      </c>
      <c r="O233">
        <v>0</v>
      </c>
      <c r="X233" t="s">
        <v>53</v>
      </c>
      <c r="AK233" t="s">
        <v>54</v>
      </c>
      <c r="AL233" t="s">
        <v>55</v>
      </c>
      <c r="AM233" t="s">
        <v>55</v>
      </c>
      <c r="AN233" t="s">
        <v>55</v>
      </c>
      <c r="AO233" t="s">
        <v>55</v>
      </c>
      <c r="AP233" t="s">
        <v>55</v>
      </c>
      <c r="AQ233" t="s">
        <v>55</v>
      </c>
    </row>
    <row r="234" spans="1:43" x14ac:dyDescent="0.35">
      <c r="A234" t="s">
        <v>516</v>
      </c>
      <c r="B234" t="s">
        <v>47</v>
      </c>
      <c r="C234" t="s">
        <v>48</v>
      </c>
      <c r="D234" t="s">
        <v>48</v>
      </c>
      <c r="E234" t="s">
        <v>61</v>
      </c>
      <c r="F234" t="s">
        <v>517</v>
      </c>
      <c r="G234" t="s">
        <v>518</v>
      </c>
      <c r="I234" t="str">
        <f>HYPERLINK("https://twitter.com/Twitter User/status/1748731567948665325","https://twitter.com/Twitter User/status/1748731567948665325")</f>
        <v>https://twitter.com/Twitter User/status/1748731567948665325</v>
      </c>
      <c r="J234" t="s">
        <v>52</v>
      </c>
      <c r="N234">
        <v>0</v>
      </c>
      <c r="O234">
        <v>0</v>
      </c>
      <c r="X234" t="s">
        <v>53</v>
      </c>
      <c r="AK234" t="s">
        <v>54</v>
      </c>
      <c r="AL234" t="s">
        <v>55</v>
      </c>
      <c r="AM234" t="s">
        <v>55</v>
      </c>
      <c r="AN234" t="s">
        <v>55</v>
      </c>
      <c r="AO234" t="s">
        <v>55</v>
      </c>
      <c r="AP234" t="s">
        <v>55</v>
      </c>
      <c r="AQ234" t="s">
        <v>55</v>
      </c>
    </row>
    <row r="235" spans="1:43" x14ac:dyDescent="0.35">
      <c r="A235" t="s">
        <v>516</v>
      </c>
      <c r="B235" t="s">
        <v>47</v>
      </c>
      <c r="C235" t="s">
        <v>48</v>
      </c>
      <c r="D235" t="s">
        <v>48</v>
      </c>
      <c r="E235" t="s">
        <v>49</v>
      </c>
      <c r="F235" t="s">
        <v>519</v>
      </c>
      <c r="G235" t="s">
        <v>520</v>
      </c>
      <c r="I235" t="str">
        <f>HYPERLINK("https://twitter.com/Twitter User/status/1748727579740090596","https://twitter.com/Twitter User/status/1748727579740090596")</f>
        <v>https://twitter.com/Twitter User/status/1748727579740090596</v>
      </c>
      <c r="J235" t="s">
        <v>52</v>
      </c>
      <c r="N235">
        <v>0</v>
      </c>
      <c r="O235">
        <v>0</v>
      </c>
      <c r="X235" t="s">
        <v>53</v>
      </c>
      <c r="AK235" t="s">
        <v>54</v>
      </c>
      <c r="AL235" t="s">
        <v>55</v>
      </c>
      <c r="AM235" t="s">
        <v>55</v>
      </c>
      <c r="AN235" t="s">
        <v>55</v>
      </c>
      <c r="AO235" t="s">
        <v>55</v>
      </c>
      <c r="AP235" t="s">
        <v>55</v>
      </c>
      <c r="AQ235" t="s">
        <v>55</v>
      </c>
    </row>
    <row r="236" spans="1:43" x14ac:dyDescent="0.35">
      <c r="A236" t="s">
        <v>516</v>
      </c>
      <c r="B236" t="s">
        <v>47</v>
      </c>
      <c r="C236" t="s">
        <v>48</v>
      </c>
      <c r="D236" t="s">
        <v>48</v>
      </c>
      <c r="E236" t="s">
        <v>61</v>
      </c>
      <c r="F236" t="s">
        <v>521</v>
      </c>
      <c r="G236" t="s">
        <v>522</v>
      </c>
      <c r="I236" t="str">
        <f>HYPERLINK("https://twitter.com/Twitter User/status/1748706627933602076","https://twitter.com/Twitter User/status/1748706627933602076")</f>
        <v>https://twitter.com/Twitter User/status/1748706627933602076</v>
      </c>
      <c r="N236">
        <v>0</v>
      </c>
      <c r="O236">
        <v>0</v>
      </c>
      <c r="X236" t="s">
        <v>53</v>
      </c>
      <c r="AK236" t="s">
        <v>54</v>
      </c>
      <c r="AL236" t="s">
        <v>55</v>
      </c>
      <c r="AM236" t="s">
        <v>55</v>
      </c>
      <c r="AN236" t="s">
        <v>55</v>
      </c>
      <c r="AO236" t="s">
        <v>55</v>
      </c>
      <c r="AP236" t="s">
        <v>55</v>
      </c>
      <c r="AQ236" t="s">
        <v>55</v>
      </c>
    </row>
    <row r="237" spans="1:43" x14ac:dyDescent="0.35">
      <c r="A237" t="s">
        <v>516</v>
      </c>
      <c r="B237" t="s">
        <v>47</v>
      </c>
      <c r="C237" t="s">
        <v>48</v>
      </c>
      <c r="D237" t="s">
        <v>48</v>
      </c>
      <c r="E237" t="s">
        <v>49</v>
      </c>
      <c r="F237" t="s">
        <v>523</v>
      </c>
      <c r="G237" t="s">
        <v>524</v>
      </c>
      <c r="I237" t="str">
        <f>HYPERLINK("https://twitter.com/Twitter User/status/1748627445627126101","https://twitter.com/Twitter User/status/1748627445627126101")</f>
        <v>https://twitter.com/Twitter User/status/1748627445627126101</v>
      </c>
      <c r="J237" t="s">
        <v>52</v>
      </c>
      <c r="N237">
        <v>0</v>
      </c>
      <c r="O237">
        <v>0</v>
      </c>
      <c r="X237" t="s">
        <v>53</v>
      </c>
      <c r="AK237" t="s">
        <v>54</v>
      </c>
      <c r="AL237" t="s">
        <v>55</v>
      </c>
      <c r="AM237" t="s">
        <v>55</v>
      </c>
      <c r="AN237" t="s">
        <v>55</v>
      </c>
      <c r="AO237" t="s">
        <v>55</v>
      </c>
      <c r="AP237" t="s">
        <v>55</v>
      </c>
      <c r="AQ237" t="s">
        <v>55</v>
      </c>
    </row>
    <row r="238" spans="1:43" x14ac:dyDescent="0.35">
      <c r="A238" t="s">
        <v>516</v>
      </c>
      <c r="B238" t="s">
        <v>47</v>
      </c>
      <c r="C238" t="s">
        <v>48</v>
      </c>
      <c r="D238" t="s">
        <v>48</v>
      </c>
      <c r="E238" t="s">
        <v>61</v>
      </c>
      <c r="F238" t="s">
        <v>525</v>
      </c>
      <c r="G238" t="s">
        <v>526</v>
      </c>
      <c r="I238" t="str">
        <f>HYPERLINK("https://twitter.com/Twitter User/status/1748573023798497376","https://twitter.com/Twitter User/status/1748573023798497376")</f>
        <v>https://twitter.com/Twitter User/status/1748573023798497376</v>
      </c>
      <c r="J238" t="s">
        <v>52</v>
      </c>
      <c r="N238">
        <v>0</v>
      </c>
      <c r="O238">
        <v>0</v>
      </c>
      <c r="X238" t="s">
        <v>53</v>
      </c>
      <c r="AK238" t="s">
        <v>54</v>
      </c>
      <c r="AL238" t="s">
        <v>55</v>
      </c>
      <c r="AM238" t="s">
        <v>55</v>
      </c>
      <c r="AN238" t="s">
        <v>55</v>
      </c>
      <c r="AO238" t="s">
        <v>55</v>
      </c>
      <c r="AP238" t="s">
        <v>55</v>
      </c>
      <c r="AQ238" t="s">
        <v>55</v>
      </c>
    </row>
    <row r="239" spans="1:43" x14ac:dyDescent="0.35">
      <c r="A239" t="s">
        <v>516</v>
      </c>
      <c r="B239" t="s">
        <v>47</v>
      </c>
      <c r="C239" t="s">
        <v>48</v>
      </c>
      <c r="D239" t="s">
        <v>48</v>
      </c>
      <c r="E239" t="s">
        <v>61</v>
      </c>
      <c r="F239" t="s">
        <v>527</v>
      </c>
      <c r="G239" t="s">
        <v>528</v>
      </c>
      <c r="I239" t="str">
        <f>HYPERLINK("https://twitter.com/Twitter User/status/1748565392107384858","https://twitter.com/Twitter User/status/1748565392107384858")</f>
        <v>https://twitter.com/Twitter User/status/1748565392107384858</v>
      </c>
      <c r="J239" t="s">
        <v>52</v>
      </c>
      <c r="N239">
        <v>0</v>
      </c>
      <c r="O239">
        <v>0</v>
      </c>
      <c r="X239" t="s">
        <v>95</v>
      </c>
      <c r="AK239" t="s">
        <v>54</v>
      </c>
      <c r="AL239" t="s">
        <v>55</v>
      </c>
      <c r="AM239" t="s">
        <v>55</v>
      </c>
      <c r="AN239" t="s">
        <v>55</v>
      </c>
      <c r="AO239" t="s">
        <v>55</v>
      </c>
      <c r="AP239" t="s">
        <v>55</v>
      </c>
      <c r="AQ239" t="s">
        <v>55</v>
      </c>
    </row>
    <row r="240" spans="1:43" x14ac:dyDescent="0.35">
      <c r="A240" t="s">
        <v>516</v>
      </c>
      <c r="B240" t="s">
        <v>47</v>
      </c>
      <c r="C240" t="s">
        <v>48</v>
      </c>
      <c r="D240" t="s">
        <v>48</v>
      </c>
      <c r="E240" t="s">
        <v>49</v>
      </c>
      <c r="F240" t="s">
        <v>529</v>
      </c>
      <c r="G240" t="s">
        <v>530</v>
      </c>
      <c r="I240" t="str">
        <f>HYPERLINK("https://twitter.com/Twitter User/status/1748538504869793861","https://twitter.com/Twitter User/status/1748538504869793861")</f>
        <v>https://twitter.com/Twitter User/status/1748538504869793861</v>
      </c>
      <c r="J240" t="s">
        <v>52</v>
      </c>
      <c r="N240">
        <v>0</v>
      </c>
      <c r="O240">
        <v>0</v>
      </c>
      <c r="X240" t="s">
        <v>53</v>
      </c>
      <c r="AK240" t="s">
        <v>54</v>
      </c>
      <c r="AL240" t="s">
        <v>55</v>
      </c>
      <c r="AM240" t="s">
        <v>55</v>
      </c>
      <c r="AN240" t="s">
        <v>55</v>
      </c>
      <c r="AO240" t="s">
        <v>55</v>
      </c>
      <c r="AP240" t="s">
        <v>55</v>
      </c>
      <c r="AQ240" t="s">
        <v>55</v>
      </c>
    </row>
    <row r="241" spans="1:43" x14ac:dyDescent="0.35">
      <c r="A241" t="s">
        <v>531</v>
      </c>
      <c r="B241" t="s">
        <v>47</v>
      </c>
      <c r="C241" t="s">
        <v>48</v>
      </c>
      <c r="D241" t="s">
        <v>48</v>
      </c>
      <c r="E241" t="s">
        <v>61</v>
      </c>
      <c r="F241" t="s">
        <v>532</v>
      </c>
      <c r="G241" t="s">
        <v>533</v>
      </c>
      <c r="I241" t="str">
        <f>HYPERLINK("https://twitter.com/Twitter User/status/1748405792393593220","https://twitter.com/Twitter User/status/1748405792393593220")</f>
        <v>https://twitter.com/Twitter User/status/1748405792393593220</v>
      </c>
      <c r="J241" t="s">
        <v>52</v>
      </c>
      <c r="N241">
        <v>0</v>
      </c>
      <c r="O241">
        <v>0</v>
      </c>
      <c r="X241" t="s">
        <v>53</v>
      </c>
      <c r="AK241" t="s">
        <v>54</v>
      </c>
      <c r="AL241" t="s">
        <v>55</v>
      </c>
      <c r="AM241" t="s">
        <v>55</v>
      </c>
      <c r="AN241" t="s">
        <v>55</v>
      </c>
      <c r="AO241" t="s">
        <v>55</v>
      </c>
      <c r="AP241" t="s">
        <v>55</v>
      </c>
      <c r="AQ241" t="s">
        <v>55</v>
      </c>
    </row>
    <row r="242" spans="1:43" x14ac:dyDescent="0.35">
      <c r="A242" t="s">
        <v>531</v>
      </c>
      <c r="B242" t="s">
        <v>47</v>
      </c>
      <c r="C242" t="s">
        <v>48</v>
      </c>
      <c r="D242" t="s">
        <v>48</v>
      </c>
      <c r="E242" t="s">
        <v>61</v>
      </c>
      <c r="F242" t="s">
        <v>534</v>
      </c>
      <c r="G242" t="s">
        <v>535</v>
      </c>
      <c r="I242" t="str">
        <f>HYPERLINK("https://twitter.com/Twitter User/status/1748405602290958787","https://twitter.com/Twitter User/status/1748405602290958787")</f>
        <v>https://twitter.com/Twitter User/status/1748405602290958787</v>
      </c>
      <c r="J242" t="s">
        <v>52</v>
      </c>
      <c r="N242">
        <v>0</v>
      </c>
      <c r="O242">
        <v>0</v>
      </c>
      <c r="X242" t="s">
        <v>53</v>
      </c>
      <c r="AK242" t="s">
        <v>54</v>
      </c>
      <c r="AL242" t="s">
        <v>55</v>
      </c>
      <c r="AM242" t="s">
        <v>55</v>
      </c>
      <c r="AN242" t="s">
        <v>55</v>
      </c>
      <c r="AO242" t="s">
        <v>55</v>
      </c>
      <c r="AP242" t="s">
        <v>55</v>
      </c>
      <c r="AQ242" t="s">
        <v>55</v>
      </c>
    </row>
    <row r="243" spans="1:43" x14ac:dyDescent="0.35">
      <c r="A243" t="s">
        <v>531</v>
      </c>
      <c r="B243" t="s">
        <v>47</v>
      </c>
      <c r="C243" t="s">
        <v>48</v>
      </c>
      <c r="D243" t="s">
        <v>48</v>
      </c>
      <c r="E243" t="s">
        <v>49</v>
      </c>
      <c r="F243" t="s">
        <v>536</v>
      </c>
      <c r="G243" t="s">
        <v>537</v>
      </c>
      <c r="I243" t="str">
        <f>HYPERLINK("https://twitter.com/Twitter User/status/1748356713277989298","https://twitter.com/Twitter User/status/1748356713277989298")</f>
        <v>https://twitter.com/Twitter User/status/1748356713277989298</v>
      </c>
      <c r="N243">
        <v>0</v>
      </c>
      <c r="O243">
        <v>0</v>
      </c>
      <c r="X243" t="s">
        <v>53</v>
      </c>
      <c r="AK243" t="s">
        <v>54</v>
      </c>
      <c r="AL243" t="s">
        <v>55</v>
      </c>
      <c r="AM243" t="s">
        <v>55</v>
      </c>
      <c r="AN243" t="s">
        <v>55</v>
      </c>
      <c r="AO243" t="s">
        <v>55</v>
      </c>
      <c r="AP243" t="s">
        <v>55</v>
      </c>
      <c r="AQ243" t="s">
        <v>55</v>
      </c>
    </row>
    <row r="244" spans="1:43" x14ac:dyDescent="0.35">
      <c r="A244" t="s">
        <v>531</v>
      </c>
      <c r="B244" t="s">
        <v>47</v>
      </c>
      <c r="C244" t="s">
        <v>48</v>
      </c>
      <c r="D244" t="s">
        <v>48</v>
      </c>
      <c r="E244" t="s">
        <v>61</v>
      </c>
      <c r="F244" t="s">
        <v>538</v>
      </c>
      <c r="G244" t="s">
        <v>539</v>
      </c>
      <c r="I244" t="str">
        <f>HYPERLINK("https://twitter.com/Twitter User/status/1748355468685463720","https://twitter.com/Twitter User/status/1748355468685463720")</f>
        <v>https://twitter.com/Twitter User/status/1748355468685463720</v>
      </c>
      <c r="N244">
        <v>0</v>
      </c>
      <c r="O244">
        <v>0</v>
      </c>
      <c r="X244" t="s">
        <v>53</v>
      </c>
      <c r="AK244" t="s">
        <v>54</v>
      </c>
      <c r="AL244" t="s">
        <v>55</v>
      </c>
      <c r="AM244" t="s">
        <v>55</v>
      </c>
      <c r="AN244" t="s">
        <v>55</v>
      </c>
      <c r="AO244" t="s">
        <v>55</v>
      </c>
      <c r="AP244" t="s">
        <v>55</v>
      </c>
      <c r="AQ244" t="s">
        <v>55</v>
      </c>
    </row>
    <row r="245" spans="1:43" x14ac:dyDescent="0.35">
      <c r="A245" t="s">
        <v>531</v>
      </c>
      <c r="B245" t="s">
        <v>47</v>
      </c>
      <c r="C245" t="s">
        <v>48</v>
      </c>
      <c r="D245" t="s">
        <v>48</v>
      </c>
      <c r="E245" t="s">
        <v>61</v>
      </c>
      <c r="F245" t="s">
        <v>540</v>
      </c>
      <c r="G245" t="s">
        <v>541</v>
      </c>
      <c r="I245" t="str">
        <f>HYPERLINK("https://twitter.com/Twitter User/status/1748355181429858682","https://twitter.com/Twitter User/status/1748355181429858682")</f>
        <v>https://twitter.com/Twitter User/status/1748355181429858682</v>
      </c>
      <c r="J245" t="s">
        <v>52</v>
      </c>
      <c r="N245">
        <v>0</v>
      </c>
      <c r="O245">
        <v>0</v>
      </c>
      <c r="X245" t="s">
        <v>53</v>
      </c>
      <c r="AK245" t="s">
        <v>54</v>
      </c>
      <c r="AL245" t="s">
        <v>55</v>
      </c>
      <c r="AM245" t="s">
        <v>55</v>
      </c>
      <c r="AN245" t="s">
        <v>55</v>
      </c>
      <c r="AO245" t="s">
        <v>55</v>
      </c>
      <c r="AP245" t="s">
        <v>55</v>
      </c>
      <c r="AQ245" t="s">
        <v>55</v>
      </c>
    </row>
    <row r="246" spans="1:43" x14ac:dyDescent="0.35">
      <c r="A246" t="s">
        <v>531</v>
      </c>
      <c r="B246" t="s">
        <v>47</v>
      </c>
      <c r="C246" t="s">
        <v>48</v>
      </c>
      <c r="D246" t="s">
        <v>48</v>
      </c>
      <c r="E246" t="s">
        <v>61</v>
      </c>
      <c r="F246" t="s">
        <v>542</v>
      </c>
      <c r="G246" t="s">
        <v>543</v>
      </c>
      <c r="I246" t="str">
        <f>HYPERLINK("https://twitter.com/Twitter User/status/1748338176316658081","https://twitter.com/Twitter User/status/1748338176316658081")</f>
        <v>https://twitter.com/Twitter User/status/1748338176316658081</v>
      </c>
      <c r="J246" t="s">
        <v>52</v>
      </c>
      <c r="N246">
        <v>0</v>
      </c>
      <c r="O246">
        <v>0</v>
      </c>
      <c r="X246" t="s">
        <v>53</v>
      </c>
      <c r="AK246" t="s">
        <v>54</v>
      </c>
      <c r="AL246" t="s">
        <v>55</v>
      </c>
      <c r="AM246" t="s">
        <v>55</v>
      </c>
      <c r="AN246" t="s">
        <v>55</v>
      </c>
      <c r="AO246" t="s">
        <v>55</v>
      </c>
      <c r="AP246" t="s">
        <v>55</v>
      </c>
      <c r="AQ246" t="s">
        <v>55</v>
      </c>
    </row>
    <row r="247" spans="1:43" x14ac:dyDescent="0.35">
      <c r="A247" t="s">
        <v>531</v>
      </c>
      <c r="B247" t="s">
        <v>47</v>
      </c>
      <c r="C247" t="s">
        <v>48</v>
      </c>
      <c r="D247" t="s">
        <v>48</v>
      </c>
      <c r="E247" t="s">
        <v>61</v>
      </c>
      <c r="F247" t="s">
        <v>544</v>
      </c>
      <c r="G247" t="s">
        <v>545</v>
      </c>
      <c r="I247" t="str">
        <f>HYPERLINK("https://twitter.com/Twitter User/status/1748333928933691884","https://twitter.com/Twitter User/status/1748333928933691884")</f>
        <v>https://twitter.com/Twitter User/status/1748333928933691884</v>
      </c>
      <c r="J247" t="s">
        <v>52</v>
      </c>
      <c r="N247">
        <v>0</v>
      </c>
      <c r="O247">
        <v>0</v>
      </c>
      <c r="X247" t="s">
        <v>53</v>
      </c>
      <c r="AK247" t="s">
        <v>54</v>
      </c>
      <c r="AL247" t="s">
        <v>55</v>
      </c>
      <c r="AM247" t="s">
        <v>55</v>
      </c>
      <c r="AN247" t="s">
        <v>55</v>
      </c>
      <c r="AO247" t="s">
        <v>55</v>
      </c>
      <c r="AP247" t="s">
        <v>55</v>
      </c>
      <c r="AQ247" t="s">
        <v>55</v>
      </c>
    </row>
    <row r="248" spans="1:43" x14ac:dyDescent="0.35">
      <c r="A248" t="s">
        <v>531</v>
      </c>
      <c r="B248" t="s">
        <v>66</v>
      </c>
      <c r="C248" t="s">
        <v>67</v>
      </c>
      <c r="D248" t="s">
        <v>67</v>
      </c>
      <c r="E248" t="s">
        <v>68</v>
      </c>
      <c r="F248" t="s">
        <v>546</v>
      </c>
      <c r="G248" t="s">
        <v>547</v>
      </c>
      <c r="I248" t="str">
        <f>HYPERLINK("https://payrupblogs.wordpress.com/2024/01/19/simplified-recharges-and-bill-payments-with-the-payrup-app/","https://payrupblogs.wordpress.com/2024/01/19/simplified-recharges-and-bill-payments-with-the-payrup-app/")</f>
        <v>https://payrupblogs.wordpress.com/2024/01/19/simplified-recharges-and-bill-payments-with-the-payrup-app/</v>
      </c>
      <c r="AL248" t="s">
        <v>55</v>
      </c>
      <c r="AM248" t="s">
        <v>55</v>
      </c>
      <c r="AN248" t="s">
        <v>55</v>
      </c>
      <c r="AO248" t="s">
        <v>55</v>
      </c>
      <c r="AP248" t="s">
        <v>55</v>
      </c>
      <c r="AQ248" t="s">
        <v>55</v>
      </c>
    </row>
    <row r="249" spans="1:43" x14ac:dyDescent="0.35">
      <c r="A249" t="s">
        <v>531</v>
      </c>
      <c r="B249" t="s">
        <v>47</v>
      </c>
      <c r="C249" t="s">
        <v>48</v>
      </c>
      <c r="D249" t="s">
        <v>48</v>
      </c>
      <c r="E249" t="s">
        <v>61</v>
      </c>
      <c r="F249" t="s">
        <v>548</v>
      </c>
      <c r="G249" t="s">
        <v>549</v>
      </c>
      <c r="I249" t="str">
        <f>HYPERLINK("https://twitter.com/Twitter User/status/1748297901250404360","https://twitter.com/Twitter User/status/1748297901250404360")</f>
        <v>https://twitter.com/Twitter User/status/1748297901250404360</v>
      </c>
      <c r="J249" t="s">
        <v>52</v>
      </c>
      <c r="N249">
        <v>0</v>
      </c>
      <c r="O249">
        <v>0</v>
      </c>
      <c r="X249" t="s">
        <v>53</v>
      </c>
      <c r="AK249" t="s">
        <v>54</v>
      </c>
      <c r="AL249" t="s">
        <v>55</v>
      </c>
      <c r="AM249" t="s">
        <v>55</v>
      </c>
      <c r="AN249" t="s">
        <v>55</v>
      </c>
      <c r="AO249" t="s">
        <v>55</v>
      </c>
      <c r="AP249" t="s">
        <v>55</v>
      </c>
      <c r="AQ249" t="s">
        <v>55</v>
      </c>
    </row>
    <row r="250" spans="1:43" x14ac:dyDescent="0.35">
      <c r="A250" t="s">
        <v>531</v>
      </c>
      <c r="B250" t="s">
        <v>47</v>
      </c>
      <c r="C250" t="s">
        <v>48</v>
      </c>
      <c r="D250" t="s">
        <v>48</v>
      </c>
      <c r="E250" t="s">
        <v>49</v>
      </c>
      <c r="F250" t="s">
        <v>550</v>
      </c>
      <c r="G250" t="s">
        <v>551</v>
      </c>
      <c r="I250" t="str">
        <f>HYPERLINK("https://twitter.com/airtelbank/status/1748297673419972990","https://twitter.com/airtelbank/status/1748297673419972990")</f>
        <v>https://twitter.com/airtelbank/status/1748297673419972990</v>
      </c>
      <c r="J250" t="s">
        <v>52</v>
      </c>
      <c r="N250">
        <v>0</v>
      </c>
      <c r="O250">
        <v>0</v>
      </c>
      <c r="P250">
        <v>81809</v>
      </c>
      <c r="W250" t="s">
        <v>94</v>
      </c>
      <c r="X250" t="s">
        <v>53</v>
      </c>
      <c r="AK250" t="s">
        <v>54</v>
      </c>
      <c r="AL250" t="s">
        <v>55</v>
      </c>
      <c r="AM250" t="s">
        <v>55</v>
      </c>
      <c r="AN250" t="s">
        <v>55</v>
      </c>
      <c r="AO250" t="s">
        <v>55</v>
      </c>
      <c r="AP250" t="s">
        <v>55</v>
      </c>
      <c r="AQ250" t="s">
        <v>55</v>
      </c>
    </row>
    <row r="251" spans="1:43" x14ac:dyDescent="0.35">
      <c r="A251" t="s">
        <v>531</v>
      </c>
      <c r="B251" t="s">
        <v>47</v>
      </c>
      <c r="C251" t="s">
        <v>48</v>
      </c>
      <c r="D251" t="s">
        <v>48</v>
      </c>
      <c r="E251" t="s">
        <v>49</v>
      </c>
      <c r="F251" t="s">
        <v>552</v>
      </c>
      <c r="G251" t="s">
        <v>553</v>
      </c>
      <c r="I251" t="str">
        <f>HYPERLINK("https://twitter.com/Twitter User/status/1748261727286726939","https://twitter.com/Twitter User/status/1748261727286726939")</f>
        <v>https://twitter.com/Twitter User/status/1748261727286726939</v>
      </c>
      <c r="J251" t="s">
        <v>60</v>
      </c>
      <c r="N251">
        <v>0</v>
      </c>
      <c r="O251">
        <v>0</v>
      </c>
      <c r="X251" t="s">
        <v>53</v>
      </c>
      <c r="AK251" t="s">
        <v>54</v>
      </c>
      <c r="AL251" t="s">
        <v>55</v>
      </c>
      <c r="AM251" t="s">
        <v>55</v>
      </c>
      <c r="AN251" t="s">
        <v>55</v>
      </c>
      <c r="AO251" t="s">
        <v>55</v>
      </c>
      <c r="AP251" t="s">
        <v>55</v>
      </c>
      <c r="AQ251" t="s">
        <v>55</v>
      </c>
    </row>
    <row r="252" spans="1:43" x14ac:dyDescent="0.35">
      <c r="A252" t="s">
        <v>531</v>
      </c>
      <c r="B252" t="s">
        <v>47</v>
      </c>
      <c r="C252" t="s">
        <v>48</v>
      </c>
      <c r="D252" t="s">
        <v>48</v>
      </c>
      <c r="E252" t="s">
        <v>49</v>
      </c>
      <c r="F252" t="s">
        <v>554</v>
      </c>
      <c r="G252" t="s">
        <v>555</v>
      </c>
      <c r="I252" t="str">
        <f>HYPERLINK("https://twitter.com/Twitter User/status/1748254315691802878","https://twitter.com/Twitter User/status/1748254315691802878")</f>
        <v>https://twitter.com/Twitter User/status/1748254315691802878</v>
      </c>
      <c r="J252" t="s">
        <v>60</v>
      </c>
      <c r="N252">
        <v>0</v>
      </c>
      <c r="O252">
        <v>0</v>
      </c>
      <c r="X252" t="s">
        <v>53</v>
      </c>
      <c r="AK252" t="s">
        <v>54</v>
      </c>
      <c r="AL252" t="s">
        <v>55</v>
      </c>
      <c r="AM252" t="s">
        <v>55</v>
      </c>
      <c r="AN252" t="s">
        <v>55</v>
      </c>
      <c r="AO252" t="s">
        <v>55</v>
      </c>
      <c r="AP252" t="s">
        <v>55</v>
      </c>
      <c r="AQ252" t="s">
        <v>55</v>
      </c>
    </row>
    <row r="253" spans="1:43" x14ac:dyDescent="0.35">
      <c r="A253" t="s">
        <v>531</v>
      </c>
      <c r="B253" t="s">
        <v>47</v>
      </c>
      <c r="C253" t="s">
        <v>48</v>
      </c>
      <c r="D253" t="s">
        <v>48</v>
      </c>
      <c r="E253" t="s">
        <v>61</v>
      </c>
      <c r="F253" t="s">
        <v>527</v>
      </c>
      <c r="G253" t="s">
        <v>556</v>
      </c>
      <c r="I253" t="str">
        <f>HYPERLINK("https://twitter.com/Twitter User/status/1748246358430282144","https://twitter.com/Twitter User/status/1748246358430282144")</f>
        <v>https://twitter.com/Twitter User/status/1748246358430282144</v>
      </c>
      <c r="J253" t="s">
        <v>52</v>
      </c>
      <c r="N253">
        <v>0</v>
      </c>
      <c r="O253">
        <v>0</v>
      </c>
      <c r="X253" t="s">
        <v>53</v>
      </c>
      <c r="AK253" t="s">
        <v>54</v>
      </c>
      <c r="AL253" t="s">
        <v>55</v>
      </c>
      <c r="AM253" t="s">
        <v>55</v>
      </c>
      <c r="AN253" t="s">
        <v>55</v>
      </c>
      <c r="AO253" t="s">
        <v>55</v>
      </c>
      <c r="AP253" t="s">
        <v>55</v>
      </c>
      <c r="AQ253" t="s">
        <v>55</v>
      </c>
    </row>
    <row r="254" spans="1:43" x14ac:dyDescent="0.35">
      <c r="A254" t="s">
        <v>531</v>
      </c>
      <c r="B254" t="s">
        <v>47</v>
      </c>
      <c r="C254" t="s">
        <v>48</v>
      </c>
      <c r="D254" t="s">
        <v>48</v>
      </c>
      <c r="E254" t="s">
        <v>61</v>
      </c>
      <c r="F254" t="s">
        <v>557</v>
      </c>
      <c r="G254" t="s">
        <v>558</v>
      </c>
      <c r="I254" t="str">
        <f>HYPERLINK("https://twitter.com/Twitter User/status/1748218944899670238","https://twitter.com/Twitter User/status/1748218944899670238")</f>
        <v>https://twitter.com/Twitter User/status/1748218944899670238</v>
      </c>
      <c r="J254" t="s">
        <v>52</v>
      </c>
      <c r="N254">
        <v>0</v>
      </c>
      <c r="O254">
        <v>0</v>
      </c>
      <c r="X254" t="s">
        <v>53</v>
      </c>
      <c r="AK254" t="s">
        <v>54</v>
      </c>
      <c r="AL254" t="s">
        <v>55</v>
      </c>
      <c r="AM254" t="s">
        <v>55</v>
      </c>
      <c r="AN254" t="s">
        <v>55</v>
      </c>
      <c r="AO254" t="s">
        <v>55</v>
      </c>
      <c r="AP254" t="s">
        <v>55</v>
      </c>
      <c r="AQ254" t="s">
        <v>55</v>
      </c>
    </row>
    <row r="255" spans="1:43" x14ac:dyDescent="0.35">
      <c r="A255" t="s">
        <v>531</v>
      </c>
      <c r="B255" t="s">
        <v>47</v>
      </c>
      <c r="C255" t="s">
        <v>48</v>
      </c>
      <c r="D255" t="s">
        <v>48</v>
      </c>
      <c r="E255" t="s">
        <v>49</v>
      </c>
      <c r="F255" t="s">
        <v>559</v>
      </c>
      <c r="G255" t="s">
        <v>560</v>
      </c>
      <c r="I255" t="str">
        <f>HYPERLINK("https://twitter.com/Twitter User/status/1748198373176602716","https://twitter.com/Twitter User/status/1748198373176602716")</f>
        <v>https://twitter.com/Twitter User/status/1748198373176602716</v>
      </c>
      <c r="J255" t="s">
        <v>60</v>
      </c>
      <c r="N255">
        <v>0</v>
      </c>
      <c r="O255">
        <v>0</v>
      </c>
      <c r="X255" t="s">
        <v>95</v>
      </c>
      <c r="AK255" t="s">
        <v>54</v>
      </c>
      <c r="AL255" t="s">
        <v>55</v>
      </c>
      <c r="AM255" t="s">
        <v>55</v>
      </c>
      <c r="AN255" t="s">
        <v>55</v>
      </c>
      <c r="AO255" t="s">
        <v>55</v>
      </c>
      <c r="AP255" t="s">
        <v>55</v>
      </c>
      <c r="AQ255" t="s">
        <v>55</v>
      </c>
    </row>
    <row r="256" spans="1:43" x14ac:dyDescent="0.35">
      <c r="A256" t="s">
        <v>561</v>
      </c>
      <c r="B256" t="s">
        <v>47</v>
      </c>
      <c r="C256" t="s">
        <v>48</v>
      </c>
      <c r="D256" t="s">
        <v>48</v>
      </c>
      <c r="E256" t="s">
        <v>49</v>
      </c>
      <c r="F256" t="s">
        <v>562</v>
      </c>
      <c r="G256" t="s">
        <v>563</v>
      </c>
      <c r="I256" t="str">
        <f>HYPERLINK("https://twitter.com/Twitter User/status/1748044194483208668","https://twitter.com/Twitter User/status/1748044194483208668")</f>
        <v>https://twitter.com/Twitter User/status/1748044194483208668</v>
      </c>
      <c r="J256" t="s">
        <v>52</v>
      </c>
      <c r="N256">
        <v>0</v>
      </c>
      <c r="O256">
        <v>0</v>
      </c>
      <c r="X256" t="s">
        <v>53</v>
      </c>
      <c r="AK256" t="s">
        <v>54</v>
      </c>
      <c r="AL256" t="s">
        <v>55</v>
      </c>
      <c r="AM256" t="s">
        <v>55</v>
      </c>
      <c r="AN256" t="s">
        <v>55</v>
      </c>
      <c r="AO256" t="s">
        <v>55</v>
      </c>
      <c r="AP256" t="s">
        <v>55</v>
      </c>
      <c r="AQ256" t="s">
        <v>55</v>
      </c>
    </row>
    <row r="257" spans="1:43" x14ac:dyDescent="0.35">
      <c r="A257" t="s">
        <v>561</v>
      </c>
      <c r="B257" t="s">
        <v>47</v>
      </c>
      <c r="C257" t="s">
        <v>48</v>
      </c>
      <c r="D257" t="s">
        <v>48</v>
      </c>
      <c r="E257" t="s">
        <v>61</v>
      </c>
      <c r="F257" t="s">
        <v>564</v>
      </c>
      <c r="G257" t="s">
        <v>565</v>
      </c>
      <c r="I257" t="str">
        <f>HYPERLINK("https://twitter.com/Twitter User/status/1747987302528500001","https://twitter.com/Twitter User/status/1747987302528500001")</f>
        <v>https://twitter.com/Twitter User/status/1747987302528500001</v>
      </c>
      <c r="J257" t="s">
        <v>60</v>
      </c>
      <c r="N257">
        <v>0</v>
      </c>
      <c r="O257">
        <v>0</v>
      </c>
      <c r="X257" t="s">
        <v>53</v>
      </c>
      <c r="AK257" t="s">
        <v>54</v>
      </c>
      <c r="AL257" t="s">
        <v>55</v>
      </c>
      <c r="AM257" t="s">
        <v>55</v>
      </c>
      <c r="AN257" t="s">
        <v>55</v>
      </c>
      <c r="AO257" t="s">
        <v>55</v>
      </c>
      <c r="AP257" t="s">
        <v>55</v>
      </c>
      <c r="AQ257" t="s">
        <v>55</v>
      </c>
    </row>
    <row r="258" spans="1:43" x14ac:dyDescent="0.35">
      <c r="A258" t="s">
        <v>561</v>
      </c>
      <c r="B258" t="s">
        <v>47</v>
      </c>
      <c r="C258" t="s">
        <v>48</v>
      </c>
      <c r="D258" t="s">
        <v>48</v>
      </c>
      <c r="E258" t="s">
        <v>49</v>
      </c>
      <c r="F258" t="s">
        <v>566</v>
      </c>
      <c r="G258" t="s">
        <v>567</v>
      </c>
      <c r="I258" t="str">
        <f>HYPERLINK("https://twitter.com/Twitter User/status/1747971153921257638","https://twitter.com/Twitter User/status/1747971153921257638")</f>
        <v>https://twitter.com/Twitter User/status/1747971153921257638</v>
      </c>
      <c r="J258" t="s">
        <v>52</v>
      </c>
      <c r="N258">
        <v>0</v>
      </c>
      <c r="O258">
        <v>0</v>
      </c>
      <c r="X258" t="s">
        <v>53</v>
      </c>
      <c r="AK258" t="s">
        <v>54</v>
      </c>
      <c r="AL258" t="s">
        <v>55</v>
      </c>
      <c r="AM258" t="s">
        <v>55</v>
      </c>
      <c r="AN258" t="s">
        <v>55</v>
      </c>
      <c r="AO258" t="s">
        <v>55</v>
      </c>
      <c r="AP258" t="s">
        <v>55</v>
      </c>
      <c r="AQ258" t="s">
        <v>55</v>
      </c>
    </row>
    <row r="259" spans="1:43" x14ac:dyDescent="0.35">
      <c r="A259" t="s">
        <v>561</v>
      </c>
      <c r="B259" t="s">
        <v>47</v>
      </c>
      <c r="C259" t="s">
        <v>48</v>
      </c>
      <c r="D259" t="s">
        <v>48</v>
      </c>
      <c r="E259" t="s">
        <v>61</v>
      </c>
      <c r="F259" t="s">
        <v>568</v>
      </c>
      <c r="G259" t="s">
        <v>569</v>
      </c>
      <c r="I259" t="str">
        <f>HYPERLINK("https://twitter.com/Twitter User/status/1747946277180965218","https://twitter.com/Twitter User/status/1747946277180965218")</f>
        <v>https://twitter.com/Twitter User/status/1747946277180965218</v>
      </c>
      <c r="J259" t="s">
        <v>52</v>
      </c>
      <c r="N259">
        <v>0</v>
      </c>
      <c r="O259">
        <v>0</v>
      </c>
      <c r="X259" t="s">
        <v>53</v>
      </c>
      <c r="AK259" t="s">
        <v>54</v>
      </c>
      <c r="AL259" t="s">
        <v>55</v>
      </c>
      <c r="AM259" t="s">
        <v>55</v>
      </c>
      <c r="AN259" t="s">
        <v>55</v>
      </c>
      <c r="AO259" t="s">
        <v>55</v>
      </c>
      <c r="AP259" t="s">
        <v>55</v>
      </c>
      <c r="AQ259" t="s">
        <v>55</v>
      </c>
    </row>
    <row r="260" spans="1:43" x14ac:dyDescent="0.35">
      <c r="A260" t="s">
        <v>561</v>
      </c>
      <c r="B260" t="s">
        <v>47</v>
      </c>
      <c r="C260" t="s">
        <v>48</v>
      </c>
      <c r="D260" t="s">
        <v>48</v>
      </c>
      <c r="E260" t="s">
        <v>49</v>
      </c>
      <c r="F260" t="s">
        <v>570</v>
      </c>
      <c r="G260" t="s">
        <v>571</v>
      </c>
      <c r="I260" t="str">
        <f>HYPERLINK("https://twitter.com/Twitter User/status/1747945063441744189","https://twitter.com/Twitter User/status/1747945063441744189")</f>
        <v>https://twitter.com/Twitter User/status/1747945063441744189</v>
      </c>
      <c r="J260" t="s">
        <v>52</v>
      </c>
      <c r="N260">
        <v>0</v>
      </c>
      <c r="O260">
        <v>0</v>
      </c>
      <c r="X260" t="s">
        <v>53</v>
      </c>
      <c r="AK260" t="s">
        <v>54</v>
      </c>
      <c r="AL260" t="s">
        <v>55</v>
      </c>
      <c r="AM260" t="s">
        <v>55</v>
      </c>
      <c r="AN260" t="s">
        <v>55</v>
      </c>
      <c r="AO260" t="s">
        <v>55</v>
      </c>
      <c r="AP260" t="s">
        <v>55</v>
      </c>
      <c r="AQ260" t="s">
        <v>55</v>
      </c>
    </row>
    <row r="261" spans="1:43" x14ac:dyDescent="0.35">
      <c r="A261" t="s">
        <v>561</v>
      </c>
      <c r="B261" t="s">
        <v>47</v>
      </c>
      <c r="C261" t="s">
        <v>48</v>
      </c>
      <c r="D261" t="s">
        <v>48</v>
      </c>
      <c r="E261" t="s">
        <v>61</v>
      </c>
      <c r="F261" t="s">
        <v>572</v>
      </c>
      <c r="G261" t="s">
        <v>573</v>
      </c>
      <c r="I261" t="str">
        <f>HYPERLINK("https://twitter.com/Twitter User/status/1747934734070751472","https://twitter.com/Twitter User/status/1747934734070751472")</f>
        <v>https://twitter.com/Twitter User/status/1747934734070751472</v>
      </c>
      <c r="J261" t="s">
        <v>52</v>
      </c>
      <c r="N261">
        <v>0</v>
      </c>
      <c r="O261">
        <v>0</v>
      </c>
      <c r="X261" t="s">
        <v>53</v>
      </c>
      <c r="AK261" t="s">
        <v>54</v>
      </c>
      <c r="AL261" t="s">
        <v>55</v>
      </c>
      <c r="AM261" t="s">
        <v>55</v>
      </c>
      <c r="AN261" t="s">
        <v>55</v>
      </c>
      <c r="AO261" t="s">
        <v>55</v>
      </c>
      <c r="AP261" t="s">
        <v>55</v>
      </c>
      <c r="AQ261" t="s">
        <v>55</v>
      </c>
    </row>
    <row r="262" spans="1:43" x14ac:dyDescent="0.35">
      <c r="A262" t="s">
        <v>561</v>
      </c>
      <c r="B262" t="s">
        <v>47</v>
      </c>
      <c r="C262" t="s">
        <v>48</v>
      </c>
      <c r="D262" t="s">
        <v>48</v>
      </c>
      <c r="E262" t="s">
        <v>49</v>
      </c>
      <c r="F262" t="s">
        <v>574</v>
      </c>
      <c r="G262" t="s">
        <v>575</v>
      </c>
      <c r="I262" t="str">
        <f>HYPERLINK("https://twitter.com/Twitter User/status/1747930781258043834","https://twitter.com/Twitter User/status/1747930781258043834")</f>
        <v>https://twitter.com/Twitter User/status/1747930781258043834</v>
      </c>
      <c r="J262" t="s">
        <v>52</v>
      </c>
      <c r="N262">
        <v>0</v>
      </c>
      <c r="O262">
        <v>0</v>
      </c>
      <c r="X262" t="s">
        <v>53</v>
      </c>
      <c r="AK262" t="s">
        <v>54</v>
      </c>
      <c r="AL262" t="s">
        <v>55</v>
      </c>
      <c r="AM262" t="s">
        <v>55</v>
      </c>
      <c r="AN262" t="s">
        <v>55</v>
      </c>
      <c r="AO262" t="s">
        <v>55</v>
      </c>
      <c r="AP262" t="s">
        <v>55</v>
      </c>
      <c r="AQ262" t="s">
        <v>55</v>
      </c>
    </row>
    <row r="263" spans="1:43" x14ac:dyDescent="0.35">
      <c r="A263" t="s">
        <v>561</v>
      </c>
      <c r="B263" t="s">
        <v>47</v>
      </c>
      <c r="C263" t="s">
        <v>48</v>
      </c>
      <c r="D263" t="s">
        <v>48</v>
      </c>
      <c r="E263" t="s">
        <v>61</v>
      </c>
      <c r="F263" t="s">
        <v>576</v>
      </c>
      <c r="G263" t="s">
        <v>577</v>
      </c>
      <c r="I263" t="str">
        <f>HYPERLINK("https://twitter.com/Twitter User/status/1747925857673658859","https://twitter.com/Twitter User/status/1747925857673658859")</f>
        <v>https://twitter.com/Twitter User/status/1747925857673658859</v>
      </c>
      <c r="J263" t="s">
        <v>52</v>
      </c>
      <c r="N263">
        <v>0</v>
      </c>
      <c r="O263">
        <v>0</v>
      </c>
      <c r="X263" t="s">
        <v>53</v>
      </c>
      <c r="AK263" t="s">
        <v>54</v>
      </c>
      <c r="AL263" t="s">
        <v>55</v>
      </c>
      <c r="AM263" t="s">
        <v>55</v>
      </c>
      <c r="AN263" t="s">
        <v>55</v>
      </c>
      <c r="AO263" t="s">
        <v>55</v>
      </c>
      <c r="AP263" t="s">
        <v>55</v>
      </c>
      <c r="AQ263" t="s">
        <v>55</v>
      </c>
    </row>
    <row r="264" spans="1:43" x14ac:dyDescent="0.35">
      <c r="A264" t="s">
        <v>561</v>
      </c>
      <c r="B264" t="s">
        <v>47</v>
      </c>
      <c r="C264" t="s">
        <v>48</v>
      </c>
      <c r="D264" t="s">
        <v>48</v>
      </c>
      <c r="E264" t="s">
        <v>61</v>
      </c>
      <c r="F264" t="s">
        <v>578</v>
      </c>
      <c r="G264" t="s">
        <v>579</v>
      </c>
      <c r="I264" t="str">
        <f>HYPERLINK("https://twitter.com/Twitter User/status/1747895875018596544","https://twitter.com/Twitter User/status/1747895875018596544")</f>
        <v>https://twitter.com/Twitter User/status/1747895875018596544</v>
      </c>
      <c r="N264">
        <v>0</v>
      </c>
      <c r="O264">
        <v>0</v>
      </c>
      <c r="W264" t="s">
        <v>94</v>
      </c>
      <c r="X264" t="s">
        <v>95</v>
      </c>
      <c r="AK264" t="s">
        <v>54</v>
      </c>
      <c r="AL264" t="s">
        <v>55</v>
      </c>
      <c r="AM264" t="s">
        <v>55</v>
      </c>
      <c r="AN264" t="s">
        <v>55</v>
      </c>
      <c r="AO264" t="s">
        <v>55</v>
      </c>
      <c r="AP264" t="s">
        <v>55</v>
      </c>
      <c r="AQ264" t="s">
        <v>55</v>
      </c>
    </row>
    <row r="265" spans="1:43" x14ac:dyDescent="0.35">
      <c r="A265" t="s">
        <v>561</v>
      </c>
      <c r="B265" t="s">
        <v>47</v>
      </c>
      <c r="C265" t="s">
        <v>48</v>
      </c>
      <c r="D265" t="s">
        <v>48</v>
      </c>
      <c r="E265" t="s">
        <v>61</v>
      </c>
      <c r="F265" t="s">
        <v>578</v>
      </c>
      <c r="G265" t="s">
        <v>580</v>
      </c>
      <c r="I265" t="str">
        <f>HYPERLINK("https://twitter.com/Twitter User/status/1747890762971550181","https://twitter.com/Twitter User/status/1747890762971550181")</f>
        <v>https://twitter.com/Twitter User/status/1747890762971550181</v>
      </c>
      <c r="N265">
        <v>0</v>
      </c>
      <c r="O265">
        <v>0</v>
      </c>
      <c r="X265" t="s">
        <v>95</v>
      </c>
      <c r="AK265" t="s">
        <v>54</v>
      </c>
      <c r="AL265" t="s">
        <v>55</v>
      </c>
      <c r="AM265" t="s">
        <v>55</v>
      </c>
      <c r="AN265" t="s">
        <v>55</v>
      </c>
      <c r="AO265" t="s">
        <v>55</v>
      </c>
      <c r="AP265" t="s">
        <v>55</v>
      </c>
      <c r="AQ265" t="s">
        <v>55</v>
      </c>
    </row>
    <row r="266" spans="1:43" x14ac:dyDescent="0.35">
      <c r="A266" t="s">
        <v>561</v>
      </c>
      <c r="B266" t="s">
        <v>47</v>
      </c>
      <c r="C266" t="s">
        <v>48</v>
      </c>
      <c r="D266" t="s">
        <v>48</v>
      </c>
      <c r="E266" t="s">
        <v>61</v>
      </c>
      <c r="F266" t="s">
        <v>578</v>
      </c>
      <c r="G266" t="s">
        <v>581</v>
      </c>
      <c r="I266" t="str">
        <f>HYPERLINK("https://twitter.com/Twitter User/status/1747889500385411411","https://twitter.com/Twitter User/status/1747889500385411411")</f>
        <v>https://twitter.com/Twitter User/status/1747889500385411411</v>
      </c>
      <c r="J266" t="s">
        <v>52</v>
      </c>
      <c r="N266">
        <v>0</v>
      </c>
      <c r="O266">
        <v>0</v>
      </c>
      <c r="X266" t="s">
        <v>53</v>
      </c>
      <c r="AK266" t="s">
        <v>54</v>
      </c>
      <c r="AL266" t="s">
        <v>55</v>
      </c>
      <c r="AM266" t="s">
        <v>55</v>
      </c>
      <c r="AN266" t="s">
        <v>55</v>
      </c>
      <c r="AO266" t="s">
        <v>55</v>
      </c>
      <c r="AP266" t="s">
        <v>55</v>
      </c>
      <c r="AQ266" t="s">
        <v>55</v>
      </c>
    </row>
    <row r="267" spans="1:43" x14ac:dyDescent="0.35">
      <c r="A267" t="s">
        <v>561</v>
      </c>
      <c r="B267" t="s">
        <v>47</v>
      </c>
      <c r="C267" t="s">
        <v>48</v>
      </c>
      <c r="D267" t="s">
        <v>48</v>
      </c>
      <c r="E267" t="s">
        <v>49</v>
      </c>
      <c r="F267" t="s">
        <v>582</v>
      </c>
      <c r="G267" t="s">
        <v>583</v>
      </c>
      <c r="I267" t="str">
        <f>HYPERLINK("https://twitter.com/Twitter User/status/1747883325073817840","https://twitter.com/Twitter User/status/1747883325073817840")</f>
        <v>https://twitter.com/Twitter User/status/1747883325073817840</v>
      </c>
      <c r="J267" t="s">
        <v>52</v>
      </c>
      <c r="N267">
        <v>0</v>
      </c>
      <c r="O267">
        <v>0</v>
      </c>
      <c r="X267" t="s">
        <v>95</v>
      </c>
      <c r="AK267" t="s">
        <v>54</v>
      </c>
      <c r="AL267" t="s">
        <v>55</v>
      </c>
      <c r="AM267" t="s">
        <v>55</v>
      </c>
      <c r="AN267" t="s">
        <v>55</v>
      </c>
      <c r="AO267" t="s">
        <v>55</v>
      </c>
      <c r="AP267" t="s">
        <v>55</v>
      </c>
      <c r="AQ267" t="s">
        <v>55</v>
      </c>
    </row>
    <row r="268" spans="1:43" x14ac:dyDescent="0.35">
      <c r="A268" t="s">
        <v>561</v>
      </c>
      <c r="B268" t="s">
        <v>47</v>
      </c>
      <c r="C268" t="s">
        <v>48</v>
      </c>
      <c r="D268" t="s">
        <v>48</v>
      </c>
      <c r="E268" t="s">
        <v>49</v>
      </c>
      <c r="F268" t="s">
        <v>582</v>
      </c>
      <c r="G268" t="s">
        <v>584</v>
      </c>
      <c r="I268" t="str">
        <f>HYPERLINK("https://twitter.com/Twitter User/status/1747883278512869620","https://twitter.com/Twitter User/status/1747883278512869620")</f>
        <v>https://twitter.com/Twitter User/status/1747883278512869620</v>
      </c>
      <c r="J268" t="s">
        <v>52</v>
      </c>
      <c r="N268">
        <v>0</v>
      </c>
      <c r="O268">
        <v>0</v>
      </c>
      <c r="X268" t="s">
        <v>53</v>
      </c>
      <c r="AK268" t="s">
        <v>54</v>
      </c>
      <c r="AL268" t="s">
        <v>55</v>
      </c>
      <c r="AM268" t="s">
        <v>55</v>
      </c>
      <c r="AN268" t="s">
        <v>55</v>
      </c>
      <c r="AO268" t="s">
        <v>55</v>
      </c>
      <c r="AP268" t="s">
        <v>55</v>
      </c>
      <c r="AQ268" t="s">
        <v>55</v>
      </c>
    </row>
    <row r="269" spans="1:43" x14ac:dyDescent="0.35">
      <c r="A269" t="s">
        <v>561</v>
      </c>
      <c r="B269" t="s">
        <v>47</v>
      </c>
      <c r="C269" t="s">
        <v>48</v>
      </c>
      <c r="D269" t="s">
        <v>48</v>
      </c>
      <c r="E269" t="s">
        <v>49</v>
      </c>
      <c r="F269" t="s">
        <v>585</v>
      </c>
      <c r="G269" t="s">
        <v>586</v>
      </c>
      <c r="I269" t="str">
        <f>HYPERLINK("https://twitter.com/Twitter User/status/1747867732341862762","https://twitter.com/Twitter User/status/1747867732341862762")</f>
        <v>https://twitter.com/Twitter User/status/1747867732341862762</v>
      </c>
      <c r="J269" t="s">
        <v>52</v>
      </c>
      <c r="N269">
        <v>0</v>
      </c>
      <c r="O269">
        <v>0</v>
      </c>
      <c r="X269" t="s">
        <v>53</v>
      </c>
      <c r="AK269" t="s">
        <v>54</v>
      </c>
      <c r="AL269" t="s">
        <v>55</v>
      </c>
      <c r="AM269" t="s">
        <v>55</v>
      </c>
      <c r="AN269" t="s">
        <v>55</v>
      </c>
      <c r="AO269" t="s">
        <v>55</v>
      </c>
      <c r="AP269" t="s">
        <v>55</v>
      </c>
      <c r="AQ269" t="s">
        <v>55</v>
      </c>
    </row>
    <row r="270" spans="1:43" x14ac:dyDescent="0.35">
      <c r="A270" t="s">
        <v>561</v>
      </c>
      <c r="B270" t="s">
        <v>47</v>
      </c>
      <c r="C270" t="s">
        <v>48</v>
      </c>
      <c r="D270" t="s">
        <v>48</v>
      </c>
      <c r="E270" t="s">
        <v>49</v>
      </c>
      <c r="F270" t="s">
        <v>587</v>
      </c>
      <c r="G270" t="s">
        <v>588</v>
      </c>
      <c r="I270" t="str">
        <f>HYPERLINK("https://twitter.com/Twitter User/status/1747867708929261625","https://twitter.com/Twitter User/status/1747867708929261625")</f>
        <v>https://twitter.com/Twitter User/status/1747867708929261625</v>
      </c>
      <c r="J270" t="s">
        <v>52</v>
      </c>
      <c r="N270">
        <v>0</v>
      </c>
      <c r="O270">
        <v>0</v>
      </c>
      <c r="X270" t="s">
        <v>53</v>
      </c>
      <c r="AK270" t="s">
        <v>54</v>
      </c>
      <c r="AL270" t="s">
        <v>55</v>
      </c>
      <c r="AM270" t="s">
        <v>55</v>
      </c>
      <c r="AN270" t="s">
        <v>55</v>
      </c>
      <c r="AO270" t="s">
        <v>55</v>
      </c>
      <c r="AP270" t="s">
        <v>55</v>
      </c>
      <c r="AQ270" t="s">
        <v>55</v>
      </c>
    </row>
    <row r="271" spans="1:43" x14ac:dyDescent="0.35">
      <c r="A271" t="s">
        <v>561</v>
      </c>
      <c r="B271" t="s">
        <v>47</v>
      </c>
      <c r="C271" t="s">
        <v>48</v>
      </c>
      <c r="D271" t="s">
        <v>48</v>
      </c>
      <c r="E271" t="s">
        <v>61</v>
      </c>
      <c r="F271" t="s">
        <v>589</v>
      </c>
      <c r="G271" t="s">
        <v>590</v>
      </c>
      <c r="I271" t="str">
        <f>HYPERLINK("https://twitter.com/Twitter User/status/1747845425011507533","https://twitter.com/Twitter User/status/1747845425011507533")</f>
        <v>https://twitter.com/Twitter User/status/1747845425011507533</v>
      </c>
      <c r="N271">
        <v>0</v>
      </c>
      <c r="O271">
        <v>0</v>
      </c>
      <c r="X271" t="s">
        <v>53</v>
      </c>
      <c r="AK271" t="s">
        <v>54</v>
      </c>
      <c r="AL271" t="s">
        <v>55</v>
      </c>
      <c r="AM271" t="s">
        <v>55</v>
      </c>
      <c r="AN271" t="s">
        <v>55</v>
      </c>
      <c r="AO271" t="s">
        <v>55</v>
      </c>
      <c r="AP271" t="s">
        <v>55</v>
      </c>
      <c r="AQ271" t="s">
        <v>55</v>
      </c>
    </row>
    <row r="272" spans="1:43" x14ac:dyDescent="0.35">
      <c r="A272" t="s">
        <v>561</v>
      </c>
      <c r="B272" t="s">
        <v>47</v>
      </c>
      <c r="C272" t="s">
        <v>48</v>
      </c>
      <c r="D272" t="s">
        <v>48</v>
      </c>
      <c r="E272" t="s">
        <v>61</v>
      </c>
      <c r="F272" t="s">
        <v>591</v>
      </c>
      <c r="G272" t="s">
        <v>592</v>
      </c>
      <c r="I272" t="str">
        <f>HYPERLINK("https://twitter.com/Twitter User/status/1747826100905103868","https://twitter.com/Twitter User/status/1747826100905103868")</f>
        <v>https://twitter.com/Twitter User/status/1747826100905103868</v>
      </c>
      <c r="N272">
        <v>0</v>
      </c>
      <c r="O272">
        <v>0</v>
      </c>
      <c r="X272" t="s">
        <v>53</v>
      </c>
      <c r="AK272" t="s">
        <v>54</v>
      </c>
      <c r="AL272" t="s">
        <v>55</v>
      </c>
      <c r="AM272" t="s">
        <v>55</v>
      </c>
      <c r="AN272" t="s">
        <v>55</v>
      </c>
      <c r="AO272" t="s">
        <v>55</v>
      </c>
      <c r="AP272" t="s">
        <v>55</v>
      </c>
      <c r="AQ272" t="s">
        <v>55</v>
      </c>
    </row>
    <row r="273" spans="1:43" x14ac:dyDescent="0.35">
      <c r="A273" t="s">
        <v>561</v>
      </c>
      <c r="B273" t="s">
        <v>47</v>
      </c>
      <c r="C273" t="s">
        <v>48</v>
      </c>
      <c r="D273" t="s">
        <v>48</v>
      </c>
      <c r="E273" t="s">
        <v>61</v>
      </c>
      <c r="F273" t="s">
        <v>593</v>
      </c>
      <c r="G273" t="s">
        <v>594</v>
      </c>
      <c r="I273" t="str">
        <f>HYPERLINK("https://twitter.com/Twitter User/status/1747806662294175973","https://twitter.com/Twitter User/status/1747806662294175973")</f>
        <v>https://twitter.com/Twitter User/status/1747806662294175973</v>
      </c>
      <c r="J273" t="s">
        <v>52</v>
      </c>
      <c r="N273">
        <v>0</v>
      </c>
      <c r="O273">
        <v>0</v>
      </c>
      <c r="X273" t="s">
        <v>53</v>
      </c>
      <c r="AK273" t="s">
        <v>54</v>
      </c>
      <c r="AL273" t="s">
        <v>55</v>
      </c>
      <c r="AM273" t="s">
        <v>55</v>
      </c>
      <c r="AN273" t="s">
        <v>55</v>
      </c>
      <c r="AO273" t="s">
        <v>55</v>
      </c>
      <c r="AP273" t="s">
        <v>55</v>
      </c>
      <c r="AQ273" t="s">
        <v>55</v>
      </c>
    </row>
    <row r="274" spans="1:43" x14ac:dyDescent="0.35">
      <c r="A274" t="s">
        <v>595</v>
      </c>
      <c r="B274" t="s">
        <v>47</v>
      </c>
      <c r="C274" t="s">
        <v>48</v>
      </c>
      <c r="D274" t="s">
        <v>48</v>
      </c>
      <c r="E274" t="s">
        <v>61</v>
      </c>
      <c r="F274" t="s">
        <v>596</v>
      </c>
      <c r="G274" t="s">
        <v>597</v>
      </c>
      <c r="I274" t="str">
        <f>HYPERLINK("https://twitter.com/Twitter User/status/1747651632404582606","https://twitter.com/Twitter User/status/1747651632404582606")</f>
        <v>https://twitter.com/Twitter User/status/1747651632404582606</v>
      </c>
      <c r="J274" t="s">
        <v>52</v>
      </c>
      <c r="N274">
        <v>0</v>
      </c>
      <c r="O274">
        <v>0</v>
      </c>
      <c r="X274" t="s">
        <v>53</v>
      </c>
      <c r="AK274" t="s">
        <v>54</v>
      </c>
      <c r="AL274" t="s">
        <v>55</v>
      </c>
      <c r="AM274" t="s">
        <v>55</v>
      </c>
      <c r="AN274" t="s">
        <v>55</v>
      </c>
      <c r="AO274" t="s">
        <v>55</v>
      </c>
      <c r="AP274" t="s">
        <v>55</v>
      </c>
      <c r="AQ274" t="s">
        <v>55</v>
      </c>
    </row>
    <row r="275" spans="1:43" x14ac:dyDescent="0.35">
      <c r="A275" t="s">
        <v>595</v>
      </c>
      <c r="B275" t="s">
        <v>47</v>
      </c>
      <c r="C275" t="s">
        <v>48</v>
      </c>
      <c r="D275" t="s">
        <v>48</v>
      </c>
      <c r="E275" t="s">
        <v>49</v>
      </c>
      <c r="F275" t="s">
        <v>598</v>
      </c>
      <c r="G275" t="s">
        <v>599</v>
      </c>
      <c r="I275" t="str">
        <f>HYPERLINK("https://twitter.com/Twitter User/status/1747642845241266295","https://twitter.com/Twitter User/status/1747642845241266295")</f>
        <v>https://twitter.com/Twitter User/status/1747642845241266295</v>
      </c>
      <c r="N275">
        <v>0</v>
      </c>
      <c r="O275">
        <v>0</v>
      </c>
      <c r="X275" t="s">
        <v>53</v>
      </c>
      <c r="AK275" t="s">
        <v>54</v>
      </c>
      <c r="AL275" t="s">
        <v>55</v>
      </c>
      <c r="AM275" t="s">
        <v>55</v>
      </c>
      <c r="AN275" t="s">
        <v>55</v>
      </c>
      <c r="AO275" t="s">
        <v>55</v>
      </c>
      <c r="AP275" t="s">
        <v>55</v>
      </c>
      <c r="AQ275" t="s">
        <v>55</v>
      </c>
    </row>
    <row r="276" spans="1:43" x14ac:dyDescent="0.35">
      <c r="A276" t="s">
        <v>595</v>
      </c>
      <c r="B276" t="s">
        <v>47</v>
      </c>
      <c r="C276" t="s">
        <v>48</v>
      </c>
      <c r="D276" t="s">
        <v>48</v>
      </c>
      <c r="E276" t="s">
        <v>61</v>
      </c>
      <c r="F276" t="s">
        <v>600</v>
      </c>
      <c r="G276" t="s">
        <v>601</v>
      </c>
      <c r="I276" t="str">
        <f>HYPERLINK("https://twitter.com/Twitter User/status/1747642323855692046","https://twitter.com/Twitter User/status/1747642323855692046")</f>
        <v>https://twitter.com/Twitter User/status/1747642323855692046</v>
      </c>
      <c r="N276">
        <v>0</v>
      </c>
      <c r="O276">
        <v>0</v>
      </c>
      <c r="X276" t="s">
        <v>53</v>
      </c>
      <c r="AK276" t="s">
        <v>54</v>
      </c>
      <c r="AL276" t="s">
        <v>55</v>
      </c>
      <c r="AM276" t="s">
        <v>55</v>
      </c>
      <c r="AN276" t="s">
        <v>55</v>
      </c>
      <c r="AO276" t="s">
        <v>55</v>
      </c>
      <c r="AP276" t="s">
        <v>55</v>
      </c>
      <c r="AQ276" t="s">
        <v>55</v>
      </c>
    </row>
    <row r="277" spans="1:43" x14ac:dyDescent="0.35">
      <c r="A277" t="s">
        <v>595</v>
      </c>
      <c r="B277" t="s">
        <v>47</v>
      </c>
      <c r="C277" t="s">
        <v>48</v>
      </c>
      <c r="D277" t="s">
        <v>48</v>
      </c>
      <c r="E277" t="s">
        <v>61</v>
      </c>
      <c r="F277" t="s">
        <v>602</v>
      </c>
      <c r="G277" t="s">
        <v>603</v>
      </c>
      <c r="I277" t="str">
        <f>HYPERLINK("https://twitter.com/Twitter User/status/1747642189310734573","https://twitter.com/Twitter User/status/1747642189310734573")</f>
        <v>https://twitter.com/Twitter User/status/1747642189310734573</v>
      </c>
      <c r="N277">
        <v>0</v>
      </c>
      <c r="O277">
        <v>0</v>
      </c>
      <c r="X277" t="s">
        <v>95</v>
      </c>
      <c r="AK277" t="s">
        <v>54</v>
      </c>
      <c r="AL277" t="s">
        <v>55</v>
      </c>
      <c r="AM277" t="s">
        <v>55</v>
      </c>
      <c r="AN277" t="s">
        <v>55</v>
      </c>
      <c r="AO277" t="s">
        <v>55</v>
      </c>
      <c r="AP277" t="s">
        <v>55</v>
      </c>
      <c r="AQ277" t="s">
        <v>55</v>
      </c>
    </row>
    <row r="278" spans="1:43" x14ac:dyDescent="0.35">
      <c r="A278" t="s">
        <v>595</v>
      </c>
      <c r="B278" t="s">
        <v>47</v>
      </c>
      <c r="C278" t="s">
        <v>48</v>
      </c>
      <c r="D278" t="s">
        <v>48</v>
      </c>
      <c r="E278" t="s">
        <v>61</v>
      </c>
      <c r="F278" t="s">
        <v>604</v>
      </c>
      <c r="G278" t="s">
        <v>605</v>
      </c>
      <c r="I278" t="str">
        <f>HYPERLINK("https://twitter.com/Twitter User/status/1747606596879004000","https://twitter.com/Twitter User/status/1747606596879004000")</f>
        <v>https://twitter.com/Twitter User/status/1747606596879004000</v>
      </c>
      <c r="J278" t="s">
        <v>52</v>
      </c>
      <c r="N278">
        <v>0</v>
      </c>
      <c r="O278">
        <v>0</v>
      </c>
      <c r="X278" t="s">
        <v>53</v>
      </c>
      <c r="AK278" t="s">
        <v>54</v>
      </c>
      <c r="AL278" t="s">
        <v>55</v>
      </c>
      <c r="AM278" t="s">
        <v>55</v>
      </c>
      <c r="AN278" t="s">
        <v>55</v>
      </c>
      <c r="AO278" t="s">
        <v>55</v>
      </c>
      <c r="AP278" t="s">
        <v>55</v>
      </c>
      <c r="AQ278" t="s">
        <v>55</v>
      </c>
    </row>
    <row r="279" spans="1:43" x14ac:dyDescent="0.35">
      <c r="A279" t="s">
        <v>595</v>
      </c>
      <c r="B279" t="s">
        <v>47</v>
      </c>
      <c r="C279" t="s">
        <v>48</v>
      </c>
      <c r="D279" t="s">
        <v>48</v>
      </c>
      <c r="E279" t="s">
        <v>61</v>
      </c>
      <c r="F279" t="s">
        <v>606</v>
      </c>
      <c r="G279" t="s">
        <v>607</v>
      </c>
      <c r="I279" t="str">
        <f>HYPERLINK("https://twitter.com/Twitter User/status/1747606468122247213","https://twitter.com/Twitter User/status/1747606468122247213")</f>
        <v>https://twitter.com/Twitter User/status/1747606468122247213</v>
      </c>
      <c r="J279" t="s">
        <v>52</v>
      </c>
      <c r="N279">
        <v>0</v>
      </c>
      <c r="O279">
        <v>0</v>
      </c>
      <c r="X279" t="s">
        <v>53</v>
      </c>
      <c r="AK279" t="s">
        <v>54</v>
      </c>
      <c r="AL279" t="s">
        <v>55</v>
      </c>
      <c r="AM279" t="s">
        <v>55</v>
      </c>
      <c r="AN279" t="s">
        <v>55</v>
      </c>
      <c r="AO279" t="s">
        <v>55</v>
      </c>
      <c r="AP279" t="s">
        <v>55</v>
      </c>
      <c r="AQ279" t="s">
        <v>55</v>
      </c>
    </row>
    <row r="280" spans="1:43" x14ac:dyDescent="0.35">
      <c r="A280" t="s">
        <v>595</v>
      </c>
      <c r="B280" t="s">
        <v>47</v>
      </c>
      <c r="C280" t="s">
        <v>48</v>
      </c>
      <c r="D280" t="s">
        <v>48</v>
      </c>
      <c r="E280" t="s">
        <v>61</v>
      </c>
      <c r="F280" t="s">
        <v>608</v>
      </c>
      <c r="G280" t="s">
        <v>609</v>
      </c>
      <c r="I280" t="str">
        <f>HYPERLINK("https://twitter.com/Twitter User/status/1747606385758720415","https://twitter.com/Twitter User/status/1747606385758720415")</f>
        <v>https://twitter.com/Twitter User/status/1747606385758720415</v>
      </c>
      <c r="J280" t="s">
        <v>52</v>
      </c>
      <c r="N280">
        <v>0</v>
      </c>
      <c r="O280">
        <v>0</v>
      </c>
      <c r="X280" t="s">
        <v>53</v>
      </c>
      <c r="AK280" t="s">
        <v>54</v>
      </c>
      <c r="AL280" t="s">
        <v>55</v>
      </c>
      <c r="AM280" t="s">
        <v>55</v>
      </c>
      <c r="AN280" t="s">
        <v>55</v>
      </c>
      <c r="AO280" t="s">
        <v>55</v>
      </c>
      <c r="AP280" t="s">
        <v>55</v>
      </c>
      <c r="AQ280" t="s">
        <v>55</v>
      </c>
    </row>
    <row r="281" spans="1:43" x14ac:dyDescent="0.35">
      <c r="A281" t="s">
        <v>595</v>
      </c>
      <c r="B281" t="s">
        <v>47</v>
      </c>
      <c r="C281" t="s">
        <v>48</v>
      </c>
      <c r="D281" t="s">
        <v>48</v>
      </c>
      <c r="E281" t="s">
        <v>61</v>
      </c>
      <c r="F281" t="s">
        <v>610</v>
      </c>
      <c r="G281" t="s">
        <v>611</v>
      </c>
      <c r="I281" t="str">
        <f>HYPERLINK("https://twitter.com/Twitter User/status/1747606305114935719","https://twitter.com/Twitter User/status/1747606305114935719")</f>
        <v>https://twitter.com/Twitter User/status/1747606305114935719</v>
      </c>
      <c r="J281" t="s">
        <v>52</v>
      </c>
      <c r="N281">
        <v>0</v>
      </c>
      <c r="O281">
        <v>0</v>
      </c>
      <c r="X281" t="s">
        <v>53</v>
      </c>
      <c r="AK281" t="s">
        <v>54</v>
      </c>
      <c r="AL281" t="s">
        <v>55</v>
      </c>
      <c r="AM281" t="s">
        <v>55</v>
      </c>
      <c r="AN281" t="s">
        <v>55</v>
      </c>
      <c r="AO281" t="s">
        <v>55</v>
      </c>
      <c r="AP281" t="s">
        <v>55</v>
      </c>
      <c r="AQ281" t="s">
        <v>55</v>
      </c>
    </row>
    <row r="282" spans="1:43" x14ac:dyDescent="0.35">
      <c r="A282" t="s">
        <v>595</v>
      </c>
      <c r="B282" t="s">
        <v>47</v>
      </c>
      <c r="C282" t="s">
        <v>48</v>
      </c>
      <c r="D282" t="s">
        <v>48</v>
      </c>
      <c r="E282" t="s">
        <v>61</v>
      </c>
      <c r="F282" t="s">
        <v>612</v>
      </c>
      <c r="G282" t="s">
        <v>613</v>
      </c>
      <c r="I282" t="str">
        <f>HYPERLINK("https://twitter.com/Twitter User/status/1747606219479798148","https://twitter.com/Twitter User/status/1747606219479798148")</f>
        <v>https://twitter.com/Twitter User/status/1747606219479798148</v>
      </c>
      <c r="J282" t="s">
        <v>52</v>
      </c>
      <c r="N282">
        <v>0</v>
      </c>
      <c r="O282">
        <v>0</v>
      </c>
      <c r="X282" t="s">
        <v>53</v>
      </c>
      <c r="AK282" t="s">
        <v>54</v>
      </c>
      <c r="AL282" t="s">
        <v>55</v>
      </c>
      <c r="AM282" t="s">
        <v>55</v>
      </c>
      <c r="AN282" t="s">
        <v>55</v>
      </c>
      <c r="AO282" t="s">
        <v>55</v>
      </c>
      <c r="AP282" t="s">
        <v>55</v>
      </c>
      <c r="AQ282" t="s">
        <v>55</v>
      </c>
    </row>
    <row r="283" spans="1:43" x14ac:dyDescent="0.35">
      <c r="A283" t="s">
        <v>595</v>
      </c>
      <c r="B283" t="s">
        <v>47</v>
      </c>
      <c r="C283" t="s">
        <v>48</v>
      </c>
      <c r="D283" t="s">
        <v>48</v>
      </c>
      <c r="E283" t="s">
        <v>61</v>
      </c>
      <c r="F283" t="s">
        <v>614</v>
      </c>
      <c r="G283" t="s">
        <v>615</v>
      </c>
      <c r="I283" t="str">
        <f>HYPERLINK("https://twitter.com/Twitter User/status/1747606105742782893","https://twitter.com/Twitter User/status/1747606105742782893")</f>
        <v>https://twitter.com/Twitter User/status/1747606105742782893</v>
      </c>
      <c r="J283" t="s">
        <v>52</v>
      </c>
      <c r="N283">
        <v>0</v>
      </c>
      <c r="O283">
        <v>0</v>
      </c>
      <c r="X283" t="s">
        <v>53</v>
      </c>
      <c r="AK283" t="s">
        <v>54</v>
      </c>
      <c r="AL283" t="s">
        <v>55</v>
      </c>
      <c r="AM283" t="s">
        <v>55</v>
      </c>
      <c r="AN283" t="s">
        <v>55</v>
      </c>
      <c r="AO283" t="s">
        <v>55</v>
      </c>
      <c r="AP283" t="s">
        <v>55</v>
      </c>
      <c r="AQ283" t="s">
        <v>55</v>
      </c>
    </row>
    <row r="284" spans="1:43" x14ac:dyDescent="0.35">
      <c r="A284" t="s">
        <v>595</v>
      </c>
      <c r="B284" t="s">
        <v>47</v>
      </c>
      <c r="C284" t="s">
        <v>48</v>
      </c>
      <c r="D284" t="s">
        <v>48</v>
      </c>
      <c r="E284" t="s">
        <v>61</v>
      </c>
      <c r="F284" t="s">
        <v>616</v>
      </c>
      <c r="G284" t="s">
        <v>617</v>
      </c>
      <c r="I284" t="str">
        <f>HYPERLINK("https://twitter.com/Twitter User/status/1747606064575762497","https://twitter.com/Twitter User/status/1747606064575762497")</f>
        <v>https://twitter.com/Twitter User/status/1747606064575762497</v>
      </c>
      <c r="J284" t="s">
        <v>52</v>
      </c>
      <c r="N284">
        <v>0</v>
      </c>
      <c r="O284">
        <v>0</v>
      </c>
      <c r="X284" t="s">
        <v>53</v>
      </c>
      <c r="AK284" t="s">
        <v>54</v>
      </c>
      <c r="AL284" t="s">
        <v>55</v>
      </c>
      <c r="AM284" t="s">
        <v>55</v>
      </c>
      <c r="AN284" t="s">
        <v>55</v>
      </c>
      <c r="AO284" t="s">
        <v>55</v>
      </c>
      <c r="AP284" t="s">
        <v>55</v>
      </c>
      <c r="AQ284" t="s">
        <v>55</v>
      </c>
    </row>
    <row r="285" spans="1:43" x14ac:dyDescent="0.35">
      <c r="A285" t="s">
        <v>595</v>
      </c>
      <c r="B285" t="s">
        <v>47</v>
      </c>
      <c r="C285" t="s">
        <v>48</v>
      </c>
      <c r="D285" t="s">
        <v>48</v>
      </c>
      <c r="E285" t="s">
        <v>61</v>
      </c>
      <c r="F285" t="s">
        <v>618</v>
      </c>
      <c r="G285" t="s">
        <v>619</v>
      </c>
      <c r="I285" t="str">
        <f>HYPERLINK("https://twitter.com/Twitter User/status/1747606016370631085","https://twitter.com/Twitter User/status/1747606016370631085")</f>
        <v>https://twitter.com/Twitter User/status/1747606016370631085</v>
      </c>
      <c r="J285" t="s">
        <v>52</v>
      </c>
      <c r="N285">
        <v>0</v>
      </c>
      <c r="O285">
        <v>0</v>
      </c>
      <c r="X285" t="s">
        <v>53</v>
      </c>
      <c r="AK285" t="s">
        <v>54</v>
      </c>
      <c r="AL285" t="s">
        <v>55</v>
      </c>
      <c r="AM285" t="s">
        <v>55</v>
      </c>
      <c r="AN285" t="s">
        <v>55</v>
      </c>
      <c r="AO285" t="s">
        <v>55</v>
      </c>
      <c r="AP285" t="s">
        <v>55</v>
      </c>
      <c r="AQ285" t="s">
        <v>55</v>
      </c>
    </row>
    <row r="286" spans="1:43" x14ac:dyDescent="0.35">
      <c r="A286" t="s">
        <v>595</v>
      </c>
      <c r="B286" t="s">
        <v>47</v>
      </c>
      <c r="C286" t="s">
        <v>48</v>
      </c>
      <c r="D286" t="s">
        <v>48</v>
      </c>
      <c r="E286" t="s">
        <v>61</v>
      </c>
      <c r="F286" t="s">
        <v>620</v>
      </c>
      <c r="G286" t="s">
        <v>621</v>
      </c>
      <c r="I286" t="str">
        <f>HYPERLINK("https://twitter.com/Twitter User/status/1747605899496259770","https://twitter.com/Twitter User/status/1747605899496259770")</f>
        <v>https://twitter.com/Twitter User/status/1747605899496259770</v>
      </c>
      <c r="J286" t="s">
        <v>52</v>
      </c>
      <c r="N286">
        <v>0</v>
      </c>
      <c r="O286">
        <v>0</v>
      </c>
      <c r="X286" t="s">
        <v>53</v>
      </c>
      <c r="AK286" t="s">
        <v>54</v>
      </c>
      <c r="AL286" t="s">
        <v>55</v>
      </c>
      <c r="AM286" t="s">
        <v>55</v>
      </c>
      <c r="AN286" t="s">
        <v>55</v>
      </c>
      <c r="AO286" t="s">
        <v>55</v>
      </c>
      <c r="AP286" t="s">
        <v>55</v>
      </c>
      <c r="AQ286" t="s">
        <v>55</v>
      </c>
    </row>
    <row r="287" spans="1:43" x14ac:dyDescent="0.35">
      <c r="A287" t="s">
        <v>595</v>
      </c>
      <c r="B287" t="s">
        <v>47</v>
      </c>
      <c r="C287" t="s">
        <v>48</v>
      </c>
      <c r="D287" t="s">
        <v>48</v>
      </c>
      <c r="E287" t="s">
        <v>61</v>
      </c>
      <c r="F287" t="s">
        <v>622</v>
      </c>
      <c r="G287" t="s">
        <v>623</v>
      </c>
      <c r="I287" t="str">
        <f>HYPERLINK("https://twitter.com/Twitter User/status/1747605855229603911","https://twitter.com/Twitter User/status/1747605855229603911")</f>
        <v>https://twitter.com/Twitter User/status/1747605855229603911</v>
      </c>
      <c r="J287" t="s">
        <v>52</v>
      </c>
      <c r="N287">
        <v>0</v>
      </c>
      <c r="O287">
        <v>0</v>
      </c>
      <c r="X287" t="s">
        <v>53</v>
      </c>
      <c r="AK287" t="s">
        <v>54</v>
      </c>
      <c r="AL287" t="s">
        <v>55</v>
      </c>
      <c r="AM287" t="s">
        <v>55</v>
      </c>
      <c r="AN287" t="s">
        <v>55</v>
      </c>
      <c r="AO287" t="s">
        <v>55</v>
      </c>
      <c r="AP287" t="s">
        <v>55</v>
      </c>
      <c r="AQ287" t="s">
        <v>55</v>
      </c>
    </row>
    <row r="288" spans="1:43" x14ac:dyDescent="0.35">
      <c r="A288" t="s">
        <v>595</v>
      </c>
      <c r="B288" t="s">
        <v>47</v>
      </c>
      <c r="C288" t="s">
        <v>48</v>
      </c>
      <c r="D288" t="s">
        <v>48</v>
      </c>
      <c r="E288" t="s">
        <v>61</v>
      </c>
      <c r="F288" t="s">
        <v>624</v>
      </c>
      <c r="G288" t="s">
        <v>625</v>
      </c>
      <c r="I288" t="str">
        <f>HYPERLINK("https://twitter.com/Twitter User/status/1747605766482395160","https://twitter.com/Twitter User/status/1747605766482395160")</f>
        <v>https://twitter.com/Twitter User/status/1747605766482395160</v>
      </c>
      <c r="J288" t="s">
        <v>52</v>
      </c>
      <c r="N288">
        <v>0</v>
      </c>
      <c r="O288">
        <v>0</v>
      </c>
      <c r="X288" t="s">
        <v>53</v>
      </c>
      <c r="AK288" t="s">
        <v>54</v>
      </c>
      <c r="AL288" t="s">
        <v>55</v>
      </c>
      <c r="AM288" t="s">
        <v>55</v>
      </c>
      <c r="AN288" t="s">
        <v>55</v>
      </c>
      <c r="AO288" t="s">
        <v>55</v>
      </c>
      <c r="AP288" t="s">
        <v>55</v>
      </c>
      <c r="AQ288" t="s">
        <v>55</v>
      </c>
    </row>
    <row r="289" spans="1:43" x14ac:dyDescent="0.35">
      <c r="A289" t="s">
        <v>595</v>
      </c>
      <c r="B289" t="s">
        <v>47</v>
      </c>
      <c r="C289" t="s">
        <v>48</v>
      </c>
      <c r="D289" t="s">
        <v>48</v>
      </c>
      <c r="E289" t="s">
        <v>61</v>
      </c>
      <c r="F289" t="s">
        <v>626</v>
      </c>
      <c r="G289" t="s">
        <v>627</v>
      </c>
      <c r="I289" t="str">
        <f>HYPERLINK("https://twitter.com/Twitter User/status/1747605558449107449","https://twitter.com/Twitter User/status/1747605558449107449")</f>
        <v>https://twitter.com/Twitter User/status/1747605558449107449</v>
      </c>
      <c r="J289" t="s">
        <v>52</v>
      </c>
      <c r="N289">
        <v>0</v>
      </c>
      <c r="O289">
        <v>0</v>
      </c>
      <c r="X289" t="s">
        <v>53</v>
      </c>
      <c r="AK289" t="s">
        <v>54</v>
      </c>
      <c r="AL289" t="s">
        <v>55</v>
      </c>
      <c r="AM289" t="s">
        <v>55</v>
      </c>
      <c r="AN289" t="s">
        <v>55</v>
      </c>
      <c r="AO289" t="s">
        <v>55</v>
      </c>
      <c r="AP289" t="s">
        <v>55</v>
      </c>
      <c r="AQ289" t="s">
        <v>55</v>
      </c>
    </row>
    <row r="290" spans="1:43" x14ac:dyDescent="0.35">
      <c r="A290" t="s">
        <v>595</v>
      </c>
      <c r="B290" t="s">
        <v>47</v>
      </c>
      <c r="C290" t="s">
        <v>48</v>
      </c>
      <c r="D290" t="s">
        <v>48</v>
      </c>
      <c r="E290" t="s">
        <v>61</v>
      </c>
      <c r="F290" t="s">
        <v>628</v>
      </c>
      <c r="G290" t="s">
        <v>629</v>
      </c>
      <c r="I290" t="str">
        <f>HYPERLINK("https://twitter.com/Twitter User/status/1747605473581559953","https://twitter.com/Twitter User/status/1747605473581559953")</f>
        <v>https://twitter.com/Twitter User/status/1747605473581559953</v>
      </c>
      <c r="J290" t="s">
        <v>52</v>
      </c>
      <c r="N290">
        <v>0</v>
      </c>
      <c r="O290">
        <v>0</v>
      </c>
      <c r="X290" t="s">
        <v>53</v>
      </c>
      <c r="AK290" t="s">
        <v>54</v>
      </c>
      <c r="AL290" t="s">
        <v>55</v>
      </c>
      <c r="AM290" t="s">
        <v>55</v>
      </c>
      <c r="AN290" t="s">
        <v>55</v>
      </c>
      <c r="AO290" t="s">
        <v>55</v>
      </c>
      <c r="AP290" t="s">
        <v>55</v>
      </c>
      <c r="AQ290" t="s">
        <v>55</v>
      </c>
    </row>
    <row r="291" spans="1:43" x14ac:dyDescent="0.35">
      <c r="A291" t="s">
        <v>595</v>
      </c>
      <c r="B291" t="s">
        <v>47</v>
      </c>
      <c r="C291" t="s">
        <v>48</v>
      </c>
      <c r="D291" t="s">
        <v>48</v>
      </c>
      <c r="E291" t="s">
        <v>61</v>
      </c>
      <c r="F291" t="s">
        <v>630</v>
      </c>
      <c r="G291" t="s">
        <v>631</v>
      </c>
      <c r="I291" t="str">
        <f>HYPERLINK("https://twitter.com/Twitter User/status/1747605407689027893","https://twitter.com/Twitter User/status/1747605407689027893")</f>
        <v>https://twitter.com/Twitter User/status/1747605407689027893</v>
      </c>
      <c r="J291" t="s">
        <v>52</v>
      </c>
      <c r="N291">
        <v>0</v>
      </c>
      <c r="O291">
        <v>0</v>
      </c>
      <c r="X291" t="s">
        <v>53</v>
      </c>
      <c r="AK291" t="s">
        <v>54</v>
      </c>
      <c r="AL291" t="s">
        <v>55</v>
      </c>
      <c r="AM291" t="s">
        <v>55</v>
      </c>
      <c r="AN291" t="s">
        <v>55</v>
      </c>
      <c r="AO291" t="s">
        <v>55</v>
      </c>
      <c r="AP291" t="s">
        <v>55</v>
      </c>
      <c r="AQ291" t="s">
        <v>55</v>
      </c>
    </row>
    <row r="292" spans="1:43" x14ac:dyDescent="0.35">
      <c r="A292" t="s">
        <v>595</v>
      </c>
      <c r="B292" t="s">
        <v>47</v>
      </c>
      <c r="C292" t="s">
        <v>48</v>
      </c>
      <c r="D292" t="s">
        <v>48</v>
      </c>
      <c r="E292" t="s">
        <v>61</v>
      </c>
      <c r="F292" t="s">
        <v>632</v>
      </c>
      <c r="G292" t="s">
        <v>633</v>
      </c>
      <c r="I292" t="str">
        <f>HYPERLINK("https://twitter.com/Twitter User/status/1747605364064080286","https://twitter.com/Twitter User/status/1747605364064080286")</f>
        <v>https://twitter.com/Twitter User/status/1747605364064080286</v>
      </c>
      <c r="J292" t="s">
        <v>52</v>
      </c>
      <c r="N292">
        <v>0</v>
      </c>
      <c r="O292">
        <v>0</v>
      </c>
      <c r="X292" t="s">
        <v>53</v>
      </c>
      <c r="AK292" t="s">
        <v>54</v>
      </c>
      <c r="AL292" t="s">
        <v>55</v>
      </c>
      <c r="AM292" t="s">
        <v>55</v>
      </c>
      <c r="AN292" t="s">
        <v>55</v>
      </c>
      <c r="AO292" t="s">
        <v>55</v>
      </c>
      <c r="AP292" t="s">
        <v>55</v>
      </c>
      <c r="AQ292" t="s">
        <v>55</v>
      </c>
    </row>
    <row r="293" spans="1:43" x14ac:dyDescent="0.35">
      <c r="A293" t="s">
        <v>595</v>
      </c>
      <c r="B293" t="s">
        <v>47</v>
      </c>
      <c r="C293" t="s">
        <v>48</v>
      </c>
      <c r="D293" t="s">
        <v>48</v>
      </c>
      <c r="E293" t="s">
        <v>61</v>
      </c>
      <c r="F293" t="s">
        <v>634</v>
      </c>
      <c r="G293" t="s">
        <v>635</v>
      </c>
      <c r="I293" t="str">
        <f>HYPERLINK("https://twitter.com/Twitter User/status/1747605300683890899","https://twitter.com/Twitter User/status/1747605300683890899")</f>
        <v>https://twitter.com/Twitter User/status/1747605300683890899</v>
      </c>
      <c r="J293" t="s">
        <v>52</v>
      </c>
      <c r="N293">
        <v>0</v>
      </c>
      <c r="O293">
        <v>0</v>
      </c>
      <c r="X293" t="s">
        <v>53</v>
      </c>
      <c r="AK293" t="s">
        <v>54</v>
      </c>
      <c r="AL293" t="s">
        <v>55</v>
      </c>
      <c r="AM293" t="s">
        <v>55</v>
      </c>
      <c r="AN293" t="s">
        <v>55</v>
      </c>
      <c r="AO293" t="s">
        <v>55</v>
      </c>
      <c r="AP293" t="s">
        <v>55</v>
      </c>
      <c r="AQ293" t="s">
        <v>55</v>
      </c>
    </row>
    <row r="294" spans="1:43" x14ac:dyDescent="0.35">
      <c r="A294" t="s">
        <v>595</v>
      </c>
      <c r="B294" t="s">
        <v>47</v>
      </c>
      <c r="C294" t="s">
        <v>48</v>
      </c>
      <c r="D294" t="s">
        <v>48</v>
      </c>
      <c r="E294" t="s">
        <v>61</v>
      </c>
      <c r="F294" t="s">
        <v>636</v>
      </c>
      <c r="G294" t="s">
        <v>637</v>
      </c>
      <c r="I294" t="str">
        <f>HYPERLINK("https://twitter.com/Twitter User/status/1747605218320347331","https://twitter.com/Twitter User/status/1747605218320347331")</f>
        <v>https://twitter.com/Twitter User/status/1747605218320347331</v>
      </c>
      <c r="J294" t="s">
        <v>52</v>
      </c>
      <c r="N294">
        <v>0</v>
      </c>
      <c r="O294">
        <v>0</v>
      </c>
      <c r="X294" t="s">
        <v>53</v>
      </c>
      <c r="AK294" t="s">
        <v>54</v>
      </c>
      <c r="AL294" t="s">
        <v>55</v>
      </c>
      <c r="AM294" t="s">
        <v>55</v>
      </c>
      <c r="AN294" t="s">
        <v>55</v>
      </c>
      <c r="AO294" t="s">
        <v>55</v>
      </c>
      <c r="AP294" t="s">
        <v>55</v>
      </c>
      <c r="AQ294" t="s">
        <v>55</v>
      </c>
    </row>
    <row r="295" spans="1:43" x14ac:dyDescent="0.35">
      <c r="A295" t="s">
        <v>595</v>
      </c>
      <c r="B295" t="s">
        <v>47</v>
      </c>
      <c r="C295" t="s">
        <v>48</v>
      </c>
      <c r="D295" t="s">
        <v>48</v>
      </c>
      <c r="E295" t="s">
        <v>49</v>
      </c>
      <c r="F295" t="s">
        <v>638</v>
      </c>
      <c r="G295" t="s">
        <v>639</v>
      </c>
      <c r="I295" t="str">
        <f>HYPERLINK("https://twitter.com/Twitter User/status/1747603482981572901","https://twitter.com/Twitter User/status/1747603482981572901")</f>
        <v>https://twitter.com/Twitter User/status/1747603482981572901</v>
      </c>
      <c r="N295">
        <v>0</v>
      </c>
      <c r="O295">
        <v>0</v>
      </c>
      <c r="X295" t="s">
        <v>53</v>
      </c>
      <c r="AK295" t="s">
        <v>54</v>
      </c>
      <c r="AL295" t="s">
        <v>55</v>
      </c>
      <c r="AM295" t="s">
        <v>55</v>
      </c>
      <c r="AN295" t="s">
        <v>55</v>
      </c>
      <c r="AO295" t="s">
        <v>55</v>
      </c>
      <c r="AP295" t="s">
        <v>55</v>
      </c>
      <c r="AQ295" t="s">
        <v>55</v>
      </c>
    </row>
    <row r="296" spans="1:43" x14ac:dyDescent="0.35">
      <c r="A296" t="s">
        <v>595</v>
      </c>
      <c r="B296" t="s">
        <v>47</v>
      </c>
      <c r="C296" t="s">
        <v>48</v>
      </c>
      <c r="D296" t="s">
        <v>48</v>
      </c>
      <c r="E296" t="s">
        <v>61</v>
      </c>
      <c r="F296" t="s">
        <v>640</v>
      </c>
      <c r="G296" t="s">
        <v>641</v>
      </c>
      <c r="I296" t="str">
        <f>HYPERLINK("https://twitter.com/Twitter User/status/1747599085652283829","https://twitter.com/Twitter User/status/1747599085652283829")</f>
        <v>https://twitter.com/Twitter User/status/1747599085652283829</v>
      </c>
      <c r="J296" t="s">
        <v>52</v>
      </c>
      <c r="N296">
        <v>0</v>
      </c>
      <c r="O296">
        <v>0</v>
      </c>
      <c r="X296" t="s">
        <v>53</v>
      </c>
      <c r="AK296" t="s">
        <v>54</v>
      </c>
      <c r="AL296" t="s">
        <v>55</v>
      </c>
      <c r="AM296" t="s">
        <v>55</v>
      </c>
      <c r="AN296" t="s">
        <v>55</v>
      </c>
      <c r="AO296" t="s">
        <v>55</v>
      </c>
      <c r="AP296" t="s">
        <v>55</v>
      </c>
      <c r="AQ296" t="s">
        <v>55</v>
      </c>
    </row>
    <row r="297" spans="1:43" x14ac:dyDescent="0.35">
      <c r="A297" t="s">
        <v>595</v>
      </c>
      <c r="B297" t="s">
        <v>47</v>
      </c>
      <c r="C297" t="s">
        <v>48</v>
      </c>
      <c r="D297" t="s">
        <v>48</v>
      </c>
      <c r="E297" t="s">
        <v>61</v>
      </c>
      <c r="F297" t="s">
        <v>642</v>
      </c>
      <c r="G297" t="s">
        <v>643</v>
      </c>
      <c r="I297" t="str">
        <f>HYPERLINK("https://twitter.com/Twitter User/status/1747599011509653669","https://twitter.com/Twitter User/status/1747599011509653669")</f>
        <v>https://twitter.com/Twitter User/status/1747599011509653669</v>
      </c>
      <c r="J297" t="s">
        <v>52</v>
      </c>
      <c r="N297">
        <v>0</v>
      </c>
      <c r="O297">
        <v>0</v>
      </c>
      <c r="X297" t="s">
        <v>53</v>
      </c>
      <c r="AK297" t="s">
        <v>54</v>
      </c>
      <c r="AL297" t="s">
        <v>55</v>
      </c>
      <c r="AM297" t="s">
        <v>55</v>
      </c>
      <c r="AN297" t="s">
        <v>55</v>
      </c>
      <c r="AO297" t="s">
        <v>55</v>
      </c>
      <c r="AP297" t="s">
        <v>55</v>
      </c>
      <c r="AQ297" t="s">
        <v>55</v>
      </c>
    </row>
    <row r="298" spans="1:43" x14ac:dyDescent="0.35">
      <c r="A298" t="s">
        <v>595</v>
      </c>
      <c r="B298" t="s">
        <v>47</v>
      </c>
      <c r="C298" t="s">
        <v>48</v>
      </c>
      <c r="D298" t="s">
        <v>48</v>
      </c>
      <c r="E298" t="s">
        <v>61</v>
      </c>
      <c r="F298" t="s">
        <v>644</v>
      </c>
      <c r="G298" t="s">
        <v>645</v>
      </c>
      <c r="I298" t="str">
        <f>HYPERLINK("https://twitter.com/Twitter User/status/1747598875169546290","https://twitter.com/Twitter User/status/1747598875169546290")</f>
        <v>https://twitter.com/Twitter User/status/1747598875169546290</v>
      </c>
      <c r="J298" t="s">
        <v>52</v>
      </c>
      <c r="N298">
        <v>0</v>
      </c>
      <c r="O298">
        <v>0</v>
      </c>
      <c r="X298" t="s">
        <v>53</v>
      </c>
      <c r="AK298" t="s">
        <v>54</v>
      </c>
      <c r="AL298" t="s">
        <v>55</v>
      </c>
      <c r="AM298" t="s">
        <v>55</v>
      </c>
      <c r="AN298" t="s">
        <v>55</v>
      </c>
      <c r="AO298" t="s">
        <v>55</v>
      </c>
      <c r="AP298" t="s">
        <v>55</v>
      </c>
      <c r="AQ298" t="s">
        <v>55</v>
      </c>
    </row>
    <row r="299" spans="1:43" x14ac:dyDescent="0.35">
      <c r="A299" t="s">
        <v>595</v>
      </c>
      <c r="B299" t="s">
        <v>47</v>
      </c>
      <c r="C299" t="s">
        <v>48</v>
      </c>
      <c r="D299" t="s">
        <v>48</v>
      </c>
      <c r="E299" t="s">
        <v>61</v>
      </c>
      <c r="F299" t="s">
        <v>646</v>
      </c>
      <c r="G299" t="s">
        <v>647</v>
      </c>
      <c r="I299" t="str">
        <f>HYPERLINK("https://twitter.com/Twitter User/status/1747598786556477540","https://twitter.com/Twitter User/status/1747598786556477540")</f>
        <v>https://twitter.com/Twitter User/status/1747598786556477540</v>
      </c>
      <c r="J299" t="s">
        <v>52</v>
      </c>
      <c r="N299">
        <v>0</v>
      </c>
      <c r="O299">
        <v>0</v>
      </c>
      <c r="X299" t="s">
        <v>53</v>
      </c>
      <c r="AK299" t="s">
        <v>54</v>
      </c>
      <c r="AL299" t="s">
        <v>55</v>
      </c>
      <c r="AM299" t="s">
        <v>55</v>
      </c>
      <c r="AN299" t="s">
        <v>55</v>
      </c>
      <c r="AO299" t="s">
        <v>55</v>
      </c>
      <c r="AP299" t="s">
        <v>55</v>
      </c>
      <c r="AQ299" t="s">
        <v>55</v>
      </c>
    </row>
    <row r="300" spans="1:43" x14ac:dyDescent="0.35">
      <c r="A300" t="s">
        <v>595</v>
      </c>
      <c r="B300" t="s">
        <v>47</v>
      </c>
      <c r="C300" t="s">
        <v>48</v>
      </c>
      <c r="D300" t="s">
        <v>48</v>
      </c>
      <c r="E300" t="s">
        <v>61</v>
      </c>
      <c r="F300" t="s">
        <v>648</v>
      </c>
      <c r="G300" t="s">
        <v>649</v>
      </c>
      <c r="I300" t="str">
        <f>HYPERLINK("https://twitter.com/Twitter User/status/1747598596609065077","https://twitter.com/Twitter User/status/1747598596609065077")</f>
        <v>https://twitter.com/Twitter User/status/1747598596609065077</v>
      </c>
      <c r="J300" t="s">
        <v>52</v>
      </c>
      <c r="N300">
        <v>0</v>
      </c>
      <c r="O300">
        <v>0</v>
      </c>
      <c r="X300" t="s">
        <v>53</v>
      </c>
      <c r="AK300" t="s">
        <v>54</v>
      </c>
      <c r="AL300" t="s">
        <v>55</v>
      </c>
      <c r="AM300" t="s">
        <v>55</v>
      </c>
      <c r="AN300" t="s">
        <v>55</v>
      </c>
      <c r="AO300" t="s">
        <v>55</v>
      </c>
      <c r="AP300" t="s">
        <v>55</v>
      </c>
      <c r="AQ300" t="s">
        <v>55</v>
      </c>
    </row>
    <row r="301" spans="1:43" x14ac:dyDescent="0.35">
      <c r="A301" t="s">
        <v>595</v>
      </c>
      <c r="B301" t="s">
        <v>47</v>
      </c>
      <c r="C301" t="s">
        <v>48</v>
      </c>
      <c r="D301" t="s">
        <v>48</v>
      </c>
      <c r="E301" t="s">
        <v>61</v>
      </c>
      <c r="F301" t="s">
        <v>650</v>
      </c>
      <c r="G301" t="s">
        <v>651</v>
      </c>
      <c r="I301" t="str">
        <f>HYPERLINK("https://twitter.com/Twitter User/status/1747598543593058791","https://twitter.com/Twitter User/status/1747598543593058791")</f>
        <v>https://twitter.com/Twitter User/status/1747598543593058791</v>
      </c>
      <c r="J301" t="s">
        <v>52</v>
      </c>
      <c r="N301">
        <v>0</v>
      </c>
      <c r="O301">
        <v>0</v>
      </c>
      <c r="X301" t="s">
        <v>53</v>
      </c>
      <c r="AK301" t="s">
        <v>54</v>
      </c>
      <c r="AL301" t="s">
        <v>55</v>
      </c>
      <c r="AM301" t="s">
        <v>55</v>
      </c>
      <c r="AN301" t="s">
        <v>55</v>
      </c>
      <c r="AO301" t="s">
        <v>55</v>
      </c>
      <c r="AP301" t="s">
        <v>55</v>
      </c>
      <c r="AQ301" t="s">
        <v>55</v>
      </c>
    </row>
    <row r="302" spans="1:43" x14ac:dyDescent="0.35">
      <c r="A302" t="s">
        <v>595</v>
      </c>
      <c r="B302" t="s">
        <v>47</v>
      </c>
      <c r="C302" t="s">
        <v>48</v>
      </c>
      <c r="D302" t="s">
        <v>48</v>
      </c>
      <c r="E302" t="s">
        <v>61</v>
      </c>
      <c r="F302" t="s">
        <v>652</v>
      </c>
      <c r="G302" t="s">
        <v>653</v>
      </c>
      <c r="I302" t="str">
        <f>HYPERLINK("https://twitter.com/Twitter User/status/1747598363695182075","https://twitter.com/Twitter User/status/1747598363695182075")</f>
        <v>https://twitter.com/Twitter User/status/1747598363695182075</v>
      </c>
      <c r="J302" t="s">
        <v>52</v>
      </c>
      <c r="N302">
        <v>0</v>
      </c>
      <c r="O302">
        <v>0</v>
      </c>
      <c r="X302" t="s">
        <v>53</v>
      </c>
      <c r="AK302" t="s">
        <v>54</v>
      </c>
      <c r="AL302" t="s">
        <v>55</v>
      </c>
      <c r="AM302" t="s">
        <v>55</v>
      </c>
      <c r="AN302" t="s">
        <v>55</v>
      </c>
      <c r="AO302" t="s">
        <v>55</v>
      </c>
      <c r="AP302" t="s">
        <v>55</v>
      </c>
      <c r="AQ302" t="s">
        <v>55</v>
      </c>
    </row>
    <row r="303" spans="1:43" x14ac:dyDescent="0.35">
      <c r="A303" t="s">
        <v>595</v>
      </c>
      <c r="B303" t="s">
        <v>47</v>
      </c>
      <c r="C303" t="s">
        <v>48</v>
      </c>
      <c r="D303" t="s">
        <v>48</v>
      </c>
      <c r="E303" t="s">
        <v>61</v>
      </c>
      <c r="F303" t="s">
        <v>654</v>
      </c>
      <c r="G303" t="s">
        <v>655</v>
      </c>
      <c r="I303" t="str">
        <f>HYPERLINK("https://twitter.com/Twitter User/status/1747598263178723420","https://twitter.com/Twitter User/status/1747598263178723420")</f>
        <v>https://twitter.com/Twitter User/status/1747598263178723420</v>
      </c>
      <c r="J303" t="s">
        <v>52</v>
      </c>
      <c r="N303">
        <v>0</v>
      </c>
      <c r="O303">
        <v>0</v>
      </c>
      <c r="X303" t="s">
        <v>53</v>
      </c>
      <c r="AK303" t="s">
        <v>54</v>
      </c>
      <c r="AL303" t="s">
        <v>55</v>
      </c>
      <c r="AM303" t="s">
        <v>55</v>
      </c>
      <c r="AN303" t="s">
        <v>55</v>
      </c>
      <c r="AO303" t="s">
        <v>55</v>
      </c>
      <c r="AP303" t="s">
        <v>55</v>
      </c>
      <c r="AQ303" t="s">
        <v>55</v>
      </c>
    </row>
    <row r="304" spans="1:43" x14ac:dyDescent="0.35">
      <c r="A304" t="s">
        <v>595</v>
      </c>
      <c r="B304" t="s">
        <v>47</v>
      </c>
      <c r="C304" t="s">
        <v>48</v>
      </c>
      <c r="D304" t="s">
        <v>48</v>
      </c>
      <c r="E304" t="s">
        <v>61</v>
      </c>
      <c r="F304" t="s">
        <v>656</v>
      </c>
      <c r="G304" t="s">
        <v>657</v>
      </c>
      <c r="I304" t="str">
        <f>HYPERLINK("https://twitter.com/Twitter User/status/1747598211932668239","https://twitter.com/Twitter User/status/1747598211932668239")</f>
        <v>https://twitter.com/Twitter User/status/1747598211932668239</v>
      </c>
      <c r="J304" t="s">
        <v>52</v>
      </c>
      <c r="N304">
        <v>0</v>
      </c>
      <c r="O304">
        <v>0</v>
      </c>
      <c r="X304" t="s">
        <v>53</v>
      </c>
      <c r="AK304" t="s">
        <v>54</v>
      </c>
      <c r="AL304" t="s">
        <v>55</v>
      </c>
      <c r="AM304" t="s">
        <v>55</v>
      </c>
      <c r="AN304" t="s">
        <v>55</v>
      </c>
      <c r="AO304" t="s">
        <v>55</v>
      </c>
      <c r="AP304" t="s">
        <v>55</v>
      </c>
      <c r="AQ304" t="s">
        <v>55</v>
      </c>
    </row>
    <row r="305" spans="1:43" x14ac:dyDescent="0.35">
      <c r="A305" t="s">
        <v>595</v>
      </c>
      <c r="B305" t="s">
        <v>47</v>
      </c>
      <c r="C305" t="s">
        <v>48</v>
      </c>
      <c r="D305" t="s">
        <v>48</v>
      </c>
      <c r="E305" t="s">
        <v>61</v>
      </c>
      <c r="F305" t="s">
        <v>658</v>
      </c>
      <c r="G305" t="s">
        <v>659</v>
      </c>
      <c r="I305" t="str">
        <f>HYPERLINK("https://twitter.com/Twitter User/status/1747598155527717012","https://twitter.com/Twitter User/status/1747598155527717012")</f>
        <v>https://twitter.com/Twitter User/status/1747598155527717012</v>
      </c>
      <c r="J305" t="s">
        <v>52</v>
      </c>
      <c r="N305">
        <v>0</v>
      </c>
      <c r="O305">
        <v>0</v>
      </c>
      <c r="X305" t="s">
        <v>53</v>
      </c>
      <c r="AK305" t="s">
        <v>54</v>
      </c>
      <c r="AL305" t="s">
        <v>55</v>
      </c>
      <c r="AM305" t="s">
        <v>55</v>
      </c>
      <c r="AN305" t="s">
        <v>55</v>
      </c>
      <c r="AO305" t="s">
        <v>55</v>
      </c>
      <c r="AP305" t="s">
        <v>55</v>
      </c>
      <c r="AQ305" t="s">
        <v>55</v>
      </c>
    </row>
    <row r="306" spans="1:43" x14ac:dyDescent="0.35">
      <c r="A306" t="s">
        <v>595</v>
      </c>
      <c r="B306" t="s">
        <v>47</v>
      </c>
      <c r="C306" t="s">
        <v>48</v>
      </c>
      <c r="D306" t="s">
        <v>48</v>
      </c>
      <c r="E306" t="s">
        <v>61</v>
      </c>
      <c r="F306" t="s">
        <v>660</v>
      </c>
      <c r="G306" t="s">
        <v>661</v>
      </c>
      <c r="I306" t="str">
        <f>HYPERLINK("https://twitter.com/Twitter User/status/1747598100741677143","https://twitter.com/Twitter User/status/1747598100741677143")</f>
        <v>https://twitter.com/Twitter User/status/1747598100741677143</v>
      </c>
      <c r="J306" t="s">
        <v>52</v>
      </c>
      <c r="N306">
        <v>0</v>
      </c>
      <c r="O306">
        <v>0</v>
      </c>
      <c r="X306" t="s">
        <v>53</v>
      </c>
      <c r="AK306" t="s">
        <v>54</v>
      </c>
      <c r="AL306" t="s">
        <v>55</v>
      </c>
      <c r="AM306" t="s">
        <v>55</v>
      </c>
      <c r="AN306" t="s">
        <v>55</v>
      </c>
      <c r="AO306" t="s">
        <v>55</v>
      </c>
      <c r="AP306" t="s">
        <v>55</v>
      </c>
      <c r="AQ306" t="s">
        <v>55</v>
      </c>
    </row>
    <row r="307" spans="1:43" x14ac:dyDescent="0.35">
      <c r="A307" t="s">
        <v>595</v>
      </c>
      <c r="B307" t="s">
        <v>47</v>
      </c>
      <c r="C307" t="s">
        <v>48</v>
      </c>
      <c r="D307" t="s">
        <v>48</v>
      </c>
      <c r="E307" t="s">
        <v>61</v>
      </c>
      <c r="F307" t="s">
        <v>662</v>
      </c>
      <c r="G307" t="s">
        <v>663</v>
      </c>
      <c r="I307" t="str">
        <f>HYPERLINK("https://twitter.com/Twitter User/status/1747598031468576902","https://twitter.com/Twitter User/status/1747598031468576902")</f>
        <v>https://twitter.com/Twitter User/status/1747598031468576902</v>
      </c>
      <c r="J307" t="s">
        <v>52</v>
      </c>
      <c r="N307">
        <v>0</v>
      </c>
      <c r="O307">
        <v>0</v>
      </c>
      <c r="X307" t="s">
        <v>53</v>
      </c>
      <c r="AK307" t="s">
        <v>54</v>
      </c>
      <c r="AL307" t="s">
        <v>55</v>
      </c>
      <c r="AM307" t="s">
        <v>55</v>
      </c>
      <c r="AN307" t="s">
        <v>55</v>
      </c>
      <c r="AO307" t="s">
        <v>55</v>
      </c>
      <c r="AP307" t="s">
        <v>55</v>
      </c>
      <c r="AQ307" t="s">
        <v>55</v>
      </c>
    </row>
    <row r="308" spans="1:43" x14ac:dyDescent="0.35">
      <c r="A308" t="s">
        <v>595</v>
      </c>
      <c r="B308" t="s">
        <v>47</v>
      </c>
      <c r="C308" t="s">
        <v>48</v>
      </c>
      <c r="D308" t="s">
        <v>48</v>
      </c>
      <c r="E308" t="s">
        <v>61</v>
      </c>
      <c r="F308" t="s">
        <v>664</v>
      </c>
      <c r="G308" t="s">
        <v>665</v>
      </c>
      <c r="I308" t="str">
        <f>HYPERLINK("https://twitter.com/Twitter User/status/1747597972223975727","https://twitter.com/Twitter User/status/1747597972223975727")</f>
        <v>https://twitter.com/Twitter User/status/1747597972223975727</v>
      </c>
      <c r="J308" t="s">
        <v>52</v>
      </c>
      <c r="N308">
        <v>0</v>
      </c>
      <c r="O308">
        <v>0</v>
      </c>
      <c r="X308" t="s">
        <v>53</v>
      </c>
      <c r="AK308" t="s">
        <v>54</v>
      </c>
      <c r="AL308" t="s">
        <v>55</v>
      </c>
      <c r="AM308" t="s">
        <v>55</v>
      </c>
      <c r="AN308" t="s">
        <v>55</v>
      </c>
      <c r="AO308" t="s">
        <v>55</v>
      </c>
      <c r="AP308" t="s">
        <v>55</v>
      </c>
      <c r="AQ308" t="s">
        <v>55</v>
      </c>
    </row>
    <row r="309" spans="1:43" x14ac:dyDescent="0.35">
      <c r="A309" t="s">
        <v>595</v>
      </c>
      <c r="B309" t="s">
        <v>47</v>
      </c>
      <c r="C309" t="s">
        <v>48</v>
      </c>
      <c r="D309" t="s">
        <v>48</v>
      </c>
      <c r="E309" t="s">
        <v>61</v>
      </c>
      <c r="F309" t="s">
        <v>666</v>
      </c>
      <c r="G309" t="s">
        <v>667</v>
      </c>
      <c r="I309" t="str">
        <f>HYPERLINK("https://twitter.com/Twitter User/status/1747597831836426461","https://twitter.com/Twitter User/status/1747597831836426461")</f>
        <v>https://twitter.com/Twitter User/status/1747597831836426461</v>
      </c>
      <c r="J309" t="s">
        <v>52</v>
      </c>
      <c r="N309">
        <v>0</v>
      </c>
      <c r="O309">
        <v>0</v>
      </c>
      <c r="X309" t="s">
        <v>53</v>
      </c>
      <c r="AK309" t="s">
        <v>54</v>
      </c>
      <c r="AL309" t="s">
        <v>55</v>
      </c>
      <c r="AM309" t="s">
        <v>55</v>
      </c>
      <c r="AN309" t="s">
        <v>55</v>
      </c>
      <c r="AO309" t="s">
        <v>55</v>
      </c>
      <c r="AP309" t="s">
        <v>55</v>
      </c>
      <c r="AQ309" t="s">
        <v>55</v>
      </c>
    </row>
    <row r="310" spans="1:43" x14ac:dyDescent="0.35">
      <c r="A310" t="s">
        <v>595</v>
      </c>
      <c r="B310" t="s">
        <v>47</v>
      </c>
      <c r="C310" t="s">
        <v>48</v>
      </c>
      <c r="D310" t="s">
        <v>48</v>
      </c>
      <c r="E310" t="s">
        <v>61</v>
      </c>
      <c r="F310" t="s">
        <v>668</v>
      </c>
      <c r="G310" t="s">
        <v>669</v>
      </c>
      <c r="I310" t="str">
        <f>HYPERLINK("https://twitter.com/Twitter User/status/1747596680239964287","https://twitter.com/Twitter User/status/1747596680239964287")</f>
        <v>https://twitter.com/Twitter User/status/1747596680239964287</v>
      </c>
      <c r="J310" t="s">
        <v>52</v>
      </c>
      <c r="N310">
        <v>0</v>
      </c>
      <c r="O310">
        <v>0</v>
      </c>
      <c r="X310" t="s">
        <v>53</v>
      </c>
      <c r="AK310" t="s">
        <v>54</v>
      </c>
      <c r="AL310" t="s">
        <v>55</v>
      </c>
      <c r="AM310" t="s">
        <v>55</v>
      </c>
      <c r="AN310" t="s">
        <v>55</v>
      </c>
      <c r="AO310" t="s">
        <v>55</v>
      </c>
      <c r="AP310" t="s">
        <v>55</v>
      </c>
      <c r="AQ310" t="s">
        <v>55</v>
      </c>
    </row>
    <row r="311" spans="1:43" x14ac:dyDescent="0.35">
      <c r="A311" t="s">
        <v>595</v>
      </c>
      <c r="B311" t="s">
        <v>47</v>
      </c>
      <c r="C311" t="s">
        <v>48</v>
      </c>
      <c r="D311" t="s">
        <v>48</v>
      </c>
      <c r="E311" t="s">
        <v>61</v>
      </c>
      <c r="F311" t="s">
        <v>670</v>
      </c>
      <c r="G311" t="s">
        <v>671</v>
      </c>
      <c r="I311" t="str">
        <f>HYPERLINK("https://twitter.com/Twitter User/status/1747596614909530388","https://twitter.com/Twitter User/status/1747596614909530388")</f>
        <v>https://twitter.com/Twitter User/status/1747596614909530388</v>
      </c>
      <c r="J311" t="s">
        <v>52</v>
      </c>
      <c r="N311">
        <v>0</v>
      </c>
      <c r="O311">
        <v>0</v>
      </c>
      <c r="X311" t="s">
        <v>53</v>
      </c>
      <c r="AK311" t="s">
        <v>54</v>
      </c>
      <c r="AL311" t="s">
        <v>55</v>
      </c>
      <c r="AM311" t="s">
        <v>55</v>
      </c>
      <c r="AN311" t="s">
        <v>55</v>
      </c>
      <c r="AO311" t="s">
        <v>55</v>
      </c>
      <c r="AP311" t="s">
        <v>55</v>
      </c>
      <c r="AQ311" t="s">
        <v>55</v>
      </c>
    </row>
    <row r="312" spans="1:43" x14ac:dyDescent="0.35">
      <c r="A312" t="s">
        <v>595</v>
      </c>
      <c r="B312" t="s">
        <v>47</v>
      </c>
      <c r="C312" t="s">
        <v>48</v>
      </c>
      <c r="D312" t="s">
        <v>48</v>
      </c>
      <c r="E312" t="s">
        <v>61</v>
      </c>
      <c r="F312" t="s">
        <v>672</v>
      </c>
      <c r="G312" t="s">
        <v>673</v>
      </c>
      <c r="I312" t="str">
        <f>HYPERLINK("https://twitter.com/Twitter User/status/1747596548077432886","https://twitter.com/Twitter User/status/1747596548077432886")</f>
        <v>https://twitter.com/Twitter User/status/1747596548077432886</v>
      </c>
      <c r="J312" t="s">
        <v>52</v>
      </c>
      <c r="N312">
        <v>0</v>
      </c>
      <c r="O312">
        <v>0</v>
      </c>
      <c r="X312" t="s">
        <v>53</v>
      </c>
      <c r="AK312" t="s">
        <v>54</v>
      </c>
      <c r="AL312" t="s">
        <v>55</v>
      </c>
      <c r="AM312" t="s">
        <v>55</v>
      </c>
      <c r="AN312" t="s">
        <v>55</v>
      </c>
      <c r="AO312" t="s">
        <v>55</v>
      </c>
      <c r="AP312" t="s">
        <v>55</v>
      </c>
      <c r="AQ312" t="s">
        <v>55</v>
      </c>
    </row>
    <row r="313" spans="1:43" x14ac:dyDescent="0.35">
      <c r="A313" t="s">
        <v>595</v>
      </c>
      <c r="B313" t="s">
        <v>47</v>
      </c>
      <c r="C313" t="s">
        <v>48</v>
      </c>
      <c r="D313" t="s">
        <v>48</v>
      </c>
      <c r="E313" t="s">
        <v>61</v>
      </c>
      <c r="F313" t="s">
        <v>674</v>
      </c>
      <c r="G313" t="s">
        <v>675</v>
      </c>
      <c r="I313" t="str">
        <f>HYPERLINK("https://twitter.com/Twitter User/status/1747596443987448029","https://twitter.com/Twitter User/status/1747596443987448029")</f>
        <v>https://twitter.com/Twitter User/status/1747596443987448029</v>
      </c>
      <c r="J313" t="s">
        <v>52</v>
      </c>
      <c r="N313">
        <v>0</v>
      </c>
      <c r="O313">
        <v>0</v>
      </c>
      <c r="X313" t="s">
        <v>53</v>
      </c>
      <c r="AK313" t="s">
        <v>54</v>
      </c>
      <c r="AL313" t="s">
        <v>55</v>
      </c>
      <c r="AM313" t="s">
        <v>55</v>
      </c>
      <c r="AN313" t="s">
        <v>55</v>
      </c>
      <c r="AO313" t="s">
        <v>55</v>
      </c>
      <c r="AP313" t="s">
        <v>55</v>
      </c>
      <c r="AQ313" t="s">
        <v>55</v>
      </c>
    </row>
    <row r="314" spans="1:43" x14ac:dyDescent="0.35">
      <c r="A314" t="s">
        <v>595</v>
      </c>
      <c r="B314" t="s">
        <v>47</v>
      </c>
      <c r="C314" t="s">
        <v>48</v>
      </c>
      <c r="D314" t="s">
        <v>48</v>
      </c>
      <c r="E314" t="s">
        <v>61</v>
      </c>
      <c r="F314" t="s">
        <v>676</v>
      </c>
      <c r="G314" t="s">
        <v>677</v>
      </c>
      <c r="I314" t="str">
        <f>HYPERLINK("https://twitter.com/Twitter User/status/1747596399829717294","https://twitter.com/Twitter User/status/1747596399829717294")</f>
        <v>https://twitter.com/Twitter User/status/1747596399829717294</v>
      </c>
      <c r="J314" t="s">
        <v>52</v>
      </c>
      <c r="N314">
        <v>0</v>
      </c>
      <c r="O314">
        <v>0</v>
      </c>
      <c r="X314" t="s">
        <v>53</v>
      </c>
      <c r="AK314" t="s">
        <v>54</v>
      </c>
      <c r="AL314" t="s">
        <v>55</v>
      </c>
      <c r="AM314" t="s">
        <v>55</v>
      </c>
      <c r="AN314" t="s">
        <v>55</v>
      </c>
      <c r="AO314" t="s">
        <v>55</v>
      </c>
      <c r="AP314" t="s">
        <v>55</v>
      </c>
      <c r="AQ314" t="s">
        <v>55</v>
      </c>
    </row>
    <row r="315" spans="1:43" x14ac:dyDescent="0.35">
      <c r="A315" t="s">
        <v>595</v>
      </c>
      <c r="B315" t="s">
        <v>47</v>
      </c>
      <c r="C315" t="s">
        <v>48</v>
      </c>
      <c r="D315" t="s">
        <v>48</v>
      </c>
      <c r="E315" t="s">
        <v>61</v>
      </c>
      <c r="F315" t="s">
        <v>678</v>
      </c>
      <c r="G315" t="s">
        <v>679</v>
      </c>
      <c r="I315" t="str">
        <f>HYPERLINK("https://twitter.com/Twitter User/status/1747596312747692348","https://twitter.com/Twitter User/status/1747596312747692348")</f>
        <v>https://twitter.com/Twitter User/status/1747596312747692348</v>
      </c>
      <c r="J315" t="s">
        <v>52</v>
      </c>
      <c r="N315">
        <v>0</v>
      </c>
      <c r="O315">
        <v>0</v>
      </c>
      <c r="X315" t="s">
        <v>53</v>
      </c>
      <c r="AK315" t="s">
        <v>54</v>
      </c>
      <c r="AL315" t="s">
        <v>55</v>
      </c>
      <c r="AM315" t="s">
        <v>55</v>
      </c>
      <c r="AN315" t="s">
        <v>55</v>
      </c>
      <c r="AO315" t="s">
        <v>55</v>
      </c>
      <c r="AP315" t="s">
        <v>55</v>
      </c>
      <c r="AQ315" t="s">
        <v>55</v>
      </c>
    </row>
    <row r="316" spans="1:43" x14ac:dyDescent="0.35">
      <c r="A316" t="s">
        <v>595</v>
      </c>
      <c r="B316" t="s">
        <v>47</v>
      </c>
      <c r="C316" t="s">
        <v>48</v>
      </c>
      <c r="D316" t="s">
        <v>48</v>
      </c>
      <c r="E316" t="s">
        <v>61</v>
      </c>
      <c r="F316" t="s">
        <v>680</v>
      </c>
      <c r="G316" t="s">
        <v>681</v>
      </c>
      <c r="I316" t="str">
        <f>HYPERLINK("https://twitter.com/Twitter User/status/1747581877949809032","https://twitter.com/Twitter User/status/1747581877949809032")</f>
        <v>https://twitter.com/Twitter User/status/1747581877949809032</v>
      </c>
      <c r="J316" t="s">
        <v>52</v>
      </c>
      <c r="N316">
        <v>0</v>
      </c>
      <c r="O316">
        <v>0</v>
      </c>
      <c r="X316" t="s">
        <v>53</v>
      </c>
      <c r="AK316" t="s">
        <v>54</v>
      </c>
      <c r="AL316" t="s">
        <v>55</v>
      </c>
      <c r="AM316" t="s">
        <v>55</v>
      </c>
      <c r="AN316" t="s">
        <v>55</v>
      </c>
      <c r="AO316" t="s">
        <v>55</v>
      </c>
      <c r="AP316" t="s">
        <v>55</v>
      </c>
      <c r="AQ316" t="s">
        <v>55</v>
      </c>
    </row>
    <row r="317" spans="1:43" x14ac:dyDescent="0.35">
      <c r="A317" t="s">
        <v>595</v>
      </c>
      <c r="B317" t="s">
        <v>47</v>
      </c>
      <c r="C317" t="s">
        <v>48</v>
      </c>
      <c r="D317" t="s">
        <v>48</v>
      </c>
      <c r="E317" t="s">
        <v>49</v>
      </c>
      <c r="F317" t="s">
        <v>682</v>
      </c>
      <c r="G317" t="s">
        <v>683</v>
      </c>
      <c r="I317" t="str">
        <f>HYPERLINK("https://twitter.com/Twitter User/status/1747557344593260562","https://twitter.com/Twitter User/status/1747557344593260562")</f>
        <v>https://twitter.com/Twitter User/status/1747557344593260562</v>
      </c>
      <c r="J317" t="s">
        <v>52</v>
      </c>
      <c r="N317">
        <v>0</v>
      </c>
      <c r="O317">
        <v>0</v>
      </c>
      <c r="X317" t="s">
        <v>53</v>
      </c>
      <c r="AK317" t="s">
        <v>54</v>
      </c>
      <c r="AL317" t="s">
        <v>55</v>
      </c>
      <c r="AM317" t="s">
        <v>55</v>
      </c>
      <c r="AN317" t="s">
        <v>55</v>
      </c>
      <c r="AO317" t="s">
        <v>55</v>
      </c>
      <c r="AP317" t="s">
        <v>55</v>
      </c>
      <c r="AQ317" t="s">
        <v>55</v>
      </c>
    </row>
    <row r="318" spans="1:43" x14ac:dyDescent="0.35">
      <c r="A318" t="s">
        <v>595</v>
      </c>
      <c r="B318" t="s">
        <v>47</v>
      </c>
      <c r="C318" t="s">
        <v>48</v>
      </c>
      <c r="D318" t="s">
        <v>48</v>
      </c>
      <c r="E318" t="s">
        <v>61</v>
      </c>
      <c r="F318" t="s">
        <v>684</v>
      </c>
      <c r="G318" t="s">
        <v>685</v>
      </c>
      <c r="I318" t="str">
        <f>HYPERLINK("https://twitter.com/Twitter User/status/1747549084423262526","https://twitter.com/Twitter User/status/1747549084423262526")</f>
        <v>https://twitter.com/Twitter User/status/1747549084423262526</v>
      </c>
      <c r="J318" t="s">
        <v>52</v>
      </c>
      <c r="N318">
        <v>0</v>
      </c>
      <c r="O318">
        <v>0</v>
      </c>
      <c r="X318" t="s">
        <v>53</v>
      </c>
      <c r="AK318" t="s">
        <v>54</v>
      </c>
      <c r="AL318" t="s">
        <v>55</v>
      </c>
      <c r="AM318" t="s">
        <v>55</v>
      </c>
      <c r="AN318" t="s">
        <v>55</v>
      </c>
      <c r="AO318" t="s">
        <v>55</v>
      </c>
      <c r="AP318" t="s">
        <v>55</v>
      </c>
      <c r="AQ318" t="s">
        <v>55</v>
      </c>
    </row>
    <row r="319" spans="1:43" x14ac:dyDescent="0.35">
      <c r="A319" t="s">
        <v>595</v>
      </c>
      <c r="B319" t="s">
        <v>47</v>
      </c>
      <c r="C319" t="s">
        <v>48</v>
      </c>
      <c r="D319" t="s">
        <v>48</v>
      </c>
      <c r="E319" t="s">
        <v>49</v>
      </c>
      <c r="F319" t="s">
        <v>686</v>
      </c>
      <c r="G319" t="s">
        <v>687</v>
      </c>
      <c r="I319" t="str">
        <f>HYPERLINK("https://twitter.com/Twitter User/status/1747549014160216269","https://twitter.com/Twitter User/status/1747549014160216269")</f>
        <v>https://twitter.com/Twitter User/status/1747549014160216269</v>
      </c>
      <c r="N319">
        <v>0</v>
      </c>
      <c r="O319">
        <v>0</v>
      </c>
      <c r="X319" t="s">
        <v>53</v>
      </c>
      <c r="AK319" t="s">
        <v>54</v>
      </c>
      <c r="AL319" t="s">
        <v>55</v>
      </c>
      <c r="AM319" t="s">
        <v>55</v>
      </c>
      <c r="AN319" t="s">
        <v>55</v>
      </c>
      <c r="AO319" t="s">
        <v>55</v>
      </c>
      <c r="AP319" t="s">
        <v>55</v>
      </c>
      <c r="AQ319" t="s">
        <v>55</v>
      </c>
    </row>
    <row r="320" spans="1:43" x14ac:dyDescent="0.35">
      <c r="A320" t="s">
        <v>595</v>
      </c>
      <c r="B320" t="s">
        <v>47</v>
      </c>
      <c r="C320" t="s">
        <v>48</v>
      </c>
      <c r="D320" t="s">
        <v>48</v>
      </c>
      <c r="E320" t="s">
        <v>61</v>
      </c>
      <c r="F320" t="s">
        <v>688</v>
      </c>
      <c r="G320" t="s">
        <v>689</v>
      </c>
      <c r="I320" t="str">
        <f>HYPERLINK("https://twitter.com/Twitter User/status/1747543264826404906","https://twitter.com/Twitter User/status/1747543264826404906")</f>
        <v>https://twitter.com/Twitter User/status/1747543264826404906</v>
      </c>
      <c r="J320" t="s">
        <v>52</v>
      </c>
      <c r="N320">
        <v>0</v>
      </c>
      <c r="O320">
        <v>0</v>
      </c>
      <c r="X320" t="s">
        <v>53</v>
      </c>
      <c r="AK320" t="s">
        <v>54</v>
      </c>
      <c r="AL320" t="s">
        <v>55</v>
      </c>
      <c r="AM320" t="s">
        <v>55</v>
      </c>
      <c r="AN320" t="s">
        <v>55</v>
      </c>
      <c r="AO320" t="s">
        <v>55</v>
      </c>
      <c r="AP320" t="s">
        <v>55</v>
      </c>
      <c r="AQ320" t="s">
        <v>55</v>
      </c>
    </row>
    <row r="321" spans="1:43" x14ac:dyDescent="0.35">
      <c r="A321" t="s">
        <v>595</v>
      </c>
      <c r="B321" t="s">
        <v>47</v>
      </c>
      <c r="C321" t="s">
        <v>48</v>
      </c>
      <c r="D321" t="s">
        <v>48</v>
      </c>
      <c r="E321" t="s">
        <v>61</v>
      </c>
      <c r="F321" t="s">
        <v>690</v>
      </c>
      <c r="G321" t="s">
        <v>691</v>
      </c>
      <c r="I321" t="str">
        <f>HYPERLINK("https://twitter.com/Twitter User/status/1747531508712452468","https://twitter.com/Twitter User/status/1747531508712452468")</f>
        <v>https://twitter.com/Twitter User/status/1747531508712452468</v>
      </c>
      <c r="J321" t="s">
        <v>52</v>
      </c>
      <c r="N321">
        <v>0</v>
      </c>
      <c r="O321">
        <v>0</v>
      </c>
      <c r="X321" t="s">
        <v>53</v>
      </c>
      <c r="AK321" t="s">
        <v>54</v>
      </c>
      <c r="AL321" t="s">
        <v>55</v>
      </c>
      <c r="AM321" t="s">
        <v>55</v>
      </c>
      <c r="AN321" t="s">
        <v>55</v>
      </c>
      <c r="AO321" t="s">
        <v>55</v>
      </c>
      <c r="AP321" t="s">
        <v>55</v>
      </c>
      <c r="AQ321" t="s">
        <v>55</v>
      </c>
    </row>
    <row r="322" spans="1:43" x14ac:dyDescent="0.35">
      <c r="A322" t="s">
        <v>595</v>
      </c>
      <c r="B322" t="s">
        <v>47</v>
      </c>
      <c r="C322" t="s">
        <v>48</v>
      </c>
      <c r="D322" t="s">
        <v>48</v>
      </c>
      <c r="E322" t="s">
        <v>61</v>
      </c>
      <c r="F322" t="s">
        <v>692</v>
      </c>
      <c r="G322" t="s">
        <v>693</v>
      </c>
      <c r="I322" t="str">
        <f>HYPERLINK("https://twitter.com/Twitter User/status/1747519043610042379","https://twitter.com/Twitter User/status/1747519043610042379")</f>
        <v>https://twitter.com/Twitter User/status/1747519043610042379</v>
      </c>
      <c r="N322">
        <v>0</v>
      </c>
      <c r="O322">
        <v>0</v>
      </c>
      <c r="X322" t="s">
        <v>53</v>
      </c>
      <c r="AK322" t="s">
        <v>54</v>
      </c>
      <c r="AL322" t="s">
        <v>55</v>
      </c>
      <c r="AM322" t="s">
        <v>55</v>
      </c>
      <c r="AN322" t="s">
        <v>55</v>
      </c>
      <c r="AO322" t="s">
        <v>55</v>
      </c>
      <c r="AP322" t="s">
        <v>55</v>
      </c>
      <c r="AQ322" t="s">
        <v>55</v>
      </c>
    </row>
    <row r="323" spans="1:43" x14ac:dyDescent="0.35">
      <c r="A323" t="s">
        <v>595</v>
      </c>
      <c r="B323" t="s">
        <v>47</v>
      </c>
      <c r="C323" t="s">
        <v>48</v>
      </c>
      <c r="D323" t="s">
        <v>48</v>
      </c>
      <c r="E323" t="s">
        <v>61</v>
      </c>
      <c r="F323" t="s">
        <v>694</v>
      </c>
      <c r="G323" t="s">
        <v>695</v>
      </c>
      <c r="I323" t="str">
        <f>HYPERLINK("https://twitter.com/Twitter User/status/1747510321382851009","https://twitter.com/Twitter User/status/1747510321382851009")</f>
        <v>https://twitter.com/Twitter User/status/1747510321382851009</v>
      </c>
      <c r="J323" t="s">
        <v>52</v>
      </c>
      <c r="N323">
        <v>0</v>
      </c>
      <c r="O323">
        <v>0</v>
      </c>
      <c r="X323" t="s">
        <v>53</v>
      </c>
      <c r="AK323" t="s">
        <v>54</v>
      </c>
      <c r="AL323" t="s">
        <v>55</v>
      </c>
      <c r="AM323" t="s">
        <v>55</v>
      </c>
      <c r="AN323" t="s">
        <v>55</v>
      </c>
      <c r="AO323" t="s">
        <v>55</v>
      </c>
      <c r="AP323" t="s">
        <v>55</v>
      </c>
      <c r="AQ323" t="s">
        <v>55</v>
      </c>
    </row>
    <row r="324" spans="1:43" x14ac:dyDescent="0.35">
      <c r="A324" t="s">
        <v>595</v>
      </c>
      <c r="B324" t="s">
        <v>47</v>
      </c>
      <c r="C324" t="s">
        <v>48</v>
      </c>
      <c r="D324" t="s">
        <v>48</v>
      </c>
      <c r="E324" t="s">
        <v>61</v>
      </c>
      <c r="F324" t="s">
        <v>696</v>
      </c>
      <c r="G324" t="s">
        <v>697</v>
      </c>
      <c r="I324" t="str">
        <f>HYPERLINK("https://twitter.com/Twitter User/status/1747490546321613018","https://twitter.com/Twitter User/status/1747490546321613018")</f>
        <v>https://twitter.com/Twitter User/status/1747490546321613018</v>
      </c>
      <c r="N324">
        <v>0</v>
      </c>
      <c r="O324">
        <v>0</v>
      </c>
      <c r="X324" t="s">
        <v>53</v>
      </c>
      <c r="AK324" t="s">
        <v>54</v>
      </c>
      <c r="AL324" t="s">
        <v>55</v>
      </c>
      <c r="AM324" t="s">
        <v>55</v>
      </c>
      <c r="AN324" t="s">
        <v>55</v>
      </c>
      <c r="AO324" t="s">
        <v>55</v>
      </c>
      <c r="AP324" t="s">
        <v>55</v>
      </c>
      <c r="AQ324" t="s">
        <v>55</v>
      </c>
    </row>
    <row r="325" spans="1:43" x14ac:dyDescent="0.35">
      <c r="A325" t="s">
        <v>595</v>
      </c>
      <c r="B325" t="s">
        <v>47</v>
      </c>
      <c r="C325" t="s">
        <v>48</v>
      </c>
      <c r="D325" t="s">
        <v>48</v>
      </c>
      <c r="E325" t="s">
        <v>49</v>
      </c>
      <c r="F325" t="s">
        <v>698</v>
      </c>
      <c r="G325" t="s">
        <v>699</v>
      </c>
      <c r="I325" t="str">
        <f>HYPERLINK("https://twitter.com/Twitter User/status/1747446799261220900","https://twitter.com/Twitter User/status/1747446799261220900")</f>
        <v>https://twitter.com/Twitter User/status/1747446799261220900</v>
      </c>
      <c r="J325" t="s">
        <v>52</v>
      </c>
      <c r="N325">
        <v>0</v>
      </c>
      <c r="O325">
        <v>0</v>
      </c>
      <c r="X325" t="s">
        <v>53</v>
      </c>
      <c r="AK325" t="s">
        <v>54</v>
      </c>
      <c r="AL325" t="s">
        <v>55</v>
      </c>
      <c r="AM325" t="s">
        <v>55</v>
      </c>
      <c r="AN325" t="s">
        <v>55</v>
      </c>
      <c r="AO325" t="s">
        <v>55</v>
      </c>
      <c r="AP325" t="s">
        <v>55</v>
      </c>
      <c r="AQ325" t="s">
        <v>55</v>
      </c>
    </row>
    <row r="326" spans="1:43" x14ac:dyDescent="0.35">
      <c r="A326" t="s">
        <v>595</v>
      </c>
      <c r="B326" t="s">
        <v>47</v>
      </c>
      <c r="C326" t="s">
        <v>48</v>
      </c>
      <c r="D326" t="s">
        <v>48</v>
      </c>
      <c r="E326" t="s">
        <v>49</v>
      </c>
      <c r="F326" t="s">
        <v>700</v>
      </c>
      <c r="G326" t="s">
        <v>701</v>
      </c>
      <c r="I326" t="str">
        <f>HYPERLINK("https://twitter.com/Twitter User/status/1747439796153454691","https://twitter.com/Twitter User/status/1747439796153454691")</f>
        <v>https://twitter.com/Twitter User/status/1747439796153454691</v>
      </c>
      <c r="J326" t="s">
        <v>60</v>
      </c>
      <c r="N326">
        <v>0</v>
      </c>
      <c r="O326">
        <v>0</v>
      </c>
      <c r="X326" t="s">
        <v>53</v>
      </c>
      <c r="AK326" t="s">
        <v>54</v>
      </c>
      <c r="AL326" t="s">
        <v>55</v>
      </c>
      <c r="AM326" t="s">
        <v>55</v>
      </c>
      <c r="AN326" t="s">
        <v>55</v>
      </c>
      <c r="AO326" t="s">
        <v>55</v>
      </c>
      <c r="AP326" t="s">
        <v>55</v>
      </c>
      <c r="AQ326" t="s">
        <v>55</v>
      </c>
    </row>
    <row r="327" spans="1:43" x14ac:dyDescent="0.35">
      <c r="A327" t="s">
        <v>595</v>
      </c>
      <c r="B327" t="s">
        <v>47</v>
      </c>
      <c r="C327" t="s">
        <v>48</v>
      </c>
      <c r="D327" t="s">
        <v>48</v>
      </c>
      <c r="E327" t="s">
        <v>49</v>
      </c>
      <c r="F327" t="s">
        <v>702</v>
      </c>
      <c r="G327" t="s">
        <v>703</v>
      </c>
      <c r="I327" t="str">
        <f>HYPERLINK("https://twitter.com/Twitter User/status/1747433515606765761","https://twitter.com/Twitter User/status/1747433515606765761")</f>
        <v>https://twitter.com/Twitter User/status/1747433515606765761</v>
      </c>
      <c r="J327" t="s">
        <v>52</v>
      </c>
      <c r="N327">
        <v>0</v>
      </c>
      <c r="O327">
        <v>0</v>
      </c>
      <c r="X327" t="s">
        <v>53</v>
      </c>
      <c r="AK327" t="s">
        <v>54</v>
      </c>
      <c r="AL327" t="s">
        <v>55</v>
      </c>
      <c r="AM327" t="s">
        <v>55</v>
      </c>
      <c r="AN327" t="s">
        <v>55</v>
      </c>
      <c r="AO327" t="s">
        <v>55</v>
      </c>
      <c r="AP327" t="s">
        <v>55</v>
      </c>
      <c r="AQ327" t="s">
        <v>55</v>
      </c>
    </row>
    <row r="328" spans="1:43" x14ac:dyDescent="0.35">
      <c r="A328" t="s">
        <v>704</v>
      </c>
      <c r="B328" t="s">
        <v>47</v>
      </c>
      <c r="C328" t="s">
        <v>48</v>
      </c>
      <c r="D328" t="s">
        <v>48</v>
      </c>
      <c r="E328" t="s">
        <v>49</v>
      </c>
      <c r="F328" t="s">
        <v>705</v>
      </c>
      <c r="G328" t="s">
        <v>706</v>
      </c>
      <c r="I328" t="str">
        <f>HYPERLINK("https://twitter.com/Twitter User/status/1747276221032055153","https://twitter.com/Twitter User/status/1747276221032055153")</f>
        <v>https://twitter.com/Twitter User/status/1747276221032055153</v>
      </c>
      <c r="N328">
        <v>0</v>
      </c>
      <c r="O328">
        <v>0</v>
      </c>
      <c r="X328" t="s">
        <v>53</v>
      </c>
      <c r="AK328" t="s">
        <v>54</v>
      </c>
      <c r="AL328" t="s">
        <v>55</v>
      </c>
      <c r="AM328" t="s">
        <v>55</v>
      </c>
      <c r="AN328" t="s">
        <v>55</v>
      </c>
      <c r="AO328" t="s">
        <v>55</v>
      </c>
      <c r="AP328" t="s">
        <v>55</v>
      </c>
      <c r="AQ328" t="s">
        <v>55</v>
      </c>
    </row>
    <row r="329" spans="1:43" x14ac:dyDescent="0.35">
      <c r="A329" t="s">
        <v>704</v>
      </c>
      <c r="B329" t="s">
        <v>47</v>
      </c>
      <c r="C329" t="s">
        <v>48</v>
      </c>
      <c r="D329" t="s">
        <v>48</v>
      </c>
      <c r="E329" t="s">
        <v>49</v>
      </c>
      <c r="F329" t="s">
        <v>707</v>
      </c>
      <c r="G329" t="s">
        <v>708</v>
      </c>
      <c r="I329" t="str">
        <f>HYPERLINK("https://twitter.com/Twitter User/status/1747276193840459990","https://twitter.com/Twitter User/status/1747276193840459990")</f>
        <v>https://twitter.com/Twitter User/status/1747276193840459990</v>
      </c>
      <c r="J329" t="s">
        <v>52</v>
      </c>
      <c r="N329">
        <v>0</v>
      </c>
      <c r="O329">
        <v>0</v>
      </c>
      <c r="X329" t="s">
        <v>53</v>
      </c>
      <c r="AK329" t="s">
        <v>54</v>
      </c>
      <c r="AL329" t="s">
        <v>55</v>
      </c>
      <c r="AM329" t="s">
        <v>55</v>
      </c>
      <c r="AN329" t="s">
        <v>55</v>
      </c>
      <c r="AO329" t="s">
        <v>55</v>
      </c>
      <c r="AP329" t="s">
        <v>55</v>
      </c>
      <c r="AQ329" t="s">
        <v>55</v>
      </c>
    </row>
    <row r="330" spans="1:43" x14ac:dyDescent="0.35">
      <c r="A330" t="s">
        <v>704</v>
      </c>
      <c r="B330" t="s">
        <v>47</v>
      </c>
      <c r="C330" t="s">
        <v>48</v>
      </c>
      <c r="D330" t="s">
        <v>48</v>
      </c>
      <c r="E330" t="s">
        <v>49</v>
      </c>
      <c r="F330" t="s">
        <v>709</v>
      </c>
      <c r="G330" t="s">
        <v>710</v>
      </c>
      <c r="I330" t="str">
        <f>HYPERLINK("https://twitter.com/Twitter User/status/1747265740661723225","https://twitter.com/Twitter User/status/1747265740661723225")</f>
        <v>https://twitter.com/Twitter User/status/1747265740661723225</v>
      </c>
      <c r="J330" t="s">
        <v>52</v>
      </c>
      <c r="N330">
        <v>0</v>
      </c>
      <c r="O330">
        <v>0</v>
      </c>
      <c r="X330" t="s">
        <v>53</v>
      </c>
      <c r="AK330" t="s">
        <v>54</v>
      </c>
      <c r="AL330" t="s">
        <v>55</v>
      </c>
      <c r="AM330" t="s">
        <v>55</v>
      </c>
      <c r="AN330" t="s">
        <v>55</v>
      </c>
      <c r="AO330" t="s">
        <v>55</v>
      </c>
      <c r="AP330" t="s">
        <v>55</v>
      </c>
      <c r="AQ330" t="s">
        <v>55</v>
      </c>
    </row>
    <row r="331" spans="1:43" x14ac:dyDescent="0.35">
      <c r="A331" t="s">
        <v>704</v>
      </c>
      <c r="B331" t="s">
        <v>66</v>
      </c>
      <c r="C331" t="s">
        <v>711</v>
      </c>
      <c r="D331" t="s">
        <v>711</v>
      </c>
      <c r="E331" t="s">
        <v>68</v>
      </c>
      <c r="F331" t="s">
        <v>712</v>
      </c>
      <c r="G331" t="s">
        <v>713</v>
      </c>
      <c r="I331" t="str">
        <f>HYPERLINK("http://prokenyan.com/trusted-online-shopping-websites-in-kenya/","http://prokenyan.com/trusted-online-shopping-websites-in-kenya/")</f>
        <v>http://prokenyan.com/trusted-online-shopping-websites-in-kenya/</v>
      </c>
      <c r="AL331" t="s">
        <v>55</v>
      </c>
      <c r="AM331" t="s">
        <v>55</v>
      </c>
      <c r="AN331" t="s">
        <v>55</v>
      </c>
      <c r="AO331" t="s">
        <v>55</v>
      </c>
      <c r="AP331" t="s">
        <v>55</v>
      </c>
      <c r="AQ331" t="s">
        <v>55</v>
      </c>
    </row>
    <row r="332" spans="1:43" x14ac:dyDescent="0.35">
      <c r="A332" t="s">
        <v>704</v>
      </c>
      <c r="B332" t="s">
        <v>66</v>
      </c>
      <c r="C332" t="s">
        <v>67</v>
      </c>
      <c r="D332" t="s">
        <v>67</v>
      </c>
      <c r="E332" t="s">
        <v>68</v>
      </c>
      <c r="F332" t="s">
        <v>714</v>
      </c>
      <c r="G332" t="s">
        <v>715</v>
      </c>
      <c r="I332" t="str">
        <f>HYPERLINK("https://payrupblogs.wordpress.com/2024/01/16/simplify-bill-payments-across-providers-with-payrup-app/","https://payrupblogs.wordpress.com/2024/01/16/simplify-bill-payments-across-providers-with-payrup-app/")</f>
        <v>https://payrupblogs.wordpress.com/2024/01/16/simplify-bill-payments-across-providers-with-payrup-app/</v>
      </c>
      <c r="AL332" t="s">
        <v>55</v>
      </c>
      <c r="AM332" t="s">
        <v>55</v>
      </c>
      <c r="AN332" t="s">
        <v>55</v>
      </c>
      <c r="AO332" t="s">
        <v>55</v>
      </c>
      <c r="AP332" t="s">
        <v>55</v>
      </c>
      <c r="AQ332" t="s">
        <v>55</v>
      </c>
    </row>
    <row r="333" spans="1:43" x14ac:dyDescent="0.35">
      <c r="A333" t="s">
        <v>704</v>
      </c>
      <c r="B333" t="s">
        <v>47</v>
      </c>
      <c r="C333" t="s">
        <v>48</v>
      </c>
      <c r="D333" t="s">
        <v>48</v>
      </c>
      <c r="E333" t="s">
        <v>49</v>
      </c>
      <c r="F333" t="s">
        <v>716</v>
      </c>
      <c r="G333" t="s">
        <v>717</v>
      </c>
      <c r="I333" t="str">
        <f>HYPERLINK("https://twitter.com/Twitter User/status/1747159385137397845","https://twitter.com/Twitter User/status/1747159385137397845")</f>
        <v>https://twitter.com/Twitter User/status/1747159385137397845</v>
      </c>
      <c r="J333" t="s">
        <v>52</v>
      </c>
      <c r="N333">
        <v>0</v>
      </c>
      <c r="O333">
        <v>0</v>
      </c>
      <c r="X333" t="s">
        <v>53</v>
      </c>
      <c r="AK333" t="s">
        <v>54</v>
      </c>
      <c r="AL333" t="s">
        <v>55</v>
      </c>
      <c r="AM333" t="s">
        <v>55</v>
      </c>
      <c r="AN333" t="s">
        <v>55</v>
      </c>
      <c r="AO333" t="s">
        <v>55</v>
      </c>
      <c r="AP333" t="s">
        <v>55</v>
      </c>
      <c r="AQ333" t="s">
        <v>55</v>
      </c>
    </row>
    <row r="334" spans="1:43" x14ac:dyDescent="0.35">
      <c r="A334" t="s">
        <v>704</v>
      </c>
      <c r="B334" t="s">
        <v>47</v>
      </c>
      <c r="C334" t="s">
        <v>48</v>
      </c>
      <c r="D334" t="s">
        <v>48</v>
      </c>
      <c r="E334" t="s">
        <v>61</v>
      </c>
      <c r="F334" t="s">
        <v>718</v>
      </c>
      <c r="G334" t="s">
        <v>719</v>
      </c>
      <c r="I334" t="str">
        <f>HYPERLINK("https://twitter.com/Twitter User/status/1747150909002715199","https://twitter.com/Twitter User/status/1747150909002715199")</f>
        <v>https://twitter.com/Twitter User/status/1747150909002715199</v>
      </c>
      <c r="J334" t="s">
        <v>60</v>
      </c>
      <c r="N334">
        <v>0</v>
      </c>
      <c r="O334">
        <v>0</v>
      </c>
      <c r="X334" t="s">
        <v>53</v>
      </c>
      <c r="AK334" t="s">
        <v>54</v>
      </c>
      <c r="AL334" t="s">
        <v>55</v>
      </c>
      <c r="AM334" t="s">
        <v>55</v>
      </c>
      <c r="AN334" t="s">
        <v>55</v>
      </c>
      <c r="AO334" t="s">
        <v>55</v>
      </c>
      <c r="AP334" t="s">
        <v>55</v>
      </c>
      <c r="AQ334" t="s">
        <v>55</v>
      </c>
    </row>
    <row r="335" spans="1:43" x14ac:dyDescent="0.35">
      <c r="A335" t="s">
        <v>704</v>
      </c>
      <c r="B335" t="s">
        <v>47</v>
      </c>
      <c r="C335" t="s">
        <v>48</v>
      </c>
      <c r="D335" t="s">
        <v>48</v>
      </c>
      <c r="E335" t="s">
        <v>61</v>
      </c>
      <c r="F335" t="s">
        <v>720</v>
      </c>
      <c r="G335" t="s">
        <v>721</v>
      </c>
      <c r="I335" t="str">
        <f>HYPERLINK("https://twitter.com/Twitter User/status/1747150634204442635","https://twitter.com/Twitter User/status/1747150634204442635")</f>
        <v>https://twitter.com/Twitter User/status/1747150634204442635</v>
      </c>
      <c r="J335" t="s">
        <v>60</v>
      </c>
      <c r="N335">
        <v>0</v>
      </c>
      <c r="O335">
        <v>0</v>
      </c>
      <c r="X335" t="s">
        <v>53</v>
      </c>
      <c r="AK335" t="s">
        <v>54</v>
      </c>
      <c r="AL335" t="s">
        <v>55</v>
      </c>
      <c r="AM335" t="s">
        <v>55</v>
      </c>
      <c r="AN335" t="s">
        <v>55</v>
      </c>
      <c r="AO335" t="s">
        <v>55</v>
      </c>
      <c r="AP335" t="s">
        <v>55</v>
      </c>
      <c r="AQ335" t="s">
        <v>55</v>
      </c>
    </row>
    <row r="336" spans="1:43" x14ac:dyDescent="0.35">
      <c r="A336" t="s">
        <v>704</v>
      </c>
      <c r="B336" t="s">
        <v>47</v>
      </c>
      <c r="C336" t="s">
        <v>48</v>
      </c>
      <c r="D336" t="s">
        <v>48</v>
      </c>
      <c r="E336" t="s">
        <v>61</v>
      </c>
      <c r="F336" t="s">
        <v>722</v>
      </c>
      <c r="G336" t="s">
        <v>723</v>
      </c>
      <c r="I336" t="str">
        <f>HYPERLINK("https://twitter.com/Twitter User/status/1747150596308861264","https://twitter.com/Twitter User/status/1747150596308861264")</f>
        <v>https://twitter.com/Twitter User/status/1747150596308861264</v>
      </c>
      <c r="J336" t="s">
        <v>60</v>
      </c>
      <c r="N336">
        <v>0</v>
      </c>
      <c r="O336">
        <v>0</v>
      </c>
      <c r="X336" t="s">
        <v>53</v>
      </c>
      <c r="AK336" t="s">
        <v>54</v>
      </c>
      <c r="AL336" t="s">
        <v>55</v>
      </c>
      <c r="AM336" t="s">
        <v>55</v>
      </c>
      <c r="AN336" t="s">
        <v>55</v>
      </c>
      <c r="AO336" t="s">
        <v>55</v>
      </c>
      <c r="AP336" t="s">
        <v>55</v>
      </c>
      <c r="AQ336" t="s">
        <v>55</v>
      </c>
    </row>
    <row r="337" spans="1:43" x14ac:dyDescent="0.35">
      <c r="A337" t="s">
        <v>704</v>
      </c>
      <c r="B337" t="s">
        <v>47</v>
      </c>
      <c r="C337" t="s">
        <v>48</v>
      </c>
      <c r="D337" t="s">
        <v>48</v>
      </c>
      <c r="E337" t="s">
        <v>61</v>
      </c>
      <c r="F337" t="s">
        <v>724</v>
      </c>
      <c r="G337" t="s">
        <v>725</v>
      </c>
      <c r="I337" t="str">
        <f>HYPERLINK("https://twitter.com/Twitter User/status/1747150419569307961","https://twitter.com/Twitter User/status/1747150419569307961")</f>
        <v>https://twitter.com/Twitter User/status/1747150419569307961</v>
      </c>
      <c r="J337" t="s">
        <v>60</v>
      </c>
      <c r="N337">
        <v>0</v>
      </c>
      <c r="O337">
        <v>0</v>
      </c>
      <c r="X337" t="s">
        <v>53</v>
      </c>
      <c r="AK337" t="s">
        <v>54</v>
      </c>
      <c r="AL337" t="s">
        <v>55</v>
      </c>
      <c r="AM337" t="s">
        <v>55</v>
      </c>
      <c r="AN337" t="s">
        <v>55</v>
      </c>
      <c r="AO337" t="s">
        <v>55</v>
      </c>
      <c r="AP337" t="s">
        <v>55</v>
      </c>
      <c r="AQ337" t="s">
        <v>55</v>
      </c>
    </row>
    <row r="338" spans="1:43" x14ac:dyDescent="0.35">
      <c r="A338" t="s">
        <v>704</v>
      </c>
      <c r="B338" t="s">
        <v>47</v>
      </c>
      <c r="C338" t="s">
        <v>48</v>
      </c>
      <c r="D338" t="s">
        <v>48</v>
      </c>
      <c r="E338" t="s">
        <v>61</v>
      </c>
      <c r="F338" t="s">
        <v>726</v>
      </c>
      <c r="G338" t="s">
        <v>727</v>
      </c>
      <c r="I338" t="str">
        <f>HYPERLINK("https://twitter.com/Twitter User/status/1747150375986360735","https://twitter.com/Twitter User/status/1747150375986360735")</f>
        <v>https://twitter.com/Twitter User/status/1747150375986360735</v>
      </c>
      <c r="J338" t="s">
        <v>60</v>
      </c>
      <c r="N338">
        <v>0</v>
      </c>
      <c r="O338">
        <v>0</v>
      </c>
      <c r="X338" t="s">
        <v>53</v>
      </c>
      <c r="AK338" t="s">
        <v>54</v>
      </c>
      <c r="AL338" t="s">
        <v>55</v>
      </c>
      <c r="AM338" t="s">
        <v>55</v>
      </c>
      <c r="AN338" t="s">
        <v>55</v>
      </c>
      <c r="AO338" t="s">
        <v>55</v>
      </c>
      <c r="AP338" t="s">
        <v>55</v>
      </c>
      <c r="AQ338" t="s">
        <v>55</v>
      </c>
    </row>
    <row r="339" spans="1:43" x14ac:dyDescent="0.35">
      <c r="A339" t="s">
        <v>704</v>
      </c>
      <c r="B339" t="s">
        <v>47</v>
      </c>
      <c r="C339" t="s">
        <v>48</v>
      </c>
      <c r="D339" t="s">
        <v>48</v>
      </c>
      <c r="E339" t="s">
        <v>61</v>
      </c>
      <c r="F339" t="s">
        <v>728</v>
      </c>
      <c r="G339" t="s">
        <v>729</v>
      </c>
      <c r="I339" t="str">
        <f>HYPERLINK("https://twitter.com/Twitter User/status/1747150198722466015","https://twitter.com/Twitter User/status/1747150198722466015")</f>
        <v>https://twitter.com/Twitter User/status/1747150198722466015</v>
      </c>
      <c r="J339" t="s">
        <v>60</v>
      </c>
      <c r="N339">
        <v>0</v>
      </c>
      <c r="O339">
        <v>0</v>
      </c>
      <c r="X339" t="s">
        <v>53</v>
      </c>
      <c r="AK339" t="s">
        <v>54</v>
      </c>
      <c r="AL339" t="s">
        <v>55</v>
      </c>
      <c r="AM339" t="s">
        <v>55</v>
      </c>
      <c r="AN339" t="s">
        <v>55</v>
      </c>
      <c r="AO339" t="s">
        <v>55</v>
      </c>
      <c r="AP339" t="s">
        <v>55</v>
      </c>
      <c r="AQ339" t="s">
        <v>55</v>
      </c>
    </row>
    <row r="340" spans="1:43" x14ac:dyDescent="0.35">
      <c r="A340" t="s">
        <v>704</v>
      </c>
      <c r="B340" t="s">
        <v>47</v>
      </c>
      <c r="C340" t="s">
        <v>48</v>
      </c>
      <c r="D340" t="s">
        <v>48</v>
      </c>
      <c r="E340" t="s">
        <v>61</v>
      </c>
      <c r="F340" t="s">
        <v>730</v>
      </c>
      <c r="G340" t="s">
        <v>731</v>
      </c>
      <c r="I340" t="str">
        <f>HYPERLINK("https://twitter.com/Twitter User/status/1747150018635870705","https://twitter.com/Twitter User/status/1747150018635870705")</f>
        <v>https://twitter.com/Twitter User/status/1747150018635870705</v>
      </c>
      <c r="J340" t="s">
        <v>60</v>
      </c>
      <c r="N340">
        <v>0</v>
      </c>
      <c r="O340">
        <v>0</v>
      </c>
      <c r="X340" t="s">
        <v>53</v>
      </c>
      <c r="AK340" t="s">
        <v>54</v>
      </c>
      <c r="AL340" t="s">
        <v>55</v>
      </c>
      <c r="AM340" t="s">
        <v>55</v>
      </c>
      <c r="AN340" t="s">
        <v>55</v>
      </c>
      <c r="AO340" t="s">
        <v>55</v>
      </c>
      <c r="AP340" t="s">
        <v>55</v>
      </c>
      <c r="AQ340" t="s">
        <v>55</v>
      </c>
    </row>
    <row r="341" spans="1:43" x14ac:dyDescent="0.35">
      <c r="A341" t="s">
        <v>704</v>
      </c>
      <c r="B341" t="s">
        <v>47</v>
      </c>
      <c r="C341" t="s">
        <v>48</v>
      </c>
      <c r="D341" t="s">
        <v>48</v>
      </c>
      <c r="E341" t="s">
        <v>61</v>
      </c>
      <c r="F341" t="s">
        <v>732</v>
      </c>
      <c r="G341" t="s">
        <v>733</v>
      </c>
      <c r="I341" t="str">
        <f>HYPERLINK("https://twitter.com/Twitter User/status/1747149982942282129","https://twitter.com/Twitter User/status/1747149982942282129")</f>
        <v>https://twitter.com/Twitter User/status/1747149982942282129</v>
      </c>
      <c r="J341" t="s">
        <v>60</v>
      </c>
      <c r="N341">
        <v>0</v>
      </c>
      <c r="O341">
        <v>0</v>
      </c>
      <c r="X341" t="s">
        <v>53</v>
      </c>
      <c r="AK341" t="s">
        <v>54</v>
      </c>
      <c r="AL341" t="s">
        <v>55</v>
      </c>
      <c r="AM341" t="s">
        <v>55</v>
      </c>
      <c r="AN341" t="s">
        <v>55</v>
      </c>
      <c r="AO341" t="s">
        <v>55</v>
      </c>
      <c r="AP341" t="s">
        <v>55</v>
      </c>
      <c r="AQ341" t="s">
        <v>55</v>
      </c>
    </row>
    <row r="342" spans="1:43" x14ac:dyDescent="0.35">
      <c r="A342" t="s">
        <v>704</v>
      </c>
      <c r="B342" t="s">
        <v>47</v>
      </c>
      <c r="C342" t="s">
        <v>48</v>
      </c>
      <c r="D342" t="s">
        <v>48</v>
      </c>
      <c r="E342" t="s">
        <v>61</v>
      </c>
      <c r="F342" t="s">
        <v>734</v>
      </c>
      <c r="G342" t="s">
        <v>735</v>
      </c>
      <c r="I342" t="str">
        <f>HYPERLINK("https://twitter.com/Twitter User/status/1747149806257209783","https://twitter.com/Twitter User/status/1747149806257209783")</f>
        <v>https://twitter.com/Twitter User/status/1747149806257209783</v>
      </c>
      <c r="J342" t="s">
        <v>60</v>
      </c>
      <c r="N342">
        <v>0</v>
      </c>
      <c r="O342">
        <v>0</v>
      </c>
      <c r="X342" t="s">
        <v>53</v>
      </c>
      <c r="AK342" t="s">
        <v>54</v>
      </c>
      <c r="AL342" t="s">
        <v>55</v>
      </c>
      <c r="AM342" t="s">
        <v>55</v>
      </c>
      <c r="AN342" t="s">
        <v>55</v>
      </c>
      <c r="AO342" t="s">
        <v>55</v>
      </c>
      <c r="AP342" t="s">
        <v>55</v>
      </c>
      <c r="AQ342" t="s">
        <v>55</v>
      </c>
    </row>
    <row r="343" spans="1:43" x14ac:dyDescent="0.35">
      <c r="A343" t="s">
        <v>704</v>
      </c>
      <c r="B343" t="s">
        <v>47</v>
      </c>
      <c r="C343" t="s">
        <v>48</v>
      </c>
      <c r="D343" t="s">
        <v>48</v>
      </c>
      <c r="E343" t="s">
        <v>61</v>
      </c>
      <c r="F343" t="s">
        <v>736</v>
      </c>
      <c r="G343" t="s">
        <v>737</v>
      </c>
      <c r="I343" t="str">
        <f>HYPERLINK("https://twitter.com/Twitter User/status/1747149626808123820","https://twitter.com/Twitter User/status/1747149626808123820")</f>
        <v>https://twitter.com/Twitter User/status/1747149626808123820</v>
      </c>
      <c r="J343" t="s">
        <v>60</v>
      </c>
      <c r="N343">
        <v>0</v>
      </c>
      <c r="O343">
        <v>0</v>
      </c>
      <c r="X343" t="s">
        <v>53</v>
      </c>
      <c r="AK343" t="s">
        <v>54</v>
      </c>
      <c r="AL343" t="s">
        <v>55</v>
      </c>
      <c r="AM343" t="s">
        <v>55</v>
      </c>
      <c r="AN343" t="s">
        <v>55</v>
      </c>
      <c r="AO343" t="s">
        <v>55</v>
      </c>
      <c r="AP343" t="s">
        <v>55</v>
      </c>
      <c r="AQ343" t="s">
        <v>55</v>
      </c>
    </row>
    <row r="344" spans="1:43" x14ac:dyDescent="0.35">
      <c r="A344" t="s">
        <v>704</v>
      </c>
      <c r="B344" t="s">
        <v>47</v>
      </c>
      <c r="C344" t="s">
        <v>48</v>
      </c>
      <c r="D344" t="s">
        <v>48</v>
      </c>
      <c r="E344" t="s">
        <v>61</v>
      </c>
      <c r="F344" t="s">
        <v>738</v>
      </c>
      <c r="G344" t="s">
        <v>739</v>
      </c>
      <c r="I344" t="str">
        <f>HYPERLINK("https://twitter.com/Twitter User/status/1747149594008617294","https://twitter.com/Twitter User/status/1747149594008617294")</f>
        <v>https://twitter.com/Twitter User/status/1747149594008617294</v>
      </c>
      <c r="J344" t="s">
        <v>60</v>
      </c>
      <c r="N344">
        <v>0</v>
      </c>
      <c r="O344">
        <v>0</v>
      </c>
      <c r="X344" t="s">
        <v>53</v>
      </c>
      <c r="AK344" t="s">
        <v>54</v>
      </c>
      <c r="AL344" t="s">
        <v>55</v>
      </c>
      <c r="AM344" t="s">
        <v>55</v>
      </c>
      <c r="AN344" t="s">
        <v>55</v>
      </c>
      <c r="AO344" t="s">
        <v>55</v>
      </c>
      <c r="AP344" t="s">
        <v>55</v>
      </c>
      <c r="AQ344" t="s">
        <v>55</v>
      </c>
    </row>
    <row r="345" spans="1:43" x14ac:dyDescent="0.35">
      <c r="A345" t="s">
        <v>704</v>
      </c>
      <c r="B345" t="s">
        <v>47</v>
      </c>
      <c r="C345" t="s">
        <v>48</v>
      </c>
      <c r="D345" t="s">
        <v>48</v>
      </c>
      <c r="E345" t="s">
        <v>49</v>
      </c>
      <c r="F345" t="s">
        <v>217</v>
      </c>
      <c r="G345" t="s">
        <v>740</v>
      </c>
      <c r="I345" t="str">
        <f>HYPERLINK("https://twitter.com/Twitter User/status/1747149456989134854","https://twitter.com/Twitter User/status/1747149456989134854")</f>
        <v>https://twitter.com/Twitter User/status/1747149456989134854</v>
      </c>
      <c r="J345" t="s">
        <v>60</v>
      </c>
      <c r="N345">
        <v>0</v>
      </c>
      <c r="O345">
        <v>0</v>
      </c>
      <c r="X345" t="s">
        <v>95</v>
      </c>
      <c r="AK345" t="s">
        <v>54</v>
      </c>
      <c r="AL345" t="s">
        <v>55</v>
      </c>
      <c r="AM345" t="s">
        <v>55</v>
      </c>
      <c r="AN345" t="s">
        <v>55</v>
      </c>
      <c r="AO345" t="s">
        <v>55</v>
      </c>
      <c r="AP345" t="s">
        <v>55</v>
      </c>
      <c r="AQ345" t="s">
        <v>55</v>
      </c>
    </row>
    <row r="346" spans="1:43" x14ac:dyDescent="0.35">
      <c r="A346" t="s">
        <v>704</v>
      </c>
      <c r="B346" t="s">
        <v>47</v>
      </c>
      <c r="C346" t="s">
        <v>48</v>
      </c>
      <c r="D346" t="s">
        <v>48</v>
      </c>
      <c r="E346" t="s">
        <v>61</v>
      </c>
      <c r="F346" t="s">
        <v>741</v>
      </c>
      <c r="G346" t="s">
        <v>742</v>
      </c>
      <c r="I346" t="str">
        <f>HYPERLINK("https://twitter.com/Twitter User/status/1747149379923009695","https://twitter.com/Twitter User/status/1747149379923009695")</f>
        <v>https://twitter.com/Twitter User/status/1747149379923009695</v>
      </c>
      <c r="J346" t="s">
        <v>60</v>
      </c>
      <c r="N346">
        <v>0</v>
      </c>
      <c r="O346">
        <v>0</v>
      </c>
      <c r="X346" t="s">
        <v>53</v>
      </c>
      <c r="AK346" t="s">
        <v>54</v>
      </c>
      <c r="AL346" t="s">
        <v>55</v>
      </c>
      <c r="AM346" t="s">
        <v>55</v>
      </c>
      <c r="AN346" t="s">
        <v>55</v>
      </c>
      <c r="AO346" t="s">
        <v>55</v>
      </c>
      <c r="AP346" t="s">
        <v>55</v>
      </c>
      <c r="AQ346" t="s">
        <v>55</v>
      </c>
    </row>
    <row r="347" spans="1:43" x14ac:dyDescent="0.35">
      <c r="A347" t="s">
        <v>704</v>
      </c>
      <c r="B347" t="s">
        <v>47</v>
      </c>
      <c r="C347" t="s">
        <v>48</v>
      </c>
      <c r="D347" t="s">
        <v>48</v>
      </c>
      <c r="E347" t="s">
        <v>61</v>
      </c>
      <c r="F347" t="s">
        <v>741</v>
      </c>
      <c r="G347" t="s">
        <v>743</v>
      </c>
      <c r="I347" t="str">
        <f>HYPERLINK("https://twitter.com/Twitter User/status/1747149358842499378","https://twitter.com/Twitter User/status/1747149358842499378")</f>
        <v>https://twitter.com/Twitter User/status/1747149358842499378</v>
      </c>
      <c r="J347" t="s">
        <v>60</v>
      </c>
      <c r="N347">
        <v>0</v>
      </c>
      <c r="O347">
        <v>0</v>
      </c>
      <c r="X347" t="s">
        <v>53</v>
      </c>
      <c r="AK347" t="s">
        <v>54</v>
      </c>
      <c r="AL347" t="s">
        <v>55</v>
      </c>
      <c r="AM347" t="s">
        <v>55</v>
      </c>
      <c r="AN347" t="s">
        <v>55</v>
      </c>
      <c r="AO347" t="s">
        <v>55</v>
      </c>
      <c r="AP347" t="s">
        <v>55</v>
      </c>
      <c r="AQ347" t="s">
        <v>55</v>
      </c>
    </row>
    <row r="348" spans="1:43" x14ac:dyDescent="0.35">
      <c r="A348" t="s">
        <v>704</v>
      </c>
      <c r="B348" t="s">
        <v>47</v>
      </c>
      <c r="C348" t="s">
        <v>48</v>
      </c>
      <c r="D348" t="s">
        <v>48</v>
      </c>
      <c r="E348" t="s">
        <v>61</v>
      </c>
      <c r="F348" t="s">
        <v>744</v>
      </c>
      <c r="G348" t="s">
        <v>745</v>
      </c>
      <c r="I348" t="str">
        <f>HYPERLINK("https://twitter.com/Twitter User/status/1747149334276362748","https://twitter.com/Twitter User/status/1747149334276362748")</f>
        <v>https://twitter.com/Twitter User/status/1747149334276362748</v>
      </c>
      <c r="J348" t="s">
        <v>60</v>
      </c>
      <c r="N348">
        <v>0</v>
      </c>
      <c r="O348">
        <v>0</v>
      </c>
      <c r="X348" t="s">
        <v>53</v>
      </c>
      <c r="AK348" t="s">
        <v>54</v>
      </c>
      <c r="AL348" t="s">
        <v>55</v>
      </c>
      <c r="AM348" t="s">
        <v>55</v>
      </c>
      <c r="AN348" t="s">
        <v>55</v>
      </c>
      <c r="AO348" t="s">
        <v>55</v>
      </c>
      <c r="AP348" t="s">
        <v>55</v>
      </c>
      <c r="AQ348" t="s">
        <v>55</v>
      </c>
    </row>
    <row r="349" spans="1:43" x14ac:dyDescent="0.35">
      <c r="A349" t="s">
        <v>704</v>
      </c>
      <c r="B349" t="s">
        <v>47</v>
      </c>
      <c r="C349" t="s">
        <v>48</v>
      </c>
      <c r="D349" t="s">
        <v>48</v>
      </c>
      <c r="E349" t="s">
        <v>61</v>
      </c>
      <c r="F349" t="s">
        <v>741</v>
      </c>
      <c r="G349" t="s">
        <v>746</v>
      </c>
      <c r="I349" t="str">
        <f>HYPERLINK("https://twitter.com/Twitter User/status/1747149300310892645","https://twitter.com/Twitter User/status/1747149300310892645")</f>
        <v>https://twitter.com/Twitter User/status/1747149300310892645</v>
      </c>
      <c r="J349" t="s">
        <v>60</v>
      </c>
      <c r="N349">
        <v>0</v>
      </c>
      <c r="O349">
        <v>0</v>
      </c>
      <c r="X349" t="s">
        <v>53</v>
      </c>
      <c r="AK349" t="s">
        <v>54</v>
      </c>
      <c r="AL349" t="s">
        <v>55</v>
      </c>
      <c r="AM349" t="s">
        <v>55</v>
      </c>
      <c r="AN349" t="s">
        <v>55</v>
      </c>
      <c r="AO349" t="s">
        <v>55</v>
      </c>
      <c r="AP349" t="s">
        <v>55</v>
      </c>
      <c r="AQ349" t="s">
        <v>55</v>
      </c>
    </row>
    <row r="350" spans="1:43" x14ac:dyDescent="0.35">
      <c r="A350" t="s">
        <v>704</v>
      </c>
      <c r="B350" t="s">
        <v>47</v>
      </c>
      <c r="C350" t="s">
        <v>48</v>
      </c>
      <c r="D350" t="s">
        <v>48</v>
      </c>
      <c r="E350" t="s">
        <v>61</v>
      </c>
      <c r="F350" t="s">
        <v>741</v>
      </c>
      <c r="G350" t="s">
        <v>747</v>
      </c>
      <c r="I350" t="str">
        <f>HYPERLINK("https://twitter.com/Twitter User/status/1747149265347244484","https://twitter.com/Twitter User/status/1747149265347244484")</f>
        <v>https://twitter.com/Twitter User/status/1747149265347244484</v>
      </c>
      <c r="J350" t="s">
        <v>60</v>
      </c>
      <c r="N350">
        <v>0</v>
      </c>
      <c r="O350">
        <v>0</v>
      </c>
      <c r="X350" t="s">
        <v>53</v>
      </c>
      <c r="AK350" t="s">
        <v>54</v>
      </c>
      <c r="AL350" t="s">
        <v>55</v>
      </c>
      <c r="AM350" t="s">
        <v>55</v>
      </c>
      <c r="AN350" t="s">
        <v>55</v>
      </c>
      <c r="AO350" t="s">
        <v>55</v>
      </c>
      <c r="AP350" t="s">
        <v>55</v>
      </c>
      <c r="AQ350" t="s">
        <v>55</v>
      </c>
    </row>
    <row r="351" spans="1:43" x14ac:dyDescent="0.35">
      <c r="A351" t="s">
        <v>704</v>
      </c>
      <c r="B351" t="s">
        <v>47</v>
      </c>
      <c r="C351" t="s">
        <v>48</v>
      </c>
      <c r="D351" t="s">
        <v>48</v>
      </c>
      <c r="E351" t="s">
        <v>61</v>
      </c>
      <c r="F351" t="s">
        <v>748</v>
      </c>
      <c r="G351" t="s">
        <v>749</v>
      </c>
      <c r="I351" t="str">
        <f>HYPERLINK("https://twitter.com/Twitter User/status/1747149244384079892","https://twitter.com/Twitter User/status/1747149244384079892")</f>
        <v>https://twitter.com/Twitter User/status/1747149244384079892</v>
      </c>
      <c r="J351" t="s">
        <v>60</v>
      </c>
      <c r="N351">
        <v>0</v>
      </c>
      <c r="O351">
        <v>0</v>
      </c>
      <c r="X351" t="s">
        <v>53</v>
      </c>
      <c r="AK351" t="s">
        <v>54</v>
      </c>
      <c r="AL351" t="s">
        <v>55</v>
      </c>
      <c r="AM351" t="s">
        <v>55</v>
      </c>
      <c r="AN351" t="s">
        <v>55</v>
      </c>
      <c r="AO351" t="s">
        <v>55</v>
      </c>
      <c r="AP351" t="s">
        <v>55</v>
      </c>
      <c r="AQ351" t="s">
        <v>55</v>
      </c>
    </row>
    <row r="352" spans="1:43" x14ac:dyDescent="0.35">
      <c r="A352" t="s">
        <v>704</v>
      </c>
      <c r="B352" t="s">
        <v>47</v>
      </c>
      <c r="C352" t="s">
        <v>48</v>
      </c>
      <c r="D352" t="s">
        <v>48</v>
      </c>
      <c r="E352" t="s">
        <v>61</v>
      </c>
      <c r="F352" t="s">
        <v>741</v>
      </c>
      <c r="G352" t="s">
        <v>750</v>
      </c>
      <c r="I352" t="str">
        <f>HYPERLINK("https://twitter.com/Twitter User/status/1747149224972804297","https://twitter.com/Twitter User/status/1747149224972804297")</f>
        <v>https://twitter.com/Twitter User/status/1747149224972804297</v>
      </c>
      <c r="J352" t="s">
        <v>60</v>
      </c>
      <c r="N352">
        <v>0</v>
      </c>
      <c r="O352">
        <v>0</v>
      </c>
      <c r="X352" t="s">
        <v>53</v>
      </c>
      <c r="AK352" t="s">
        <v>54</v>
      </c>
      <c r="AL352" t="s">
        <v>55</v>
      </c>
      <c r="AM352" t="s">
        <v>55</v>
      </c>
      <c r="AN352" t="s">
        <v>55</v>
      </c>
      <c r="AO352" t="s">
        <v>55</v>
      </c>
      <c r="AP352" t="s">
        <v>55</v>
      </c>
      <c r="AQ352" t="s">
        <v>55</v>
      </c>
    </row>
    <row r="353" spans="1:43" x14ac:dyDescent="0.35">
      <c r="A353" t="s">
        <v>704</v>
      </c>
      <c r="B353" t="s">
        <v>47</v>
      </c>
      <c r="C353" t="s">
        <v>48</v>
      </c>
      <c r="D353" t="s">
        <v>48</v>
      </c>
      <c r="E353" t="s">
        <v>61</v>
      </c>
      <c r="F353" t="s">
        <v>741</v>
      </c>
      <c r="G353" t="s">
        <v>751</v>
      </c>
      <c r="I353" t="str">
        <f>HYPERLINK("https://twitter.com/Twitter User/status/1747149200419365368","https://twitter.com/Twitter User/status/1747149200419365368")</f>
        <v>https://twitter.com/Twitter User/status/1747149200419365368</v>
      </c>
      <c r="J353" t="s">
        <v>60</v>
      </c>
      <c r="N353">
        <v>0</v>
      </c>
      <c r="O353">
        <v>0</v>
      </c>
      <c r="X353" t="s">
        <v>53</v>
      </c>
      <c r="AK353" t="s">
        <v>54</v>
      </c>
      <c r="AL353" t="s">
        <v>55</v>
      </c>
      <c r="AM353" t="s">
        <v>55</v>
      </c>
      <c r="AN353" t="s">
        <v>55</v>
      </c>
      <c r="AO353" t="s">
        <v>55</v>
      </c>
      <c r="AP353" t="s">
        <v>55</v>
      </c>
      <c r="AQ353" t="s">
        <v>55</v>
      </c>
    </row>
    <row r="354" spans="1:43" x14ac:dyDescent="0.35">
      <c r="A354" t="s">
        <v>704</v>
      </c>
      <c r="B354" t="s">
        <v>47</v>
      </c>
      <c r="C354" t="s">
        <v>48</v>
      </c>
      <c r="D354" t="s">
        <v>48</v>
      </c>
      <c r="E354" t="s">
        <v>61</v>
      </c>
      <c r="F354" t="s">
        <v>752</v>
      </c>
      <c r="G354" t="s">
        <v>753</v>
      </c>
      <c r="I354" t="str">
        <f>HYPERLINK("https://twitter.com/Twitter User/status/1747149141619417211","https://twitter.com/Twitter User/status/1747149141619417211")</f>
        <v>https://twitter.com/Twitter User/status/1747149141619417211</v>
      </c>
      <c r="J354" t="s">
        <v>60</v>
      </c>
      <c r="N354">
        <v>0</v>
      </c>
      <c r="O354">
        <v>0</v>
      </c>
      <c r="X354" t="s">
        <v>53</v>
      </c>
      <c r="AK354" t="s">
        <v>54</v>
      </c>
      <c r="AL354" t="s">
        <v>55</v>
      </c>
      <c r="AM354" t="s">
        <v>55</v>
      </c>
      <c r="AN354" t="s">
        <v>55</v>
      </c>
      <c r="AO354" t="s">
        <v>55</v>
      </c>
      <c r="AP354" t="s">
        <v>55</v>
      </c>
      <c r="AQ354" t="s">
        <v>55</v>
      </c>
    </row>
    <row r="355" spans="1:43" x14ac:dyDescent="0.35">
      <c r="A355" t="s">
        <v>704</v>
      </c>
      <c r="B355" t="s">
        <v>47</v>
      </c>
      <c r="C355" t="s">
        <v>48</v>
      </c>
      <c r="D355" t="s">
        <v>48</v>
      </c>
      <c r="E355" t="s">
        <v>49</v>
      </c>
      <c r="F355" t="s">
        <v>754</v>
      </c>
      <c r="G355" t="s">
        <v>755</v>
      </c>
      <c r="I355" t="str">
        <f>HYPERLINK("https://twitter.com/Twitter User/status/1747139392500646226","https://twitter.com/Twitter User/status/1747139392500646226")</f>
        <v>https://twitter.com/Twitter User/status/1747139392500646226</v>
      </c>
      <c r="J355" t="s">
        <v>60</v>
      </c>
      <c r="N355">
        <v>0</v>
      </c>
      <c r="O355">
        <v>0</v>
      </c>
      <c r="X355" t="s">
        <v>53</v>
      </c>
      <c r="AK355" t="s">
        <v>54</v>
      </c>
      <c r="AL355" t="s">
        <v>55</v>
      </c>
      <c r="AM355" t="s">
        <v>55</v>
      </c>
      <c r="AN355" t="s">
        <v>55</v>
      </c>
      <c r="AO355" t="s">
        <v>55</v>
      </c>
      <c r="AP355" t="s">
        <v>55</v>
      </c>
      <c r="AQ355" t="s">
        <v>55</v>
      </c>
    </row>
    <row r="356" spans="1:43" x14ac:dyDescent="0.35">
      <c r="A356" t="s">
        <v>704</v>
      </c>
      <c r="B356" t="s">
        <v>47</v>
      </c>
      <c r="C356" t="s">
        <v>48</v>
      </c>
      <c r="D356" t="s">
        <v>48</v>
      </c>
      <c r="E356" t="s">
        <v>49</v>
      </c>
      <c r="F356" t="s">
        <v>756</v>
      </c>
      <c r="G356" t="s">
        <v>757</v>
      </c>
      <c r="I356" t="str">
        <f>HYPERLINK("https://twitter.com/Twitter User/status/1747131243479851357","https://twitter.com/Twitter User/status/1747131243479851357")</f>
        <v>https://twitter.com/Twitter User/status/1747131243479851357</v>
      </c>
      <c r="N356">
        <v>0</v>
      </c>
      <c r="O356">
        <v>0</v>
      </c>
      <c r="W356" t="s">
        <v>94</v>
      </c>
      <c r="X356" t="s">
        <v>95</v>
      </c>
      <c r="AK356" t="s">
        <v>54</v>
      </c>
      <c r="AL356" t="s">
        <v>55</v>
      </c>
      <c r="AM356" t="s">
        <v>55</v>
      </c>
      <c r="AN356" t="s">
        <v>55</v>
      </c>
      <c r="AO356" t="s">
        <v>55</v>
      </c>
      <c r="AP356" t="s">
        <v>55</v>
      </c>
      <c r="AQ356" t="s">
        <v>55</v>
      </c>
    </row>
    <row r="357" spans="1:43" x14ac:dyDescent="0.35">
      <c r="A357" t="s">
        <v>704</v>
      </c>
      <c r="B357" t="s">
        <v>47</v>
      </c>
      <c r="C357" t="s">
        <v>48</v>
      </c>
      <c r="D357" t="s">
        <v>48</v>
      </c>
      <c r="E357" t="s">
        <v>49</v>
      </c>
      <c r="F357" t="s">
        <v>756</v>
      </c>
      <c r="G357" t="s">
        <v>758</v>
      </c>
      <c r="I357" t="str">
        <f>HYPERLINK("https://twitter.com/Twitter User/status/1747130991565828335","https://twitter.com/Twitter User/status/1747130991565828335")</f>
        <v>https://twitter.com/Twitter User/status/1747130991565828335</v>
      </c>
      <c r="N357">
        <v>0</v>
      </c>
      <c r="O357">
        <v>0</v>
      </c>
      <c r="X357" t="s">
        <v>53</v>
      </c>
      <c r="AK357" t="s">
        <v>54</v>
      </c>
      <c r="AL357" t="s">
        <v>55</v>
      </c>
      <c r="AM357" t="s">
        <v>55</v>
      </c>
      <c r="AN357" t="s">
        <v>55</v>
      </c>
      <c r="AO357" t="s">
        <v>55</v>
      </c>
      <c r="AP357" t="s">
        <v>55</v>
      </c>
      <c r="AQ357" t="s">
        <v>55</v>
      </c>
    </row>
    <row r="358" spans="1:43" x14ac:dyDescent="0.35">
      <c r="A358" t="s">
        <v>759</v>
      </c>
      <c r="B358" t="s">
        <v>47</v>
      </c>
      <c r="C358" t="s">
        <v>48</v>
      </c>
      <c r="D358" t="s">
        <v>48</v>
      </c>
      <c r="E358" t="s">
        <v>49</v>
      </c>
      <c r="F358" t="s">
        <v>760</v>
      </c>
      <c r="G358" t="s">
        <v>761</v>
      </c>
      <c r="I358" t="str">
        <f>HYPERLINK("https://twitter.com/Twitter User/status/1746941692476047637","https://twitter.com/Twitter User/status/1746941692476047637")</f>
        <v>https://twitter.com/Twitter User/status/1746941692476047637</v>
      </c>
      <c r="J358" t="s">
        <v>52</v>
      </c>
      <c r="N358">
        <v>0</v>
      </c>
      <c r="O358">
        <v>0</v>
      </c>
      <c r="X358" t="s">
        <v>53</v>
      </c>
      <c r="AK358" t="s">
        <v>54</v>
      </c>
      <c r="AL358" t="s">
        <v>55</v>
      </c>
      <c r="AM358" t="s">
        <v>55</v>
      </c>
      <c r="AN358" t="s">
        <v>55</v>
      </c>
      <c r="AO358" t="s">
        <v>55</v>
      </c>
      <c r="AP358" t="s">
        <v>55</v>
      </c>
      <c r="AQ358" t="s">
        <v>55</v>
      </c>
    </row>
    <row r="359" spans="1:43" x14ac:dyDescent="0.35">
      <c r="A359" t="s">
        <v>759</v>
      </c>
      <c r="B359" t="s">
        <v>47</v>
      </c>
      <c r="C359" t="s">
        <v>48</v>
      </c>
      <c r="D359" t="s">
        <v>48</v>
      </c>
      <c r="E359" t="s">
        <v>49</v>
      </c>
      <c r="F359" t="s">
        <v>762</v>
      </c>
      <c r="G359" t="s">
        <v>763</v>
      </c>
      <c r="I359" t="str">
        <f>HYPERLINK("https://twitter.com/Twitter User/status/1746941528365486258","https://twitter.com/Twitter User/status/1746941528365486258")</f>
        <v>https://twitter.com/Twitter User/status/1746941528365486258</v>
      </c>
      <c r="J359" t="s">
        <v>52</v>
      </c>
      <c r="N359">
        <v>0</v>
      </c>
      <c r="O359">
        <v>0</v>
      </c>
      <c r="X359" t="s">
        <v>53</v>
      </c>
      <c r="AK359" t="s">
        <v>54</v>
      </c>
      <c r="AL359" t="s">
        <v>55</v>
      </c>
      <c r="AM359" t="s">
        <v>55</v>
      </c>
      <c r="AN359" t="s">
        <v>55</v>
      </c>
      <c r="AO359" t="s">
        <v>55</v>
      </c>
      <c r="AP359" t="s">
        <v>55</v>
      </c>
      <c r="AQ359" t="s">
        <v>55</v>
      </c>
    </row>
    <row r="360" spans="1:43" x14ac:dyDescent="0.35">
      <c r="A360" t="s">
        <v>759</v>
      </c>
      <c r="B360" t="s">
        <v>47</v>
      </c>
      <c r="C360" t="s">
        <v>48</v>
      </c>
      <c r="D360" t="s">
        <v>48</v>
      </c>
      <c r="E360" t="s">
        <v>49</v>
      </c>
      <c r="F360" t="s">
        <v>764</v>
      </c>
      <c r="G360" t="s">
        <v>765</v>
      </c>
      <c r="I360" t="str">
        <f>HYPERLINK("https://twitter.com/Twitter User/status/1746941271594389779","https://twitter.com/Twitter User/status/1746941271594389779")</f>
        <v>https://twitter.com/Twitter User/status/1746941271594389779</v>
      </c>
      <c r="J360" t="s">
        <v>52</v>
      </c>
      <c r="N360">
        <v>0</v>
      </c>
      <c r="O360">
        <v>0</v>
      </c>
      <c r="X360" t="s">
        <v>53</v>
      </c>
      <c r="AK360" t="s">
        <v>54</v>
      </c>
      <c r="AL360" t="s">
        <v>55</v>
      </c>
      <c r="AM360" t="s">
        <v>55</v>
      </c>
      <c r="AN360" t="s">
        <v>55</v>
      </c>
      <c r="AO360" t="s">
        <v>55</v>
      </c>
      <c r="AP360" t="s">
        <v>55</v>
      </c>
      <c r="AQ360" t="s">
        <v>55</v>
      </c>
    </row>
    <row r="361" spans="1:43" x14ac:dyDescent="0.35">
      <c r="A361" t="s">
        <v>759</v>
      </c>
      <c r="B361" t="s">
        <v>47</v>
      </c>
      <c r="C361" t="s">
        <v>48</v>
      </c>
      <c r="D361" t="s">
        <v>48</v>
      </c>
      <c r="E361" t="s">
        <v>49</v>
      </c>
      <c r="F361" t="s">
        <v>766</v>
      </c>
      <c r="G361" t="s">
        <v>767</v>
      </c>
      <c r="I361" t="str">
        <f>HYPERLINK("https://twitter.com/Twitter User/status/1746941096796799338","https://twitter.com/Twitter User/status/1746941096796799338")</f>
        <v>https://twitter.com/Twitter User/status/1746941096796799338</v>
      </c>
      <c r="J361" t="s">
        <v>52</v>
      </c>
      <c r="N361">
        <v>0</v>
      </c>
      <c r="O361">
        <v>0</v>
      </c>
      <c r="X361" t="s">
        <v>53</v>
      </c>
      <c r="AK361" t="s">
        <v>54</v>
      </c>
      <c r="AL361" t="s">
        <v>55</v>
      </c>
      <c r="AM361" t="s">
        <v>55</v>
      </c>
      <c r="AN361" t="s">
        <v>55</v>
      </c>
      <c r="AO361" t="s">
        <v>55</v>
      </c>
      <c r="AP361" t="s">
        <v>55</v>
      </c>
      <c r="AQ361" t="s">
        <v>55</v>
      </c>
    </row>
    <row r="362" spans="1:43" x14ac:dyDescent="0.35">
      <c r="A362" t="s">
        <v>759</v>
      </c>
      <c r="B362" t="s">
        <v>47</v>
      </c>
      <c r="C362" t="s">
        <v>48</v>
      </c>
      <c r="D362" t="s">
        <v>48</v>
      </c>
      <c r="E362" t="s">
        <v>49</v>
      </c>
      <c r="F362" t="s">
        <v>768</v>
      </c>
      <c r="G362" t="s">
        <v>769</v>
      </c>
      <c r="I362" t="str">
        <f>HYPERLINK("https://twitter.com/Twitter User/status/1746940758043836825","https://twitter.com/Twitter User/status/1746940758043836825")</f>
        <v>https://twitter.com/Twitter User/status/1746940758043836825</v>
      </c>
      <c r="J362" t="s">
        <v>52</v>
      </c>
      <c r="N362">
        <v>0</v>
      </c>
      <c r="O362">
        <v>0</v>
      </c>
      <c r="X362" t="s">
        <v>53</v>
      </c>
      <c r="AK362" t="s">
        <v>54</v>
      </c>
      <c r="AL362" t="s">
        <v>55</v>
      </c>
      <c r="AM362" t="s">
        <v>55</v>
      </c>
      <c r="AN362" t="s">
        <v>55</v>
      </c>
      <c r="AO362" t="s">
        <v>55</v>
      </c>
      <c r="AP362" t="s">
        <v>55</v>
      </c>
      <c r="AQ362" t="s">
        <v>55</v>
      </c>
    </row>
    <row r="363" spans="1:43" x14ac:dyDescent="0.35">
      <c r="A363" t="s">
        <v>759</v>
      </c>
      <c r="B363" t="s">
        <v>47</v>
      </c>
      <c r="C363" t="s">
        <v>48</v>
      </c>
      <c r="D363" t="s">
        <v>48</v>
      </c>
      <c r="E363" t="s">
        <v>61</v>
      </c>
      <c r="F363" t="s">
        <v>770</v>
      </c>
      <c r="G363" t="s">
        <v>771</v>
      </c>
      <c r="I363" t="str">
        <f>HYPERLINK("https://twitter.com/Twitter User/status/1746922134734332126","https://twitter.com/Twitter User/status/1746922134734332126")</f>
        <v>https://twitter.com/Twitter User/status/1746922134734332126</v>
      </c>
      <c r="N363">
        <v>0</v>
      </c>
      <c r="O363">
        <v>0</v>
      </c>
      <c r="X363" t="s">
        <v>53</v>
      </c>
      <c r="AK363" t="s">
        <v>54</v>
      </c>
      <c r="AL363" t="s">
        <v>55</v>
      </c>
      <c r="AM363" t="s">
        <v>55</v>
      </c>
      <c r="AN363" t="s">
        <v>55</v>
      </c>
      <c r="AO363" t="s">
        <v>55</v>
      </c>
      <c r="AP363" t="s">
        <v>55</v>
      </c>
      <c r="AQ363" t="s">
        <v>55</v>
      </c>
    </row>
    <row r="364" spans="1:43" x14ac:dyDescent="0.35">
      <c r="A364" t="s">
        <v>759</v>
      </c>
      <c r="B364" t="s">
        <v>47</v>
      </c>
      <c r="C364" t="s">
        <v>48</v>
      </c>
      <c r="D364" t="s">
        <v>48</v>
      </c>
      <c r="E364" t="s">
        <v>49</v>
      </c>
      <c r="F364" t="s">
        <v>772</v>
      </c>
      <c r="G364" t="s">
        <v>773</v>
      </c>
      <c r="I364" t="str">
        <f>HYPERLINK("https://twitter.com/Twitter User/status/1746918297663164709","https://twitter.com/Twitter User/status/1746918297663164709")</f>
        <v>https://twitter.com/Twitter User/status/1746918297663164709</v>
      </c>
      <c r="N364">
        <v>0</v>
      </c>
      <c r="O364">
        <v>0</v>
      </c>
      <c r="W364" t="s">
        <v>94</v>
      </c>
      <c r="X364" t="s">
        <v>95</v>
      </c>
      <c r="AK364" t="s">
        <v>54</v>
      </c>
      <c r="AL364" t="s">
        <v>55</v>
      </c>
      <c r="AM364" t="s">
        <v>55</v>
      </c>
      <c r="AN364" t="s">
        <v>55</v>
      </c>
      <c r="AO364" t="s">
        <v>55</v>
      </c>
      <c r="AP364" t="s">
        <v>55</v>
      </c>
      <c r="AQ364" t="s">
        <v>55</v>
      </c>
    </row>
    <row r="365" spans="1:43" x14ac:dyDescent="0.35">
      <c r="A365" t="s">
        <v>759</v>
      </c>
      <c r="B365" t="s">
        <v>47</v>
      </c>
      <c r="C365" t="s">
        <v>48</v>
      </c>
      <c r="D365" t="s">
        <v>48</v>
      </c>
      <c r="E365" t="s">
        <v>61</v>
      </c>
      <c r="F365" t="s">
        <v>774</v>
      </c>
      <c r="G365" t="s">
        <v>775</v>
      </c>
      <c r="I365" t="str">
        <f>HYPERLINK("https://twitter.com/Twitter User/status/1746836693586706492","https://twitter.com/Twitter User/status/1746836693586706492")</f>
        <v>https://twitter.com/Twitter User/status/1746836693586706492</v>
      </c>
      <c r="J365" t="s">
        <v>52</v>
      </c>
      <c r="N365">
        <v>0</v>
      </c>
      <c r="O365">
        <v>0</v>
      </c>
      <c r="X365" t="s">
        <v>53</v>
      </c>
      <c r="AK365" t="s">
        <v>54</v>
      </c>
      <c r="AL365" t="s">
        <v>55</v>
      </c>
      <c r="AM365" t="s">
        <v>55</v>
      </c>
      <c r="AN365" t="s">
        <v>55</v>
      </c>
      <c r="AO365" t="s">
        <v>55</v>
      </c>
      <c r="AP365" t="s">
        <v>55</v>
      </c>
      <c r="AQ365" t="s">
        <v>55</v>
      </c>
    </row>
    <row r="366" spans="1:43" x14ac:dyDescent="0.35">
      <c r="A366" t="s">
        <v>759</v>
      </c>
      <c r="B366" t="s">
        <v>47</v>
      </c>
      <c r="C366" t="s">
        <v>48</v>
      </c>
      <c r="D366" t="s">
        <v>48</v>
      </c>
      <c r="E366" t="s">
        <v>49</v>
      </c>
      <c r="F366" t="s">
        <v>776</v>
      </c>
      <c r="G366" t="s">
        <v>777</v>
      </c>
      <c r="I366" t="str">
        <f>HYPERLINK("https://twitter.com/Twitter User/status/1746827097023316087","https://twitter.com/Twitter User/status/1746827097023316087")</f>
        <v>https://twitter.com/Twitter User/status/1746827097023316087</v>
      </c>
      <c r="J366" t="s">
        <v>52</v>
      </c>
      <c r="N366">
        <v>0</v>
      </c>
      <c r="O366">
        <v>0</v>
      </c>
      <c r="X366" t="s">
        <v>53</v>
      </c>
      <c r="AK366" t="s">
        <v>54</v>
      </c>
      <c r="AL366" t="s">
        <v>55</v>
      </c>
      <c r="AM366" t="s">
        <v>55</v>
      </c>
      <c r="AN366" t="s">
        <v>55</v>
      </c>
      <c r="AO366" t="s">
        <v>55</v>
      </c>
      <c r="AP366" t="s">
        <v>55</v>
      </c>
      <c r="AQ366" t="s">
        <v>55</v>
      </c>
    </row>
    <row r="367" spans="1:43" x14ac:dyDescent="0.35">
      <c r="A367" t="s">
        <v>759</v>
      </c>
      <c r="B367" t="s">
        <v>47</v>
      </c>
      <c r="C367" t="s">
        <v>48</v>
      </c>
      <c r="D367" t="s">
        <v>48</v>
      </c>
      <c r="E367" t="s">
        <v>49</v>
      </c>
      <c r="F367" t="s">
        <v>772</v>
      </c>
      <c r="G367" t="s">
        <v>778</v>
      </c>
      <c r="I367" t="str">
        <f>HYPERLINK("https://twitter.com/Twitter User/status/1746737108029743199","https://twitter.com/Twitter User/status/1746737108029743199")</f>
        <v>https://twitter.com/Twitter User/status/1746737108029743199</v>
      </c>
      <c r="N367">
        <v>0</v>
      </c>
      <c r="O367">
        <v>0</v>
      </c>
      <c r="X367" t="s">
        <v>53</v>
      </c>
      <c r="AK367" t="s">
        <v>54</v>
      </c>
      <c r="AL367" t="s">
        <v>55</v>
      </c>
      <c r="AM367" t="s">
        <v>55</v>
      </c>
      <c r="AN367" t="s">
        <v>55</v>
      </c>
      <c r="AO367" t="s">
        <v>55</v>
      </c>
      <c r="AP367" t="s">
        <v>55</v>
      </c>
      <c r="AQ367" t="s">
        <v>55</v>
      </c>
    </row>
    <row r="368" spans="1:43" x14ac:dyDescent="0.35">
      <c r="A368" t="s">
        <v>759</v>
      </c>
      <c r="B368" t="s">
        <v>47</v>
      </c>
      <c r="C368" t="s">
        <v>48</v>
      </c>
      <c r="D368" t="s">
        <v>48</v>
      </c>
      <c r="E368" t="s">
        <v>49</v>
      </c>
      <c r="F368" t="s">
        <v>779</v>
      </c>
      <c r="G368" t="s">
        <v>780</v>
      </c>
      <c r="I368" t="str">
        <f>HYPERLINK("https://twitter.com/airtelbank/status/1746682213721100398","https://twitter.com/airtelbank/status/1746682213721100398")</f>
        <v>https://twitter.com/airtelbank/status/1746682213721100398</v>
      </c>
      <c r="J368" t="s">
        <v>52</v>
      </c>
      <c r="N368">
        <v>0</v>
      </c>
      <c r="O368">
        <v>0</v>
      </c>
      <c r="P368">
        <v>81825</v>
      </c>
      <c r="W368" t="s">
        <v>94</v>
      </c>
      <c r="X368" t="s">
        <v>53</v>
      </c>
      <c r="AK368" t="s">
        <v>54</v>
      </c>
      <c r="AL368" t="s">
        <v>55</v>
      </c>
      <c r="AM368" t="s">
        <v>55</v>
      </c>
      <c r="AN368" t="s">
        <v>55</v>
      </c>
      <c r="AO368" t="s">
        <v>55</v>
      </c>
      <c r="AP368" t="s">
        <v>55</v>
      </c>
      <c r="AQ368" t="s">
        <v>55</v>
      </c>
    </row>
    <row r="369" spans="1:43" x14ac:dyDescent="0.35">
      <c r="A369" t="s">
        <v>759</v>
      </c>
      <c r="B369" t="s">
        <v>47</v>
      </c>
      <c r="C369" t="s">
        <v>48</v>
      </c>
      <c r="D369" t="s">
        <v>48</v>
      </c>
      <c r="E369" t="s">
        <v>49</v>
      </c>
      <c r="F369" t="s">
        <v>781</v>
      </c>
      <c r="G369" t="s">
        <v>782</v>
      </c>
      <c r="I369" t="str">
        <f>HYPERLINK("https://twitter.com/airtelbank/status/1746682174072328484","https://twitter.com/airtelbank/status/1746682174072328484")</f>
        <v>https://twitter.com/airtelbank/status/1746682174072328484</v>
      </c>
      <c r="J369" t="s">
        <v>52</v>
      </c>
      <c r="N369">
        <v>0</v>
      </c>
      <c r="O369">
        <v>0</v>
      </c>
      <c r="P369">
        <v>81825</v>
      </c>
      <c r="W369" t="s">
        <v>94</v>
      </c>
      <c r="X369" t="s">
        <v>53</v>
      </c>
      <c r="AK369" t="s">
        <v>54</v>
      </c>
      <c r="AL369" t="s">
        <v>55</v>
      </c>
      <c r="AM369" t="s">
        <v>55</v>
      </c>
      <c r="AN369" t="s">
        <v>55</v>
      </c>
      <c r="AO369" t="s">
        <v>55</v>
      </c>
      <c r="AP369" t="s">
        <v>55</v>
      </c>
      <c r="AQ369" t="s">
        <v>55</v>
      </c>
    </row>
    <row r="370" spans="1:43" x14ac:dyDescent="0.35">
      <c r="A370" t="s">
        <v>759</v>
      </c>
      <c r="B370" t="s">
        <v>47</v>
      </c>
      <c r="C370" t="s">
        <v>48</v>
      </c>
      <c r="D370" t="s">
        <v>48</v>
      </c>
      <c r="E370" t="s">
        <v>68</v>
      </c>
      <c r="F370" t="s">
        <v>783</v>
      </c>
      <c r="G370" t="s">
        <v>784</v>
      </c>
      <c r="I370" t="str">
        <f>HYPERLINK("https://twitter.com/Twitter User/status/1746604866250920274","https://twitter.com/Twitter User/status/1746604866250920274")</f>
        <v>https://twitter.com/Twitter User/status/1746604866250920274</v>
      </c>
      <c r="J370" t="s">
        <v>52</v>
      </c>
      <c r="N370">
        <v>0</v>
      </c>
      <c r="O370">
        <v>0</v>
      </c>
      <c r="X370" t="s">
        <v>53</v>
      </c>
      <c r="AK370" t="s">
        <v>54</v>
      </c>
      <c r="AL370" t="s">
        <v>55</v>
      </c>
      <c r="AM370" t="s">
        <v>55</v>
      </c>
      <c r="AN370" t="s">
        <v>55</v>
      </c>
      <c r="AO370" t="s">
        <v>55</v>
      </c>
      <c r="AP370" t="s">
        <v>55</v>
      </c>
      <c r="AQ370" t="s">
        <v>55</v>
      </c>
    </row>
    <row r="371" spans="1:43" x14ac:dyDescent="0.35">
      <c r="A371" t="s">
        <v>785</v>
      </c>
      <c r="B371" t="s">
        <v>47</v>
      </c>
      <c r="C371" t="s">
        <v>48</v>
      </c>
      <c r="D371" t="s">
        <v>48</v>
      </c>
      <c r="E371" t="s">
        <v>49</v>
      </c>
      <c r="F371" t="s">
        <v>786</v>
      </c>
      <c r="G371" t="s">
        <v>787</v>
      </c>
      <c r="I371" t="str">
        <f>HYPERLINK("https://twitter.com/Twitter User/status/1746555334360264796","https://twitter.com/Twitter User/status/1746555334360264796")</f>
        <v>https://twitter.com/Twitter User/status/1746555334360264796</v>
      </c>
      <c r="J371" t="s">
        <v>52</v>
      </c>
      <c r="N371">
        <v>0</v>
      </c>
      <c r="O371">
        <v>0</v>
      </c>
      <c r="X371" t="s">
        <v>53</v>
      </c>
      <c r="AK371" t="s">
        <v>54</v>
      </c>
      <c r="AL371" t="s">
        <v>55</v>
      </c>
      <c r="AM371" t="s">
        <v>55</v>
      </c>
      <c r="AN371" t="s">
        <v>55</v>
      </c>
      <c r="AO371" t="s">
        <v>55</v>
      </c>
      <c r="AP371" t="s">
        <v>55</v>
      </c>
      <c r="AQ371" t="s">
        <v>55</v>
      </c>
    </row>
    <row r="372" spans="1:43" x14ac:dyDescent="0.35">
      <c r="A372" t="s">
        <v>785</v>
      </c>
      <c r="B372" t="s">
        <v>47</v>
      </c>
      <c r="C372" t="s">
        <v>48</v>
      </c>
      <c r="D372" t="s">
        <v>48</v>
      </c>
      <c r="E372" t="s">
        <v>49</v>
      </c>
      <c r="F372" t="s">
        <v>788</v>
      </c>
      <c r="G372" t="s">
        <v>789</v>
      </c>
      <c r="I372" t="str">
        <f>HYPERLINK("https://twitter.com/Twitter User/status/1746529982787338383","https://twitter.com/Twitter User/status/1746529982787338383")</f>
        <v>https://twitter.com/Twitter User/status/1746529982787338383</v>
      </c>
      <c r="N372">
        <v>0</v>
      </c>
      <c r="O372">
        <v>0</v>
      </c>
      <c r="X372" t="s">
        <v>53</v>
      </c>
      <c r="AK372" t="s">
        <v>54</v>
      </c>
      <c r="AL372" t="s">
        <v>55</v>
      </c>
      <c r="AM372" t="s">
        <v>55</v>
      </c>
      <c r="AN372" t="s">
        <v>55</v>
      </c>
      <c r="AO372" t="s">
        <v>55</v>
      </c>
      <c r="AP372" t="s">
        <v>55</v>
      </c>
      <c r="AQ372" t="s">
        <v>55</v>
      </c>
    </row>
    <row r="373" spans="1:43" x14ac:dyDescent="0.35">
      <c r="A373" t="s">
        <v>785</v>
      </c>
      <c r="B373" t="s">
        <v>47</v>
      </c>
      <c r="C373" t="s">
        <v>48</v>
      </c>
      <c r="D373" t="s">
        <v>48</v>
      </c>
      <c r="E373" t="s">
        <v>61</v>
      </c>
      <c r="F373" t="s">
        <v>790</v>
      </c>
      <c r="G373" t="s">
        <v>791</v>
      </c>
      <c r="I373" t="str">
        <f>HYPERLINK("https://twitter.com/Twitter User/status/1746507829249556550","https://twitter.com/Twitter User/status/1746507829249556550")</f>
        <v>https://twitter.com/Twitter User/status/1746507829249556550</v>
      </c>
      <c r="J373" t="s">
        <v>52</v>
      </c>
      <c r="N373">
        <v>0</v>
      </c>
      <c r="O373">
        <v>0</v>
      </c>
      <c r="X373" t="s">
        <v>53</v>
      </c>
      <c r="AK373" t="s">
        <v>54</v>
      </c>
      <c r="AL373" t="s">
        <v>55</v>
      </c>
      <c r="AM373" t="s">
        <v>55</v>
      </c>
      <c r="AN373" t="s">
        <v>55</v>
      </c>
      <c r="AO373" t="s">
        <v>55</v>
      </c>
      <c r="AP373" t="s">
        <v>55</v>
      </c>
      <c r="AQ373" t="s">
        <v>55</v>
      </c>
    </row>
    <row r="374" spans="1:43" x14ac:dyDescent="0.35">
      <c r="A374" t="s">
        <v>785</v>
      </c>
      <c r="B374" t="s">
        <v>47</v>
      </c>
      <c r="C374" t="s">
        <v>48</v>
      </c>
      <c r="D374" t="s">
        <v>48</v>
      </c>
      <c r="E374" t="s">
        <v>49</v>
      </c>
      <c r="F374" t="s">
        <v>792</v>
      </c>
      <c r="G374" t="s">
        <v>793</v>
      </c>
      <c r="I374" t="str">
        <f>HYPERLINK("https://twitter.com/Twitter User/status/1746491539143131471","https://twitter.com/Twitter User/status/1746491539143131471")</f>
        <v>https://twitter.com/Twitter User/status/1746491539143131471</v>
      </c>
      <c r="J374" t="s">
        <v>60</v>
      </c>
      <c r="N374">
        <v>0</v>
      </c>
      <c r="O374">
        <v>0</v>
      </c>
      <c r="X374" t="s">
        <v>53</v>
      </c>
      <c r="AK374" t="s">
        <v>54</v>
      </c>
      <c r="AL374" t="s">
        <v>55</v>
      </c>
      <c r="AM374" t="s">
        <v>55</v>
      </c>
      <c r="AN374" t="s">
        <v>55</v>
      </c>
      <c r="AO374" t="s">
        <v>55</v>
      </c>
      <c r="AP374" t="s">
        <v>55</v>
      </c>
      <c r="AQ374" t="s">
        <v>55</v>
      </c>
    </row>
    <row r="375" spans="1:43" x14ac:dyDescent="0.35">
      <c r="A375" t="s">
        <v>785</v>
      </c>
      <c r="B375" t="s">
        <v>47</v>
      </c>
      <c r="C375" t="s">
        <v>48</v>
      </c>
      <c r="D375" t="s">
        <v>48</v>
      </c>
      <c r="E375" t="s">
        <v>61</v>
      </c>
      <c r="F375" t="s">
        <v>794</v>
      </c>
      <c r="G375" t="s">
        <v>795</v>
      </c>
      <c r="I375" t="str">
        <f>HYPERLINK("https://twitter.com/Twitter User/status/1746483167605690656","https://twitter.com/Twitter User/status/1746483167605690656")</f>
        <v>https://twitter.com/Twitter User/status/1746483167605690656</v>
      </c>
      <c r="N375">
        <v>0</v>
      </c>
      <c r="O375">
        <v>0</v>
      </c>
      <c r="W375" t="s">
        <v>94</v>
      </c>
      <c r="X375" t="s">
        <v>95</v>
      </c>
      <c r="AK375" t="s">
        <v>54</v>
      </c>
      <c r="AL375" t="s">
        <v>55</v>
      </c>
      <c r="AM375" t="s">
        <v>55</v>
      </c>
      <c r="AN375" t="s">
        <v>55</v>
      </c>
      <c r="AO375" t="s">
        <v>55</v>
      </c>
      <c r="AP375" t="s">
        <v>55</v>
      </c>
      <c r="AQ375" t="s">
        <v>55</v>
      </c>
    </row>
    <row r="376" spans="1:43" x14ac:dyDescent="0.35">
      <c r="A376" t="s">
        <v>785</v>
      </c>
      <c r="B376" t="s">
        <v>47</v>
      </c>
      <c r="C376" t="s">
        <v>48</v>
      </c>
      <c r="D376" t="s">
        <v>48</v>
      </c>
      <c r="E376" t="s">
        <v>61</v>
      </c>
      <c r="F376" t="s">
        <v>794</v>
      </c>
      <c r="G376" t="s">
        <v>796</v>
      </c>
      <c r="I376" t="str">
        <f>HYPERLINK("https://twitter.com/Twitter User/status/1746483078632218867","https://twitter.com/Twitter User/status/1746483078632218867")</f>
        <v>https://twitter.com/Twitter User/status/1746483078632218867</v>
      </c>
      <c r="N376">
        <v>0</v>
      </c>
      <c r="O376">
        <v>0</v>
      </c>
      <c r="X376" t="s">
        <v>53</v>
      </c>
      <c r="AK376" t="s">
        <v>54</v>
      </c>
      <c r="AL376" t="s">
        <v>55</v>
      </c>
      <c r="AM376" t="s">
        <v>55</v>
      </c>
      <c r="AN376" t="s">
        <v>55</v>
      </c>
      <c r="AO376" t="s">
        <v>55</v>
      </c>
      <c r="AP376" t="s">
        <v>55</v>
      </c>
      <c r="AQ376" t="s">
        <v>55</v>
      </c>
    </row>
    <row r="377" spans="1:43" x14ac:dyDescent="0.35">
      <c r="A377" t="s">
        <v>785</v>
      </c>
      <c r="B377" t="s">
        <v>47</v>
      </c>
      <c r="C377" t="s">
        <v>48</v>
      </c>
      <c r="D377" t="s">
        <v>48</v>
      </c>
      <c r="E377" t="s">
        <v>61</v>
      </c>
      <c r="F377" t="s">
        <v>797</v>
      </c>
      <c r="G377" t="s">
        <v>798</v>
      </c>
      <c r="I377" t="str">
        <f>HYPERLINK("https://twitter.com/Twitter User/status/1746481808689299471","https://twitter.com/Twitter User/status/1746481808689299471")</f>
        <v>https://twitter.com/Twitter User/status/1746481808689299471</v>
      </c>
      <c r="J377" t="s">
        <v>60</v>
      </c>
      <c r="N377">
        <v>0</v>
      </c>
      <c r="O377">
        <v>0</v>
      </c>
      <c r="X377" t="s">
        <v>53</v>
      </c>
      <c r="AK377" t="s">
        <v>54</v>
      </c>
      <c r="AL377" t="s">
        <v>55</v>
      </c>
      <c r="AM377" t="s">
        <v>55</v>
      </c>
      <c r="AN377" t="s">
        <v>55</v>
      </c>
      <c r="AO377" t="s">
        <v>55</v>
      </c>
      <c r="AP377" t="s">
        <v>55</v>
      </c>
      <c r="AQ377" t="s">
        <v>55</v>
      </c>
    </row>
    <row r="378" spans="1:43" x14ac:dyDescent="0.35">
      <c r="A378" t="s">
        <v>785</v>
      </c>
      <c r="B378" t="s">
        <v>47</v>
      </c>
      <c r="C378" t="s">
        <v>48</v>
      </c>
      <c r="D378" t="s">
        <v>48</v>
      </c>
      <c r="E378" t="s">
        <v>49</v>
      </c>
      <c r="F378" t="s">
        <v>799</v>
      </c>
      <c r="G378" t="s">
        <v>800</v>
      </c>
      <c r="I378" t="str">
        <f>HYPERLINK("https://twitter.com/Twitter User/status/1746443918127018165","https://twitter.com/Twitter User/status/1746443918127018165")</f>
        <v>https://twitter.com/Twitter User/status/1746443918127018165</v>
      </c>
      <c r="J378" t="s">
        <v>52</v>
      </c>
      <c r="N378">
        <v>0</v>
      </c>
      <c r="O378">
        <v>0</v>
      </c>
      <c r="X378" t="s">
        <v>53</v>
      </c>
      <c r="AK378" t="s">
        <v>54</v>
      </c>
      <c r="AL378" t="s">
        <v>55</v>
      </c>
      <c r="AM378" t="s">
        <v>55</v>
      </c>
      <c r="AN378" t="s">
        <v>55</v>
      </c>
      <c r="AO378" t="s">
        <v>55</v>
      </c>
      <c r="AP378" t="s">
        <v>55</v>
      </c>
      <c r="AQ378" t="s">
        <v>55</v>
      </c>
    </row>
    <row r="379" spans="1:43" x14ac:dyDescent="0.35">
      <c r="A379" t="s">
        <v>785</v>
      </c>
      <c r="B379" t="s">
        <v>47</v>
      </c>
      <c r="C379" t="s">
        <v>48</v>
      </c>
      <c r="D379" t="s">
        <v>48</v>
      </c>
      <c r="E379" t="s">
        <v>49</v>
      </c>
      <c r="F379" t="s">
        <v>801</v>
      </c>
      <c r="G379" t="s">
        <v>802</v>
      </c>
      <c r="I379" t="str">
        <f>HYPERLINK("https://twitter.com/Twitter User/status/1746407586482851892","https://twitter.com/Twitter User/status/1746407586482851892")</f>
        <v>https://twitter.com/Twitter User/status/1746407586482851892</v>
      </c>
      <c r="J379" t="s">
        <v>52</v>
      </c>
      <c r="N379">
        <v>0</v>
      </c>
      <c r="O379">
        <v>0</v>
      </c>
      <c r="X379" t="s">
        <v>95</v>
      </c>
      <c r="AK379" t="s">
        <v>54</v>
      </c>
      <c r="AL379" t="s">
        <v>55</v>
      </c>
      <c r="AM379" t="s">
        <v>55</v>
      </c>
      <c r="AN379" t="s">
        <v>55</v>
      </c>
      <c r="AO379" t="s">
        <v>55</v>
      </c>
      <c r="AP379" t="s">
        <v>55</v>
      </c>
      <c r="AQ379" t="s">
        <v>55</v>
      </c>
    </row>
    <row r="380" spans="1:43" x14ac:dyDescent="0.35">
      <c r="A380" t="s">
        <v>785</v>
      </c>
      <c r="B380" t="s">
        <v>47</v>
      </c>
      <c r="C380" t="s">
        <v>48</v>
      </c>
      <c r="D380" t="s">
        <v>48</v>
      </c>
      <c r="E380" t="s">
        <v>49</v>
      </c>
      <c r="F380" t="s">
        <v>803</v>
      </c>
      <c r="G380" t="s">
        <v>804</v>
      </c>
      <c r="I380" t="str">
        <f>HYPERLINK("https://twitter.com/Twitter User/status/1746399969412890778","https://twitter.com/Twitter User/status/1746399969412890778")</f>
        <v>https://twitter.com/Twitter User/status/1746399969412890778</v>
      </c>
      <c r="J380" t="s">
        <v>52</v>
      </c>
      <c r="N380">
        <v>0</v>
      </c>
      <c r="O380">
        <v>0</v>
      </c>
      <c r="X380" t="s">
        <v>95</v>
      </c>
      <c r="AK380" t="s">
        <v>54</v>
      </c>
      <c r="AL380" t="s">
        <v>55</v>
      </c>
      <c r="AM380" t="s">
        <v>55</v>
      </c>
      <c r="AN380" t="s">
        <v>55</v>
      </c>
      <c r="AO380" t="s">
        <v>55</v>
      </c>
      <c r="AP380" t="s">
        <v>55</v>
      </c>
      <c r="AQ380" t="s">
        <v>55</v>
      </c>
    </row>
    <row r="381" spans="1:43" x14ac:dyDescent="0.35">
      <c r="A381" t="s">
        <v>785</v>
      </c>
      <c r="B381" t="s">
        <v>47</v>
      </c>
      <c r="C381" t="s">
        <v>48</v>
      </c>
      <c r="D381" t="s">
        <v>48</v>
      </c>
      <c r="E381" t="s">
        <v>49</v>
      </c>
      <c r="F381" t="s">
        <v>805</v>
      </c>
      <c r="G381" t="s">
        <v>806</v>
      </c>
      <c r="I381" t="str">
        <f>HYPERLINK("https://twitter.com/Twitter User/status/1746393969284812963","https://twitter.com/Twitter User/status/1746393969284812963")</f>
        <v>https://twitter.com/Twitter User/status/1746393969284812963</v>
      </c>
      <c r="N381">
        <v>0</v>
      </c>
      <c r="O381">
        <v>0</v>
      </c>
      <c r="X381" t="s">
        <v>53</v>
      </c>
      <c r="AK381" t="s">
        <v>54</v>
      </c>
      <c r="AL381" t="s">
        <v>55</v>
      </c>
      <c r="AM381" t="s">
        <v>55</v>
      </c>
      <c r="AN381" t="s">
        <v>55</v>
      </c>
      <c r="AO381" t="s">
        <v>55</v>
      </c>
      <c r="AP381" t="s">
        <v>55</v>
      </c>
      <c r="AQ381" t="s">
        <v>55</v>
      </c>
    </row>
    <row r="382" spans="1:43" x14ac:dyDescent="0.35">
      <c r="A382" t="s">
        <v>785</v>
      </c>
      <c r="B382" t="s">
        <v>47</v>
      </c>
      <c r="C382" t="s">
        <v>48</v>
      </c>
      <c r="D382" t="s">
        <v>48</v>
      </c>
      <c r="E382" t="s">
        <v>49</v>
      </c>
      <c r="F382" t="s">
        <v>807</v>
      </c>
      <c r="G382" t="s">
        <v>808</v>
      </c>
      <c r="I382" t="str">
        <f>HYPERLINK("https://twitter.com/Twitter User/status/1746388943451677141","https://twitter.com/Twitter User/status/1746388943451677141")</f>
        <v>https://twitter.com/Twitter User/status/1746388943451677141</v>
      </c>
      <c r="J382" t="s">
        <v>52</v>
      </c>
      <c r="N382">
        <v>0</v>
      </c>
      <c r="O382">
        <v>0</v>
      </c>
      <c r="X382" t="s">
        <v>53</v>
      </c>
      <c r="AK382" t="s">
        <v>54</v>
      </c>
      <c r="AL382" t="s">
        <v>55</v>
      </c>
      <c r="AM382" t="s">
        <v>55</v>
      </c>
      <c r="AN382" t="s">
        <v>55</v>
      </c>
      <c r="AO382" t="s">
        <v>55</v>
      </c>
      <c r="AP382" t="s">
        <v>55</v>
      </c>
      <c r="AQ382" t="s">
        <v>55</v>
      </c>
    </row>
    <row r="383" spans="1:43" x14ac:dyDescent="0.35">
      <c r="A383" t="s">
        <v>785</v>
      </c>
      <c r="B383" t="s">
        <v>47</v>
      </c>
      <c r="C383" t="s">
        <v>48</v>
      </c>
      <c r="D383" t="s">
        <v>48</v>
      </c>
      <c r="E383" t="s">
        <v>49</v>
      </c>
      <c r="F383" t="s">
        <v>803</v>
      </c>
      <c r="G383" t="s">
        <v>809</v>
      </c>
      <c r="I383" t="str">
        <f>HYPERLINK("https://twitter.com/Twitter User/status/1746386458985017790","https://twitter.com/Twitter User/status/1746386458985017790")</f>
        <v>https://twitter.com/Twitter User/status/1746386458985017790</v>
      </c>
      <c r="J383" t="s">
        <v>52</v>
      </c>
      <c r="N383">
        <v>0</v>
      </c>
      <c r="O383">
        <v>0</v>
      </c>
      <c r="X383" t="s">
        <v>95</v>
      </c>
      <c r="AK383" t="s">
        <v>54</v>
      </c>
      <c r="AL383" t="s">
        <v>55</v>
      </c>
      <c r="AM383" t="s">
        <v>55</v>
      </c>
      <c r="AN383" t="s">
        <v>55</v>
      </c>
      <c r="AO383" t="s">
        <v>55</v>
      </c>
      <c r="AP383" t="s">
        <v>55</v>
      </c>
      <c r="AQ383" t="s">
        <v>55</v>
      </c>
    </row>
    <row r="384" spans="1:43" x14ac:dyDescent="0.35">
      <c r="A384" t="s">
        <v>785</v>
      </c>
      <c r="B384" t="s">
        <v>47</v>
      </c>
      <c r="C384" t="s">
        <v>48</v>
      </c>
      <c r="D384" t="s">
        <v>48</v>
      </c>
      <c r="E384" t="s">
        <v>49</v>
      </c>
      <c r="F384" t="s">
        <v>801</v>
      </c>
      <c r="G384" t="s">
        <v>810</v>
      </c>
      <c r="I384" t="str">
        <f>HYPERLINK("https://twitter.com/Twitter User/status/1746386380891279575","https://twitter.com/Twitter User/status/1746386380891279575")</f>
        <v>https://twitter.com/Twitter User/status/1746386380891279575</v>
      </c>
      <c r="J384" t="s">
        <v>52</v>
      </c>
      <c r="N384">
        <v>0</v>
      </c>
      <c r="O384">
        <v>0</v>
      </c>
      <c r="X384" t="s">
        <v>95</v>
      </c>
      <c r="AK384" t="s">
        <v>54</v>
      </c>
      <c r="AL384" t="s">
        <v>55</v>
      </c>
      <c r="AM384" t="s">
        <v>55</v>
      </c>
      <c r="AN384" t="s">
        <v>55</v>
      </c>
      <c r="AO384" t="s">
        <v>55</v>
      </c>
      <c r="AP384" t="s">
        <v>55</v>
      </c>
      <c r="AQ384" t="s">
        <v>55</v>
      </c>
    </row>
    <row r="385" spans="1:43" x14ac:dyDescent="0.35">
      <c r="A385" t="s">
        <v>785</v>
      </c>
      <c r="B385" t="s">
        <v>47</v>
      </c>
      <c r="C385" t="s">
        <v>48</v>
      </c>
      <c r="D385" t="s">
        <v>48</v>
      </c>
      <c r="E385" t="s">
        <v>49</v>
      </c>
      <c r="F385" t="s">
        <v>811</v>
      </c>
      <c r="G385" t="s">
        <v>812</v>
      </c>
      <c r="I385" t="str">
        <f>HYPERLINK("https://twitter.com/Twitter User/status/1746383657391321478","https://twitter.com/Twitter User/status/1746383657391321478")</f>
        <v>https://twitter.com/Twitter User/status/1746383657391321478</v>
      </c>
      <c r="J385" t="s">
        <v>52</v>
      </c>
      <c r="N385">
        <v>0</v>
      </c>
      <c r="O385">
        <v>0</v>
      </c>
      <c r="X385" t="s">
        <v>53</v>
      </c>
      <c r="AK385" t="s">
        <v>54</v>
      </c>
      <c r="AL385" t="s">
        <v>55</v>
      </c>
      <c r="AM385" t="s">
        <v>55</v>
      </c>
      <c r="AN385" t="s">
        <v>55</v>
      </c>
      <c r="AO385" t="s">
        <v>55</v>
      </c>
      <c r="AP385" t="s">
        <v>55</v>
      </c>
      <c r="AQ385" t="s">
        <v>55</v>
      </c>
    </row>
    <row r="386" spans="1:43" x14ac:dyDescent="0.35">
      <c r="A386" t="s">
        <v>785</v>
      </c>
      <c r="B386" t="s">
        <v>47</v>
      </c>
      <c r="C386" t="s">
        <v>48</v>
      </c>
      <c r="D386" t="s">
        <v>48</v>
      </c>
      <c r="E386" t="s">
        <v>49</v>
      </c>
      <c r="F386" t="s">
        <v>813</v>
      </c>
      <c r="G386" t="s">
        <v>814</v>
      </c>
      <c r="I386" t="str">
        <f>HYPERLINK("https://twitter.com/Twitter User/status/1746330020078026807","https://twitter.com/Twitter User/status/1746330020078026807")</f>
        <v>https://twitter.com/Twitter User/status/1746330020078026807</v>
      </c>
      <c r="N386">
        <v>0</v>
      </c>
      <c r="O386">
        <v>0</v>
      </c>
      <c r="X386" t="s">
        <v>53</v>
      </c>
      <c r="AK386" t="s">
        <v>54</v>
      </c>
      <c r="AL386" t="s">
        <v>55</v>
      </c>
      <c r="AM386" t="s">
        <v>55</v>
      </c>
      <c r="AN386" t="s">
        <v>55</v>
      </c>
      <c r="AO386" t="s">
        <v>55</v>
      </c>
      <c r="AP386" t="s">
        <v>55</v>
      </c>
      <c r="AQ386" t="s">
        <v>55</v>
      </c>
    </row>
    <row r="387" spans="1:43" x14ac:dyDescent="0.35">
      <c r="A387" t="s">
        <v>785</v>
      </c>
      <c r="B387" t="s">
        <v>47</v>
      </c>
      <c r="C387" t="s">
        <v>48</v>
      </c>
      <c r="D387" t="s">
        <v>48</v>
      </c>
      <c r="E387" t="s">
        <v>61</v>
      </c>
      <c r="F387" t="s">
        <v>815</v>
      </c>
      <c r="G387" t="s">
        <v>816</v>
      </c>
      <c r="I387" t="str">
        <f>HYPERLINK("https://twitter.com/Twitter User/status/1746317895783575657","https://twitter.com/Twitter User/status/1746317895783575657")</f>
        <v>https://twitter.com/Twitter User/status/1746317895783575657</v>
      </c>
      <c r="N387">
        <v>0</v>
      </c>
      <c r="O387">
        <v>0</v>
      </c>
      <c r="X387" t="s">
        <v>53</v>
      </c>
      <c r="AK387" t="s">
        <v>54</v>
      </c>
      <c r="AL387" t="s">
        <v>55</v>
      </c>
      <c r="AM387" t="s">
        <v>55</v>
      </c>
      <c r="AN387" t="s">
        <v>55</v>
      </c>
      <c r="AO387" t="s">
        <v>55</v>
      </c>
      <c r="AP387" t="s">
        <v>55</v>
      </c>
      <c r="AQ387" t="s">
        <v>55</v>
      </c>
    </row>
    <row r="388" spans="1:43" x14ac:dyDescent="0.35">
      <c r="A388" t="s">
        <v>785</v>
      </c>
      <c r="B388" t="s">
        <v>47</v>
      </c>
      <c r="C388" t="s">
        <v>48</v>
      </c>
      <c r="D388" t="s">
        <v>48</v>
      </c>
      <c r="E388" t="s">
        <v>68</v>
      </c>
      <c r="F388" t="s">
        <v>817</v>
      </c>
      <c r="G388" t="s">
        <v>818</v>
      </c>
      <c r="I388" t="str">
        <f>HYPERLINK("https://twitter.com/Twitter User/status/1746312566132068744","https://twitter.com/Twitter User/status/1746312566132068744")</f>
        <v>https://twitter.com/Twitter User/status/1746312566132068744</v>
      </c>
      <c r="N388">
        <v>0</v>
      </c>
      <c r="O388">
        <v>0</v>
      </c>
      <c r="X388" t="s">
        <v>53</v>
      </c>
      <c r="AK388" t="s">
        <v>54</v>
      </c>
      <c r="AL388" t="s">
        <v>55</v>
      </c>
      <c r="AM388" t="s">
        <v>55</v>
      </c>
      <c r="AN388" t="s">
        <v>55</v>
      </c>
      <c r="AO388" t="s">
        <v>55</v>
      </c>
      <c r="AP388" t="s">
        <v>55</v>
      </c>
      <c r="AQ388" t="s">
        <v>55</v>
      </c>
    </row>
    <row r="389" spans="1:43" x14ac:dyDescent="0.35">
      <c r="A389" t="s">
        <v>819</v>
      </c>
      <c r="B389" t="s">
        <v>47</v>
      </c>
      <c r="C389" t="s">
        <v>48</v>
      </c>
      <c r="D389" t="s">
        <v>48</v>
      </c>
      <c r="E389" t="s">
        <v>49</v>
      </c>
      <c r="F389" t="s">
        <v>801</v>
      </c>
      <c r="G389" t="s">
        <v>820</v>
      </c>
      <c r="I389" t="str">
        <f>HYPERLINK("https://twitter.com/Twitter User/status/1746221557649932572","https://twitter.com/Twitter User/status/1746221557649932572")</f>
        <v>https://twitter.com/Twitter User/status/1746221557649932572</v>
      </c>
      <c r="J389" t="s">
        <v>52</v>
      </c>
      <c r="N389">
        <v>0</v>
      </c>
      <c r="O389">
        <v>0</v>
      </c>
      <c r="X389" t="s">
        <v>95</v>
      </c>
      <c r="AK389" t="s">
        <v>54</v>
      </c>
      <c r="AL389" t="s">
        <v>55</v>
      </c>
      <c r="AM389" t="s">
        <v>55</v>
      </c>
      <c r="AN389" t="s">
        <v>55</v>
      </c>
      <c r="AO389" t="s">
        <v>55</v>
      </c>
      <c r="AP389" t="s">
        <v>55</v>
      </c>
      <c r="AQ389" t="s">
        <v>55</v>
      </c>
    </row>
    <row r="390" spans="1:43" x14ac:dyDescent="0.35">
      <c r="A390" t="s">
        <v>819</v>
      </c>
      <c r="B390" t="s">
        <v>47</v>
      </c>
      <c r="C390" t="s">
        <v>48</v>
      </c>
      <c r="D390" t="s">
        <v>48</v>
      </c>
      <c r="E390" t="s">
        <v>49</v>
      </c>
      <c r="F390" t="s">
        <v>821</v>
      </c>
      <c r="G390" t="s">
        <v>822</v>
      </c>
      <c r="I390" t="str">
        <f>HYPERLINK("https://twitter.com/Twitter User/status/1746205329178968438","https://twitter.com/Twitter User/status/1746205329178968438")</f>
        <v>https://twitter.com/Twitter User/status/1746205329178968438</v>
      </c>
      <c r="J390" t="s">
        <v>52</v>
      </c>
      <c r="N390">
        <v>0</v>
      </c>
      <c r="O390">
        <v>0</v>
      </c>
      <c r="X390" t="s">
        <v>53</v>
      </c>
      <c r="AK390" t="s">
        <v>54</v>
      </c>
      <c r="AL390" t="s">
        <v>55</v>
      </c>
      <c r="AM390" t="s">
        <v>55</v>
      </c>
      <c r="AN390" t="s">
        <v>55</v>
      </c>
      <c r="AO390" t="s">
        <v>55</v>
      </c>
      <c r="AP390" t="s">
        <v>55</v>
      </c>
      <c r="AQ390" t="s">
        <v>55</v>
      </c>
    </row>
    <row r="391" spans="1:43" x14ac:dyDescent="0.35">
      <c r="A391" t="s">
        <v>819</v>
      </c>
      <c r="B391" t="s">
        <v>47</v>
      </c>
      <c r="C391" t="s">
        <v>48</v>
      </c>
      <c r="D391" t="s">
        <v>48</v>
      </c>
      <c r="E391" t="s">
        <v>49</v>
      </c>
      <c r="F391" t="s">
        <v>823</v>
      </c>
      <c r="G391" t="s">
        <v>824</v>
      </c>
      <c r="I391" t="str">
        <f>HYPERLINK("https://twitter.com/Twitter User/status/1746193916955885675","https://twitter.com/Twitter User/status/1746193916955885675")</f>
        <v>https://twitter.com/Twitter User/status/1746193916955885675</v>
      </c>
      <c r="J391" t="s">
        <v>52</v>
      </c>
      <c r="N391">
        <v>0</v>
      </c>
      <c r="O391">
        <v>0</v>
      </c>
      <c r="X391" t="s">
        <v>53</v>
      </c>
      <c r="AK391" t="s">
        <v>54</v>
      </c>
      <c r="AL391" t="s">
        <v>55</v>
      </c>
      <c r="AM391" t="s">
        <v>55</v>
      </c>
      <c r="AN391" t="s">
        <v>55</v>
      </c>
      <c r="AO391" t="s">
        <v>55</v>
      </c>
      <c r="AP391" t="s">
        <v>55</v>
      </c>
      <c r="AQ391" t="s">
        <v>55</v>
      </c>
    </row>
    <row r="392" spans="1:43" x14ac:dyDescent="0.35">
      <c r="A392" t="s">
        <v>819</v>
      </c>
      <c r="B392" t="s">
        <v>47</v>
      </c>
      <c r="C392" t="s">
        <v>48</v>
      </c>
      <c r="D392" t="s">
        <v>48</v>
      </c>
      <c r="E392" t="s">
        <v>49</v>
      </c>
      <c r="F392" t="s">
        <v>825</v>
      </c>
      <c r="G392" t="s">
        <v>826</v>
      </c>
      <c r="I392" t="str">
        <f>HYPERLINK("https://twitter.com/Twitter User/status/1746193625233719305","https://twitter.com/Twitter User/status/1746193625233719305")</f>
        <v>https://twitter.com/Twitter User/status/1746193625233719305</v>
      </c>
      <c r="J392" t="s">
        <v>52</v>
      </c>
      <c r="N392">
        <v>0</v>
      </c>
      <c r="O392">
        <v>0</v>
      </c>
      <c r="X392" t="s">
        <v>53</v>
      </c>
      <c r="AK392" t="s">
        <v>54</v>
      </c>
      <c r="AL392" t="s">
        <v>55</v>
      </c>
      <c r="AM392" t="s">
        <v>55</v>
      </c>
      <c r="AN392" t="s">
        <v>55</v>
      </c>
      <c r="AO392" t="s">
        <v>55</v>
      </c>
      <c r="AP392" t="s">
        <v>55</v>
      </c>
      <c r="AQ392" t="s">
        <v>55</v>
      </c>
    </row>
    <row r="393" spans="1:43" x14ac:dyDescent="0.35">
      <c r="A393" t="s">
        <v>819</v>
      </c>
      <c r="B393" t="s">
        <v>47</v>
      </c>
      <c r="C393" t="s">
        <v>48</v>
      </c>
      <c r="D393" t="s">
        <v>48</v>
      </c>
      <c r="E393" t="s">
        <v>49</v>
      </c>
      <c r="F393" t="s">
        <v>827</v>
      </c>
      <c r="G393" t="s">
        <v>828</v>
      </c>
      <c r="I393" t="str">
        <f>HYPERLINK("https://twitter.com/Twitter User/status/1746192685059526711","https://twitter.com/Twitter User/status/1746192685059526711")</f>
        <v>https://twitter.com/Twitter User/status/1746192685059526711</v>
      </c>
      <c r="J393" t="s">
        <v>52</v>
      </c>
      <c r="N393">
        <v>0</v>
      </c>
      <c r="O393">
        <v>0</v>
      </c>
      <c r="X393" t="s">
        <v>53</v>
      </c>
      <c r="AK393" t="s">
        <v>54</v>
      </c>
      <c r="AL393" t="s">
        <v>55</v>
      </c>
      <c r="AM393" t="s">
        <v>55</v>
      </c>
      <c r="AN393" t="s">
        <v>55</v>
      </c>
      <c r="AO393" t="s">
        <v>55</v>
      </c>
      <c r="AP393" t="s">
        <v>55</v>
      </c>
      <c r="AQ393" t="s">
        <v>55</v>
      </c>
    </row>
    <row r="394" spans="1:43" x14ac:dyDescent="0.35">
      <c r="A394" t="s">
        <v>819</v>
      </c>
      <c r="B394" t="s">
        <v>47</v>
      </c>
      <c r="C394" t="s">
        <v>48</v>
      </c>
      <c r="D394" t="s">
        <v>48</v>
      </c>
      <c r="E394" t="s">
        <v>61</v>
      </c>
      <c r="F394" t="s">
        <v>829</v>
      </c>
      <c r="G394" t="s">
        <v>830</v>
      </c>
      <c r="I394" t="str">
        <f>HYPERLINK("https://twitter.com/Twitter User/status/1746181507029553325","https://twitter.com/Twitter User/status/1746181507029553325")</f>
        <v>https://twitter.com/Twitter User/status/1746181507029553325</v>
      </c>
      <c r="J394" t="s">
        <v>52</v>
      </c>
      <c r="N394">
        <v>0</v>
      </c>
      <c r="O394">
        <v>0</v>
      </c>
      <c r="X394" t="s">
        <v>53</v>
      </c>
      <c r="AK394" t="s">
        <v>54</v>
      </c>
      <c r="AL394" t="s">
        <v>55</v>
      </c>
      <c r="AM394" t="s">
        <v>55</v>
      </c>
      <c r="AN394" t="s">
        <v>55</v>
      </c>
      <c r="AO394" t="s">
        <v>55</v>
      </c>
      <c r="AP394" t="s">
        <v>55</v>
      </c>
      <c r="AQ394" t="s">
        <v>55</v>
      </c>
    </row>
    <row r="395" spans="1:43" x14ac:dyDescent="0.35">
      <c r="A395" t="s">
        <v>819</v>
      </c>
      <c r="B395" t="s">
        <v>47</v>
      </c>
      <c r="C395" t="s">
        <v>48</v>
      </c>
      <c r="D395" t="s">
        <v>48</v>
      </c>
      <c r="E395" t="s">
        <v>49</v>
      </c>
      <c r="F395" t="s">
        <v>831</v>
      </c>
      <c r="G395" t="s">
        <v>832</v>
      </c>
      <c r="I395" t="str">
        <f>HYPERLINK("https://twitter.com/Twitter User/status/1746177726598599109","https://twitter.com/Twitter User/status/1746177726598599109")</f>
        <v>https://twitter.com/Twitter User/status/1746177726598599109</v>
      </c>
      <c r="N395">
        <v>0</v>
      </c>
      <c r="O395">
        <v>0</v>
      </c>
      <c r="X395" t="s">
        <v>95</v>
      </c>
      <c r="AK395" t="s">
        <v>54</v>
      </c>
      <c r="AL395" t="s">
        <v>55</v>
      </c>
      <c r="AM395" t="s">
        <v>55</v>
      </c>
      <c r="AN395" t="s">
        <v>55</v>
      </c>
      <c r="AO395" t="s">
        <v>55</v>
      </c>
      <c r="AP395" t="s">
        <v>55</v>
      </c>
      <c r="AQ395" t="s">
        <v>55</v>
      </c>
    </row>
    <row r="396" spans="1:43" x14ac:dyDescent="0.35">
      <c r="A396" t="s">
        <v>819</v>
      </c>
      <c r="B396" t="s">
        <v>47</v>
      </c>
      <c r="C396" t="s">
        <v>48</v>
      </c>
      <c r="D396" t="s">
        <v>48</v>
      </c>
      <c r="E396" t="s">
        <v>49</v>
      </c>
      <c r="F396" t="s">
        <v>803</v>
      </c>
      <c r="G396" t="s">
        <v>833</v>
      </c>
      <c r="I396" t="str">
        <f>HYPERLINK("https://twitter.com/Twitter User/status/1746177492254446045","https://twitter.com/Twitter User/status/1746177492254446045")</f>
        <v>https://twitter.com/Twitter User/status/1746177492254446045</v>
      </c>
      <c r="N396">
        <v>0</v>
      </c>
      <c r="O396">
        <v>0</v>
      </c>
      <c r="X396" t="s">
        <v>95</v>
      </c>
      <c r="AK396" t="s">
        <v>54</v>
      </c>
      <c r="AL396" t="s">
        <v>55</v>
      </c>
      <c r="AM396" t="s">
        <v>55</v>
      </c>
      <c r="AN396" t="s">
        <v>55</v>
      </c>
      <c r="AO396" t="s">
        <v>55</v>
      </c>
      <c r="AP396" t="s">
        <v>55</v>
      </c>
      <c r="AQ396" t="s">
        <v>55</v>
      </c>
    </row>
    <row r="397" spans="1:43" x14ac:dyDescent="0.35">
      <c r="A397" t="s">
        <v>819</v>
      </c>
      <c r="B397" t="s">
        <v>47</v>
      </c>
      <c r="C397" t="s">
        <v>48</v>
      </c>
      <c r="D397" t="s">
        <v>48</v>
      </c>
      <c r="E397" t="s">
        <v>61</v>
      </c>
      <c r="F397" t="s">
        <v>834</v>
      </c>
      <c r="G397" t="s">
        <v>835</v>
      </c>
      <c r="I397" t="str">
        <f>HYPERLINK("https://twitter.com/Twitter User/status/1746177465809244629","https://twitter.com/Twitter User/status/1746177465809244629")</f>
        <v>https://twitter.com/Twitter User/status/1746177465809244629</v>
      </c>
      <c r="N397">
        <v>0</v>
      </c>
      <c r="O397">
        <v>0</v>
      </c>
      <c r="X397" t="s">
        <v>95</v>
      </c>
      <c r="AK397" t="s">
        <v>54</v>
      </c>
      <c r="AL397" t="s">
        <v>55</v>
      </c>
      <c r="AM397" t="s">
        <v>55</v>
      </c>
      <c r="AN397" t="s">
        <v>55</v>
      </c>
      <c r="AO397" t="s">
        <v>55</v>
      </c>
      <c r="AP397" t="s">
        <v>55</v>
      </c>
      <c r="AQ397" t="s">
        <v>55</v>
      </c>
    </row>
    <row r="398" spans="1:43" x14ac:dyDescent="0.35">
      <c r="A398" t="s">
        <v>819</v>
      </c>
      <c r="B398" t="s">
        <v>47</v>
      </c>
      <c r="C398" t="s">
        <v>48</v>
      </c>
      <c r="D398" t="s">
        <v>48</v>
      </c>
      <c r="E398" t="s">
        <v>49</v>
      </c>
      <c r="F398" t="s">
        <v>801</v>
      </c>
      <c r="G398" t="s">
        <v>836</v>
      </c>
      <c r="I398" t="str">
        <f>HYPERLINK("https://twitter.com/Twitter User/status/1746177261500514809","https://twitter.com/Twitter User/status/1746177261500514809")</f>
        <v>https://twitter.com/Twitter User/status/1746177261500514809</v>
      </c>
      <c r="J398" t="s">
        <v>52</v>
      </c>
      <c r="N398">
        <v>0</v>
      </c>
      <c r="O398">
        <v>0</v>
      </c>
      <c r="X398" t="s">
        <v>53</v>
      </c>
      <c r="AK398" t="s">
        <v>54</v>
      </c>
      <c r="AL398" t="s">
        <v>55</v>
      </c>
      <c r="AM398" t="s">
        <v>55</v>
      </c>
      <c r="AN398" t="s">
        <v>55</v>
      </c>
      <c r="AO398" t="s">
        <v>55</v>
      </c>
      <c r="AP398" t="s">
        <v>55</v>
      </c>
      <c r="AQ398" t="s">
        <v>55</v>
      </c>
    </row>
    <row r="399" spans="1:43" x14ac:dyDescent="0.35">
      <c r="A399" t="s">
        <v>819</v>
      </c>
      <c r="B399" t="s">
        <v>47</v>
      </c>
      <c r="C399" t="s">
        <v>48</v>
      </c>
      <c r="D399" t="s">
        <v>48</v>
      </c>
      <c r="E399" t="s">
        <v>49</v>
      </c>
      <c r="F399" t="s">
        <v>803</v>
      </c>
      <c r="G399" t="s">
        <v>837</v>
      </c>
      <c r="I399" t="str">
        <f>HYPERLINK("https://twitter.com/Twitter User/status/1746175202655187061","https://twitter.com/Twitter User/status/1746175202655187061")</f>
        <v>https://twitter.com/Twitter User/status/1746175202655187061</v>
      </c>
      <c r="J399" t="s">
        <v>52</v>
      </c>
      <c r="N399">
        <v>0</v>
      </c>
      <c r="O399">
        <v>0</v>
      </c>
      <c r="X399" t="s">
        <v>53</v>
      </c>
      <c r="AK399" t="s">
        <v>54</v>
      </c>
      <c r="AL399" t="s">
        <v>55</v>
      </c>
      <c r="AM399" t="s">
        <v>55</v>
      </c>
      <c r="AN399" t="s">
        <v>55</v>
      </c>
      <c r="AO399" t="s">
        <v>55</v>
      </c>
      <c r="AP399" t="s">
        <v>55</v>
      </c>
      <c r="AQ399" t="s">
        <v>55</v>
      </c>
    </row>
    <row r="400" spans="1:43" x14ac:dyDescent="0.35">
      <c r="A400" t="s">
        <v>819</v>
      </c>
      <c r="B400" t="s">
        <v>47</v>
      </c>
      <c r="C400" t="s">
        <v>48</v>
      </c>
      <c r="D400" t="s">
        <v>48</v>
      </c>
      <c r="E400" t="s">
        <v>61</v>
      </c>
      <c r="F400" t="s">
        <v>838</v>
      </c>
      <c r="G400" t="s">
        <v>839</v>
      </c>
      <c r="I400" t="str">
        <f>HYPERLINK("https://twitter.com/Twitter User/status/1746172868952826226","https://twitter.com/Twitter User/status/1746172868952826226")</f>
        <v>https://twitter.com/Twitter User/status/1746172868952826226</v>
      </c>
      <c r="N400">
        <v>0</v>
      </c>
      <c r="O400">
        <v>0</v>
      </c>
      <c r="X400" t="s">
        <v>53</v>
      </c>
      <c r="AK400" t="s">
        <v>54</v>
      </c>
      <c r="AL400" t="s">
        <v>55</v>
      </c>
      <c r="AM400" t="s">
        <v>55</v>
      </c>
      <c r="AN400" t="s">
        <v>55</v>
      </c>
      <c r="AO400" t="s">
        <v>55</v>
      </c>
      <c r="AP400" t="s">
        <v>55</v>
      </c>
      <c r="AQ400" t="s">
        <v>55</v>
      </c>
    </row>
    <row r="401" spans="1:43" x14ac:dyDescent="0.35">
      <c r="A401" t="s">
        <v>819</v>
      </c>
      <c r="B401" t="s">
        <v>47</v>
      </c>
      <c r="C401" t="s">
        <v>48</v>
      </c>
      <c r="D401" t="s">
        <v>48</v>
      </c>
      <c r="E401" t="s">
        <v>49</v>
      </c>
      <c r="F401" t="s">
        <v>840</v>
      </c>
      <c r="G401" t="s">
        <v>841</v>
      </c>
      <c r="I401" t="str">
        <f>HYPERLINK("https://twitter.com/Twitter User/status/1746172467356586030","https://twitter.com/Twitter User/status/1746172467356586030")</f>
        <v>https://twitter.com/Twitter User/status/1746172467356586030</v>
      </c>
      <c r="N401">
        <v>0</v>
      </c>
      <c r="O401">
        <v>0</v>
      </c>
      <c r="X401" t="s">
        <v>53</v>
      </c>
      <c r="AK401" t="s">
        <v>54</v>
      </c>
      <c r="AL401" t="s">
        <v>55</v>
      </c>
      <c r="AM401" t="s">
        <v>55</v>
      </c>
      <c r="AN401" t="s">
        <v>55</v>
      </c>
      <c r="AO401" t="s">
        <v>55</v>
      </c>
      <c r="AP401" t="s">
        <v>55</v>
      </c>
      <c r="AQ401" t="s">
        <v>55</v>
      </c>
    </row>
    <row r="402" spans="1:43" x14ac:dyDescent="0.35">
      <c r="A402" t="s">
        <v>819</v>
      </c>
      <c r="B402" t="s">
        <v>47</v>
      </c>
      <c r="C402" t="s">
        <v>48</v>
      </c>
      <c r="D402" t="s">
        <v>48</v>
      </c>
      <c r="E402" t="s">
        <v>49</v>
      </c>
      <c r="F402" t="s">
        <v>842</v>
      </c>
      <c r="G402" t="s">
        <v>843</v>
      </c>
      <c r="I402" t="str">
        <f>HYPERLINK("https://twitter.com/Twitter User/status/1746166214966263975","https://twitter.com/Twitter User/status/1746166214966263975")</f>
        <v>https://twitter.com/Twitter User/status/1746166214966263975</v>
      </c>
      <c r="N402">
        <v>0</v>
      </c>
      <c r="O402">
        <v>0</v>
      </c>
      <c r="W402" t="s">
        <v>94</v>
      </c>
      <c r="X402" t="s">
        <v>95</v>
      </c>
      <c r="AK402" t="s">
        <v>54</v>
      </c>
      <c r="AL402" t="s">
        <v>55</v>
      </c>
      <c r="AM402" t="s">
        <v>55</v>
      </c>
      <c r="AN402" t="s">
        <v>55</v>
      </c>
      <c r="AO402" t="s">
        <v>55</v>
      </c>
      <c r="AP402" t="s">
        <v>55</v>
      </c>
      <c r="AQ402" t="s">
        <v>55</v>
      </c>
    </row>
    <row r="403" spans="1:43" x14ac:dyDescent="0.35">
      <c r="A403" t="s">
        <v>819</v>
      </c>
      <c r="B403" t="s">
        <v>47</v>
      </c>
      <c r="C403" t="s">
        <v>48</v>
      </c>
      <c r="D403" t="s">
        <v>48</v>
      </c>
      <c r="E403" t="s">
        <v>49</v>
      </c>
      <c r="F403" t="s">
        <v>844</v>
      </c>
      <c r="G403" t="s">
        <v>845</v>
      </c>
      <c r="I403" t="str">
        <f>HYPERLINK("https://twitter.com/Twitter User/status/1746161708799004892","https://twitter.com/Twitter User/status/1746161708799004892")</f>
        <v>https://twitter.com/Twitter User/status/1746161708799004892</v>
      </c>
      <c r="J403" t="s">
        <v>52</v>
      </c>
      <c r="N403">
        <v>0</v>
      </c>
      <c r="O403">
        <v>0</v>
      </c>
      <c r="X403" t="s">
        <v>53</v>
      </c>
      <c r="AK403" t="s">
        <v>54</v>
      </c>
      <c r="AL403" t="s">
        <v>55</v>
      </c>
      <c r="AM403" t="s">
        <v>55</v>
      </c>
      <c r="AN403" t="s">
        <v>55</v>
      </c>
      <c r="AO403" t="s">
        <v>55</v>
      </c>
      <c r="AP403" t="s">
        <v>55</v>
      </c>
      <c r="AQ403" t="s">
        <v>55</v>
      </c>
    </row>
    <row r="404" spans="1:43" x14ac:dyDescent="0.35">
      <c r="A404" t="s">
        <v>819</v>
      </c>
      <c r="B404" t="s">
        <v>47</v>
      </c>
      <c r="C404" t="s">
        <v>48</v>
      </c>
      <c r="D404" t="s">
        <v>48</v>
      </c>
      <c r="E404" t="s">
        <v>49</v>
      </c>
      <c r="F404" t="s">
        <v>846</v>
      </c>
      <c r="G404" t="s">
        <v>847</v>
      </c>
      <c r="I404" t="str">
        <f>HYPERLINK("https://twitter.com/Twitter User/status/1746132354941514017","https://twitter.com/Twitter User/status/1746132354941514017")</f>
        <v>https://twitter.com/Twitter User/status/1746132354941514017</v>
      </c>
      <c r="J404" t="s">
        <v>60</v>
      </c>
      <c r="N404">
        <v>0</v>
      </c>
      <c r="O404">
        <v>0</v>
      </c>
      <c r="X404" t="s">
        <v>95</v>
      </c>
      <c r="AK404" t="s">
        <v>54</v>
      </c>
      <c r="AL404" t="s">
        <v>55</v>
      </c>
      <c r="AM404" t="s">
        <v>55</v>
      </c>
      <c r="AN404" t="s">
        <v>55</v>
      </c>
      <c r="AO404" t="s">
        <v>55</v>
      </c>
      <c r="AP404" t="s">
        <v>55</v>
      </c>
      <c r="AQ404" t="s">
        <v>55</v>
      </c>
    </row>
    <row r="405" spans="1:43" x14ac:dyDescent="0.35">
      <c r="A405" t="s">
        <v>819</v>
      </c>
      <c r="B405" t="s">
        <v>47</v>
      </c>
      <c r="C405" t="s">
        <v>48</v>
      </c>
      <c r="D405" t="s">
        <v>48</v>
      </c>
      <c r="E405" t="s">
        <v>49</v>
      </c>
      <c r="F405" t="s">
        <v>848</v>
      </c>
      <c r="G405" t="s">
        <v>849</v>
      </c>
      <c r="I405" t="str">
        <f>HYPERLINK("https://twitter.com/Twitter User/status/1746130583544344708","https://twitter.com/Twitter User/status/1746130583544344708")</f>
        <v>https://twitter.com/Twitter User/status/1746130583544344708</v>
      </c>
      <c r="J405" t="s">
        <v>52</v>
      </c>
      <c r="N405">
        <v>0</v>
      </c>
      <c r="O405">
        <v>0</v>
      </c>
      <c r="X405" t="s">
        <v>53</v>
      </c>
      <c r="AK405" t="s">
        <v>54</v>
      </c>
      <c r="AL405" t="s">
        <v>55</v>
      </c>
      <c r="AM405" t="s">
        <v>55</v>
      </c>
      <c r="AN405" t="s">
        <v>55</v>
      </c>
      <c r="AO405" t="s">
        <v>55</v>
      </c>
      <c r="AP405" t="s">
        <v>55</v>
      </c>
      <c r="AQ405" t="s">
        <v>55</v>
      </c>
    </row>
    <row r="406" spans="1:43" x14ac:dyDescent="0.35">
      <c r="A406" t="s">
        <v>819</v>
      </c>
      <c r="B406" t="s">
        <v>47</v>
      </c>
      <c r="C406" t="s">
        <v>48</v>
      </c>
      <c r="D406" t="s">
        <v>48</v>
      </c>
      <c r="E406" t="s">
        <v>61</v>
      </c>
      <c r="F406" t="s">
        <v>834</v>
      </c>
      <c r="G406" t="s">
        <v>850</v>
      </c>
      <c r="I406" t="str">
        <f>HYPERLINK("https://twitter.com/Twitter User/status/1746128313691857029","https://twitter.com/Twitter User/status/1746128313691857029")</f>
        <v>https://twitter.com/Twitter User/status/1746128313691857029</v>
      </c>
      <c r="J406" t="s">
        <v>52</v>
      </c>
      <c r="N406">
        <v>0</v>
      </c>
      <c r="O406">
        <v>0</v>
      </c>
      <c r="X406" t="s">
        <v>95</v>
      </c>
      <c r="AK406" t="s">
        <v>54</v>
      </c>
      <c r="AL406" t="s">
        <v>55</v>
      </c>
      <c r="AM406" t="s">
        <v>55</v>
      </c>
      <c r="AN406" t="s">
        <v>55</v>
      </c>
      <c r="AO406" t="s">
        <v>55</v>
      </c>
      <c r="AP406" t="s">
        <v>55</v>
      </c>
      <c r="AQ406" t="s">
        <v>55</v>
      </c>
    </row>
    <row r="407" spans="1:43" x14ac:dyDescent="0.35">
      <c r="A407" t="s">
        <v>819</v>
      </c>
      <c r="B407" t="s">
        <v>47</v>
      </c>
      <c r="C407" t="s">
        <v>48</v>
      </c>
      <c r="D407" t="s">
        <v>48</v>
      </c>
      <c r="E407" t="s">
        <v>49</v>
      </c>
      <c r="F407" t="s">
        <v>851</v>
      </c>
      <c r="G407" t="s">
        <v>852</v>
      </c>
      <c r="I407" t="str">
        <f>HYPERLINK("https://twitter.com/Twitter User/status/1746101819737051447","https://twitter.com/Twitter User/status/1746101819737051447")</f>
        <v>https://twitter.com/Twitter User/status/1746101819737051447</v>
      </c>
      <c r="J407" t="s">
        <v>52</v>
      </c>
      <c r="N407">
        <v>0</v>
      </c>
      <c r="O407">
        <v>0</v>
      </c>
      <c r="X407" t="s">
        <v>53</v>
      </c>
      <c r="AK407" t="s">
        <v>54</v>
      </c>
      <c r="AL407" t="s">
        <v>55</v>
      </c>
      <c r="AM407" t="s">
        <v>55</v>
      </c>
      <c r="AN407" t="s">
        <v>55</v>
      </c>
      <c r="AO407" t="s">
        <v>55</v>
      </c>
      <c r="AP407" t="s">
        <v>55</v>
      </c>
      <c r="AQ407" t="s">
        <v>55</v>
      </c>
    </row>
    <row r="408" spans="1:43" x14ac:dyDescent="0.35">
      <c r="A408" t="s">
        <v>819</v>
      </c>
      <c r="B408" t="s">
        <v>47</v>
      </c>
      <c r="C408" t="s">
        <v>48</v>
      </c>
      <c r="D408" t="s">
        <v>48</v>
      </c>
      <c r="E408" t="s">
        <v>49</v>
      </c>
      <c r="F408" t="s">
        <v>853</v>
      </c>
      <c r="G408" t="s">
        <v>854</v>
      </c>
      <c r="I408" t="str">
        <f>HYPERLINK("https://twitter.com/Twitter User/status/1746089937571914094","https://twitter.com/Twitter User/status/1746089937571914094")</f>
        <v>https://twitter.com/Twitter User/status/1746089937571914094</v>
      </c>
      <c r="J408" t="s">
        <v>52</v>
      </c>
      <c r="N408">
        <v>0</v>
      </c>
      <c r="O408">
        <v>0</v>
      </c>
      <c r="X408" t="s">
        <v>53</v>
      </c>
      <c r="AK408" t="s">
        <v>54</v>
      </c>
      <c r="AL408" t="s">
        <v>55</v>
      </c>
      <c r="AM408" t="s">
        <v>55</v>
      </c>
      <c r="AN408" t="s">
        <v>55</v>
      </c>
      <c r="AO408" t="s">
        <v>55</v>
      </c>
      <c r="AP408" t="s">
        <v>55</v>
      </c>
      <c r="AQ408" t="s">
        <v>55</v>
      </c>
    </row>
    <row r="409" spans="1:43" x14ac:dyDescent="0.35">
      <c r="A409" t="s">
        <v>819</v>
      </c>
      <c r="B409" t="s">
        <v>47</v>
      </c>
      <c r="C409" t="s">
        <v>48</v>
      </c>
      <c r="D409" t="s">
        <v>48</v>
      </c>
      <c r="E409" t="s">
        <v>49</v>
      </c>
      <c r="F409" t="s">
        <v>855</v>
      </c>
      <c r="G409" t="s">
        <v>856</v>
      </c>
      <c r="I409" t="str">
        <f>HYPERLINK("https://twitter.com/Twitter User/status/1746086491904966736","https://twitter.com/Twitter User/status/1746086491904966736")</f>
        <v>https://twitter.com/Twitter User/status/1746086491904966736</v>
      </c>
      <c r="J409" t="s">
        <v>52</v>
      </c>
      <c r="N409">
        <v>0</v>
      </c>
      <c r="O409">
        <v>0</v>
      </c>
      <c r="X409" t="s">
        <v>53</v>
      </c>
      <c r="AK409" t="s">
        <v>54</v>
      </c>
      <c r="AL409" t="s">
        <v>55</v>
      </c>
      <c r="AM409" t="s">
        <v>55</v>
      </c>
      <c r="AN409" t="s">
        <v>55</v>
      </c>
      <c r="AO409" t="s">
        <v>55</v>
      </c>
      <c r="AP409" t="s">
        <v>55</v>
      </c>
      <c r="AQ409" t="s">
        <v>55</v>
      </c>
    </row>
    <row r="410" spans="1:43" x14ac:dyDescent="0.35">
      <c r="A410" t="s">
        <v>819</v>
      </c>
      <c r="B410" t="s">
        <v>47</v>
      </c>
      <c r="C410" t="s">
        <v>48</v>
      </c>
      <c r="D410" t="s">
        <v>48</v>
      </c>
      <c r="E410" t="s">
        <v>49</v>
      </c>
      <c r="F410" t="s">
        <v>846</v>
      </c>
      <c r="G410" t="s">
        <v>857</v>
      </c>
      <c r="I410" t="str">
        <f>HYPERLINK("https://twitter.com/Twitter User/status/1746078266681856173","https://twitter.com/Twitter User/status/1746078266681856173")</f>
        <v>https://twitter.com/Twitter User/status/1746078266681856173</v>
      </c>
      <c r="J410" t="s">
        <v>52</v>
      </c>
      <c r="N410">
        <v>0</v>
      </c>
      <c r="O410">
        <v>0</v>
      </c>
      <c r="X410" t="s">
        <v>53</v>
      </c>
      <c r="AK410" t="s">
        <v>54</v>
      </c>
      <c r="AL410" t="s">
        <v>55</v>
      </c>
      <c r="AM410" t="s">
        <v>55</v>
      </c>
      <c r="AN410" t="s">
        <v>55</v>
      </c>
      <c r="AO410" t="s">
        <v>55</v>
      </c>
      <c r="AP410" t="s">
        <v>55</v>
      </c>
      <c r="AQ410" t="s">
        <v>55</v>
      </c>
    </row>
    <row r="411" spans="1:43" x14ac:dyDescent="0.35">
      <c r="A411" t="s">
        <v>819</v>
      </c>
      <c r="B411" t="s">
        <v>47</v>
      </c>
      <c r="C411" t="s">
        <v>48</v>
      </c>
      <c r="D411" t="s">
        <v>48</v>
      </c>
      <c r="E411" t="s">
        <v>49</v>
      </c>
      <c r="F411" t="s">
        <v>858</v>
      </c>
      <c r="G411" t="s">
        <v>859</v>
      </c>
      <c r="I411" t="str">
        <f>HYPERLINK("https://twitter.com/Twitter User/status/1746067852577443977","https://twitter.com/Twitter User/status/1746067852577443977")</f>
        <v>https://twitter.com/Twitter User/status/1746067852577443977</v>
      </c>
      <c r="J411" t="s">
        <v>52</v>
      </c>
      <c r="N411">
        <v>0</v>
      </c>
      <c r="O411">
        <v>0</v>
      </c>
      <c r="X411" t="s">
        <v>53</v>
      </c>
      <c r="AK411" t="s">
        <v>54</v>
      </c>
      <c r="AL411" t="s">
        <v>55</v>
      </c>
      <c r="AM411" t="s">
        <v>55</v>
      </c>
      <c r="AN411" t="s">
        <v>55</v>
      </c>
      <c r="AO411" t="s">
        <v>55</v>
      </c>
      <c r="AP411" t="s">
        <v>55</v>
      </c>
      <c r="AQ411" t="s">
        <v>55</v>
      </c>
    </row>
    <row r="412" spans="1:43" x14ac:dyDescent="0.35">
      <c r="A412" t="s">
        <v>819</v>
      </c>
      <c r="B412" t="s">
        <v>47</v>
      </c>
      <c r="C412" t="s">
        <v>48</v>
      </c>
      <c r="D412" t="s">
        <v>48</v>
      </c>
      <c r="E412" t="s">
        <v>49</v>
      </c>
      <c r="F412" t="s">
        <v>860</v>
      </c>
      <c r="G412" t="s">
        <v>861</v>
      </c>
      <c r="I412" t="str">
        <f>HYPERLINK("https://twitter.com/Twitter User/status/1746067667574997467","https://twitter.com/Twitter User/status/1746067667574997467")</f>
        <v>https://twitter.com/Twitter User/status/1746067667574997467</v>
      </c>
      <c r="J412" t="s">
        <v>52</v>
      </c>
      <c r="N412">
        <v>0</v>
      </c>
      <c r="O412">
        <v>0</v>
      </c>
      <c r="X412" t="s">
        <v>53</v>
      </c>
      <c r="AK412" t="s">
        <v>54</v>
      </c>
      <c r="AL412" t="s">
        <v>55</v>
      </c>
      <c r="AM412" t="s">
        <v>55</v>
      </c>
      <c r="AN412" t="s">
        <v>55</v>
      </c>
      <c r="AO412" t="s">
        <v>55</v>
      </c>
      <c r="AP412" t="s">
        <v>55</v>
      </c>
      <c r="AQ412" t="s">
        <v>55</v>
      </c>
    </row>
    <row r="413" spans="1:43" x14ac:dyDescent="0.35">
      <c r="A413" t="s">
        <v>819</v>
      </c>
      <c r="B413" t="s">
        <v>47</v>
      </c>
      <c r="C413" t="s">
        <v>48</v>
      </c>
      <c r="D413" t="s">
        <v>48</v>
      </c>
      <c r="E413" t="s">
        <v>49</v>
      </c>
      <c r="F413" t="s">
        <v>862</v>
      </c>
      <c r="G413" t="s">
        <v>863</v>
      </c>
      <c r="I413" t="str">
        <f>HYPERLINK("https://twitter.com/Twitter User/status/1746066931667607809","https://twitter.com/Twitter User/status/1746066931667607809")</f>
        <v>https://twitter.com/Twitter User/status/1746066931667607809</v>
      </c>
      <c r="J413" t="s">
        <v>52</v>
      </c>
      <c r="N413">
        <v>0</v>
      </c>
      <c r="O413">
        <v>0</v>
      </c>
      <c r="X413" t="s">
        <v>53</v>
      </c>
      <c r="AK413" t="s">
        <v>54</v>
      </c>
      <c r="AL413" t="s">
        <v>55</v>
      </c>
      <c r="AM413" t="s">
        <v>55</v>
      </c>
      <c r="AN413" t="s">
        <v>55</v>
      </c>
      <c r="AO413" t="s">
        <v>55</v>
      </c>
      <c r="AP413" t="s">
        <v>55</v>
      </c>
      <c r="AQ413" t="s">
        <v>55</v>
      </c>
    </row>
    <row r="414" spans="1:43" x14ac:dyDescent="0.35">
      <c r="A414" t="s">
        <v>819</v>
      </c>
      <c r="B414" t="s">
        <v>47</v>
      </c>
      <c r="C414" t="s">
        <v>48</v>
      </c>
      <c r="D414" t="s">
        <v>48</v>
      </c>
      <c r="E414" t="s">
        <v>49</v>
      </c>
      <c r="F414" t="s">
        <v>864</v>
      </c>
      <c r="G414" t="s">
        <v>865</v>
      </c>
      <c r="I414" t="str">
        <f>HYPERLINK("https://twitter.com/Twitter User/status/1746063185474654310","https://twitter.com/Twitter User/status/1746063185474654310")</f>
        <v>https://twitter.com/Twitter User/status/1746063185474654310</v>
      </c>
      <c r="J414" t="s">
        <v>52</v>
      </c>
      <c r="N414">
        <v>0</v>
      </c>
      <c r="O414">
        <v>0</v>
      </c>
      <c r="X414" t="s">
        <v>53</v>
      </c>
      <c r="AK414" t="s">
        <v>54</v>
      </c>
      <c r="AL414" t="s">
        <v>55</v>
      </c>
      <c r="AM414" t="s">
        <v>55</v>
      </c>
      <c r="AN414" t="s">
        <v>55</v>
      </c>
      <c r="AO414" t="s">
        <v>55</v>
      </c>
      <c r="AP414" t="s">
        <v>55</v>
      </c>
      <c r="AQ414" t="s">
        <v>55</v>
      </c>
    </row>
    <row r="415" spans="1:43" x14ac:dyDescent="0.35">
      <c r="A415" t="s">
        <v>819</v>
      </c>
      <c r="B415" t="s">
        <v>47</v>
      </c>
      <c r="C415" t="s">
        <v>48</v>
      </c>
      <c r="D415" t="s">
        <v>48</v>
      </c>
      <c r="E415" t="s">
        <v>68</v>
      </c>
      <c r="F415" t="s">
        <v>866</v>
      </c>
      <c r="G415" t="s">
        <v>867</v>
      </c>
      <c r="I415" t="str">
        <f>HYPERLINK("https://twitter.com/Twitter User/status/1746062664315642230","https://twitter.com/Twitter User/status/1746062664315642230")</f>
        <v>https://twitter.com/Twitter User/status/1746062664315642230</v>
      </c>
      <c r="N415">
        <v>0</v>
      </c>
      <c r="O415">
        <v>0</v>
      </c>
      <c r="X415" t="s">
        <v>53</v>
      </c>
      <c r="AK415" t="s">
        <v>54</v>
      </c>
      <c r="AL415" t="s">
        <v>55</v>
      </c>
      <c r="AM415" t="s">
        <v>55</v>
      </c>
      <c r="AN415" t="s">
        <v>55</v>
      </c>
      <c r="AO415" t="s">
        <v>55</v>
      </c>
      <c r="AP415" t="s">
        <v>55</v>
      </c>
      <c r="AQ415" t="s">
        <v>55</v>
      </c>
    </row>
    <row r="416" spans="1:43" x14ac:dyDescent="0.35">
      <c r="A416" t="s">
        <v>819</v>
      </c>
      <c r="B416" t="s">
        <v>47</v>
      </c>
      <c r="C416" t="s">
        <v>48</v>
      </c>
      <c r="D416" t="s">
        <v>48</v>
      </c>
      <c r="E416" t="s">
        <v>49</v>
      </c>
      <c r="F416" t="s">
        <v>868</v>
      </c>
      <c r="G416" t="s">
        <v>869</v>
      </c>
      <c r="I416" t="str">
        <f>HYPERLINK("https://twitter.com/Twitter User/status/1746036661971239055","https://twitter.com/Twitter User/status/1746036661971239055")</f>
        <v>https://twitter.com/Twitter User/status/1746036661971239055</v>
      </c>
      <c r="J416" t="s">
        <v>52</v>
      </c>
      <c r="N416">
        <v>0</v>
      </c>
      <c r="O416">
        <v>0</v>
      </c>
      <c r="X416" t="s">
        <v>95</v>
      </c>
      <c r="AK416" t="s">
        <v>54</v>
      </c>
      <c r="AL416" t="s">
        <v>55</v>
      </c>
      <c r="AM416" t="s">
        <v>55</v>
      </c>
      <c r="AN416" t="s">
        <v>55</v>
      </c>
      <c r="AO416" t="s">
        <v>55</v>
      </c>
      <c r="AP416" t="s">
        <v>55</v>
      </c>
      <c r="AQ416" t="s">
        <v>55</v>
      </c>
    </row>
    <row r="417" spans="1:43" x14ac:dyDescent="0.35">
      <c r="A417" t="s">
        <v>819</v>
      </c>
      <c r="B417" t="s">
        <v>47</v>
      </c>
      <c r="C417" t="s">
        <v>48</v>
      </c>
      <c r="D417" t="s">
        <v>48</v>
      </c>
      <c r="E417" t="s">
        <v>49</v>
      </c>
      <c r="F417" t="s">
        <v>870</v>
      </c>
      <c r="G417" t="s">
        <v>871</v>
      </c>
      <c r="I417" t="str">
        <f>HYPERLINK("https://twitter.com/Twitter User/status/1746036549257707963","https://twitter.com/Twitter User/status/1746036549257707963")</f>
        <v>https://twitter.com/Twitter User/status/1746036549257707963</v>
      </c>
      <c r="J417" t="s">
        <v>52</v>
      </c>
      <c r="N417">
        <v>0</v>
      </c>
      <c r="O417">
        <v>0</v>
      </c>
      <c r="X417" t="s">
        <v>53</v>
      </c>
      <c r="AK417" t="s">
        <v>54</v>
      </c>
      <c r="AL417" t="s">
        <v>55</v>
      </c>
      <c r="AM417" t="s">
        <v>55</v>
      </c>
      <c r="AN417" t="s">
        <v>55</v>
      </c>
      <c r="AO417" t="s">
        <v>55</v>
      </c>
      <c r="AP417" t="s">
        <v>55</v>
      </c>
      <c r="AQ417" t="s">
        <v>55</v>
      </c>
    </row>
    <row r="418" spans="1:43" x14ac:dyDescent="0.35">
      <c r="A418" t="s">
        <v>819</v>
      </c>
      <c r="B418" t="s">
        <v>47</v>
      </c>
      <c r="C418" t="s">
        <v>48</v>
      </c>
      <c r="D418" t="s">
        <v>48</v>
      </c>
      <c r="E418" t="s">
        <v>49</v>
      </c>
      <c r="F418" t="s">
        <v>872</v>
      </c>
      <c r="G418" t="s">
        <v>873</v>
      </c>
      <c r="I418" t="str">
        <f>HYPERLINK("https://twitter.com/Twitter User/status/1746036419708256646","https://twitter.com/Twitter User/status/1746036419708256646")</f>
        <v>https://twitter.com/Twitter User/status/1746036419708256646</v>
      </c>
      <c r="J418" t="s">
        <v>52</v>
      </c>
      <c r="N418">
        <v>0</v>
      </c>
      <c r="O418">
        <v>0</v>
      </c>
      <c r="X418" t="s">
        <v>53</v>
      </c>
      <c r="AK418" t="s">
        <v>54</v>
      </c>
      <c r="AL418" t="s">
        <v>55</v>
      </c>
      <c r="AM418" t="s">
        <v>55</v>
      </c>
      <c r="AN418" t="s">
        <v>55</v>
      </c>
      <c r="AO418" t="s">
        <v>55</v>
      </c>
      <c r="AP418" t="s">
        <v>55</v>
      </c>
      <c r="AQ418" t="s">
        <v>55</v>
      </c>
    </row>
    <row r="419" spans="1:43" x14ac:dyDescent="0.35">
      <c r="A419" t="s">
        <v>819</v>
      </c>
      <c r="B419" t="s">
        <v>47</v>
      </c>
      <c r="C419" t="s">
        <v>48</v>
      </c>
      <c r="D419" t="s">
        <v>48</v>
      </c>
      <c r="E419" t="s">
        <v>49</v>
      </c>
      <c r="F419" t="s">
        <v>874</v>
      </c>
      <c r="G419" t="s">
        <v>875</v>
      </c>
      <c r="I419" t="str">
        <f>HYPERLINK("https://twitter.com/Twitter User/status/1746032631509041560","https://twitter.com/Twitter User/status/1746032631509041560")</f>
        <v>https://twitter.com/Twitter User/status/1746032631509041560</v>
      </c>
      <c r="J419" t="s">
        <v>52</v>
      </c>
      <c r="N419">
        <v>0</v>
      </c>
      <c r="O419">
        <v>0</v>
      </c>
      <c r="X419" t="s">
        <v>53</v>
      </c>
      <c r="AK419" t="s">
        <v>54</v>
      </c>
      <c r="AL419" t="s">
        <v>55</v>
      </c>
      <c r="AM419" t="s">
        <v>55</v>
      </c>
      <c r="AN419" t="s">
        <v>55</v>
      </c>
      <c r="AO419" t="s">
        <v>55</v>
      </c>
      <c r="AP419" t="s">
        <v>55</v>
      </c>
      <c r="AQ419" t="s">
        <v>55</v>
      </c>
    </row>
    <row r="420" spans="1:43" x14ac:dyDescent="0.35">
      <c r="A420" t="s">
        <v>819</v>
      </c>
      <c r="B420" t="s">
        <v>47</v>
      </c>
      <c r="C420" t="s">
        <v>48</v>
      </c>
      <c r="D420" t="s">
        <v>48</v>
      </c>
      <c r="E420" t="s">
        <v>49</v>
      </c>
      <c r="F420" t="s">
        <v>876</v>
      </c>
      <c r="G420" t="s">
        <v>877</v>
      </c>
      <c r="I420" t="str">
        <f>HYPERLINK("https://twitter.com/Twitter User/status/1746030999539257409","https://twitter.com/Twitter User/status/1746030999539257409")</f>
        <v>https://twitter.com/Twitter User/status/1746030999539257409</v>
      </c>
      <c r="N420">
        <v>0</v>
      </c>
      <c r="O420">
        <v>0</v>
      </c>
      <c r="X420" t="s">
        <v>53</v>
      </c>
      <c r="AK420" t="s">
        <v>54</v>
      </c>
      <c r="AL420" t="s">
        <v>55</v>
      </c>
      <c r="AM420" t="s">
        <v>55</v>
      </c>
      <c r="AN420" t="s">
        <v>55</v>
      </c>
      <c r="AO420" t="s">
        <v>55</v>
      </c>
      <c r="AP420" t="s">
        <v>55</v>
      </c>
      <c r="AQ420" t="s">
        <v>55</v>
      </c>
    </row>
    <row r="421" spans="1:43" x14ac:dyDescent="0.35">
      <c r="A421" t="s">
        <v>819</v>
      </c>
      <c r="B421" t="s">
        <v>47</v>
      </c>
      <c r="C421" t="s">
        <v>48</v>
      </c>
      <c r="D421" t="s">
        <v>48</v>
      </c>
      <c r="E421" t="s">
        <v>49</v>
      </c>
      <c r="F421" t="s">
        <v>878</v>
      </c>
      <c r="G421" t="s">
        <v>879</v>
      </c>
      <c r="I421" t="str">
        <f>HYPERLINK("https://twitter.com/Twitter User/status/1746028456067117109","https://twitter.com/Twitter User/status/1746028456067117109")</f>
        <v>https://twitter.com/Twitter User/status/1746028456067117109</v>
      </c>
      <c r="J421" t="s">
        <v>52</v>
      </c>
      <c r="N421">
        <v>0</v>
      </c>
      <c r="O421">
        <v>0</v>
      </c>
      <c r="X421" t="s">
        <v>53</v>
      </c>
      <c r="AK421" t="s">
        <v>54</v>
      </c>
      <c r="AL421" t="s">
        <v>55</v>
      </c>
      <c r="AM421" t="s">
        <v>55</v>
      </c>
      <c r="AN421" t="s">
        <v>55</v>
      </c>
      <c r="AO421" t="s">
        <v>55</v>
      </c>
      <c r="AP421" t="s">
        <v>55</v>
      </c>
      <c r="AQ421" t="s">
        <v>55</v>
      </c>
    </row>
    <row r="422" spans="1:43" x14ac:dyDescent="0.35">
      <c r="A422" t="s">
        <v>819</v>
      </c>
      <c r="B422" t="s">
        <v>47</v>
      </c>
      <c r="C422" t="s">
        <v>48</v>
      </c>
      <c r="D422" t="s">
        <v>48</v>
      </c>
      <c r="E422" t="s">
        <v>68</v>
      </c>
      <c r="F422" t="s">
        <v>880</v>
      </c>
      <c r="G422" t="s">
        <v>881</v>
      </c>
      <c r="I422" t="str">
        <f>HYPERLINK("https://twitter.com/Twitter User/status/1746027789407633821","https://twitter.com/Twitter User/status/1746027789407633821")</f>
        <v>https://twitter.com/Twitter User/status/1746027789407633821</v>
      </c>
      <c r="J422" t="s">
        <v>52</v>
      </c>
      <c r="N422">
        <v>0</v>
      </c>
      <c r="O422">
        <v>0</v>
      </c>
      <c r="X422" t="s">
        <v>53</v>
      </c>
      <c r="AK422" t="s">
        <v>54</v>
      </c>
      <c r="AL422" t="s">
        <v>55</v>
      </c>
      <c r="AM422" t="s">
        <v>55</v>
      </c>
      <c r="AN422" t="s">
        <v>55</v>
      </c>
      <c r="AO422" t="s">
        <v>55</v>
      </c>
      <c r="AP422" t="s">
        <v>55</v>
      </c>
      <c r="AQ422" t="s">
        <v>55</v>
      </c>
    </row>
    <row r="423" spans="1:43" x14ac:dyDescent="0.35">
      <c r="A423" t="s">
        <v>819</v>
      </c>
      <c r="B423" t="s">
        <v>47</v>
      </c>
      <c r="C423" t="s">
        <v>48</v>
      </c>
      <c r="D423" t="s">
        <v>48</v>
      </c>
      <c r="E423" t="s">
        <v>49</v>
      </c>
      <c r="F423" t="s">
        <v>882</v>
      </c>
      <c r="G423" t="s">
        <v>883</v>
      </c>
      <c r="I423" t="str">
        <f>HYPERLINK("https://twitter.com/Twitter User/status/1746024209044947418","https://twitter.com/Twitter User/status/1746024209044947418")</f>
        <v>https://twitter.com/Twitter User/status/1746024209044947418</v>
      </c>
      <c r="J423" t="s">
        <v>52</v>
      </c>
      <c r="N423">
        <v>0</v>
      </c>
      <c r="O423">
        <v>0</v>
      </c>
      <c r="X423" t="s">
        <v>53</v>
      </c>
      <c r="AK423" t="s">
        <v>54</v>
      </c>
      <c r="AL423" t="s">
        <v>55</v>
      </c>
      <c r="AM423" t="s">
        <v>55</v>
      </c>
      <c r="AN423" t="s">
        <v>55</v>
      </c>
      <c r="AO423" t="s">
        <v>55</v>
      </c>
      <c r="AP423" t="s">
        <v>55</v>
      </c>
      <c r="AQ423" t="s">
        <v>55</v>
      </c>
    </row>
    <row r="424" spans="1:43" x14ac:dyDescent="0.35">
      <c r="A424" t="s">
        <v>819</v>
      </c>
      <c r="B424" t="s">
        <v>47</v>
      </c>
      <c r="C424" t="s">
        <v>48</v>
      </c>
      <c r="D424" t="s">
        <v>48</v>
      </c>
      <c r="E424" t="s">
        <v>49</v>
      </c>
      <c r="F424" t="s">
        <v>884</v>
      </c>
      <c r="G424" t="s">
        <v>885</v>
      </c>
      <c r="I424" t="str">
        <f>HYPERLINK("https://twitter.com/Twitter User/status/1745893123358937401","https://twitter.com/Twitter User/status/1745893123358937401")</f>
        <v>https://twitter.com/Twitter User/status/1745893123358937401</v>
      </c>
      <c r="J424" t="s">
        <v>52</v>
      </c>
      <c r="N424">
        <v>0</v>
      </c>
      <c r="O424">
        <v>0</v>
      </c>
      <c r="X424" t="s">
        <v>53</v>
      </c>
      <c r="AK424" t="s">
        <v>54</v>
      </c>
      <c r="AL424" t="s">
        <v>55</v>
      </c>
      <c r="AM424" t="s">
        <v>55</v>
      </c>
      <c r="AN424" t="s">
        <v>55</v>
      </c>
      <c r="AO424" t="s">
        <v>55</v>
      </c>
      <c r="AP424" t="s">
        <v>55</v>
      </c>
      <c r="AQ424" t="s">
        <v>55</v>
      </c>
    </row>
    <row r="425" spans="1:43" x14ac:dyDescent="0.35">
      <c r="A425" t="s">
        <v>819</v>
      </c>
      <c r="B425" t="s">
        <v>47</v>
      </c>
      <c r="C425" t="s">
        <v>48</v>
      </c>
      <c r="D425" t="s">
        <v>48</v>
      </c>
      <c r="E425" t="s">
        <v>49</v>
      </c>
      <c r="F425" t="s">
        <v>886</v>
      </c>
      <c r="G425" t="s">
        <v>887</v>
      </c>
      <c r="I425" t="str">
        <f>HYPERLINK("https://twitter.com/Twitter User/status/1745887080163782864","https://twitter.com/Twitter User/status/1745887080163782864")</f>
        <v>https://twitter.com/Twitter User/status/1745887080163782864</v>
      </c>
      <c r="J425" t="s">
        <v>52</v>
      </c>
      <c r="N425">
        <v>0</v>
      </c>
      <c r="O425">
        <v>0</v>
      </c>
      <c r="X425" t="s">
        <v>53</v>
      </c>
      <c r="AK425" t="s">
        <v>54</v>
      </c>
      <c r="AL425" t="s">
        <v>55</v>
      </c>
      <c r="AM425" t="s">
        <v>55</v>
      </c>
      <c r="AN425" t="s">
        <v>55</v>
      </c>
      <c r="AO425" t="s">
        <v>55</v>
      </c>
      <c r="AP425" t="s">
        <v>55</v>
      </c>
      <c r="AQ425" t="s">
        <v>55</v>
      </c>
    </row>
    <row r="426" spans="1:43" x14ac:dyDescent="0.35">
      <c r="A426" t="s">
        <v>888</v>
      </c>
      <c r="B426" t="s">
        <v>47</v>
      </c>
      <c r="C426" t="s">
        <v>48</v>
      </c>
      <c r="D426" t="s">
        <v>48</v>
      </c>
      <c r="E426" t="s">
        <v>49</v>
      </c>
      <c r="F426" t="s">
        <v>889</v>
      </c>
      <c r="G426" t="s">
        <v>890</v>
      </c>
      <c r="I426" t="str">
        <f>HYPERLINK("https://twitter.com/Twitter User/status/1745872851281084875","https://twitter.com/Twitter User/status/1745872851281084875")</f>
        <v>https://twitter.com/Twitter User/status/1745872851281084875</v>
      </c>
      <c r="J426" t="s">
        <v>52</v>
      </c>
      <c r="N426">
        <v>0</v>
      </c>
      <c r="O426">
        <v>0</v>
      </c>
      <c r="X426" t="s">
        <v>53</v>
      </c>
      <c r="AK426" t="s">
        <v>54</v>
      </c>
      <c r="AL426" t="s">
        <v>55</v>
      </c>
      <c r="AM426" t="s">
        <v>55</v>
      </c>
      <c r="AN426" t="s">
        <v>55</v>
      </c>
      <c r="AO426" t="s">
        <v>55</v>
      </c>
      <c r="AP426" t="s">
        <v>55</v>
      </c>
      <c r="AQ426" t="s">
        <v>55</v>
      </c>
    </row>
    <row r="427" spans="1:43" x14ac:dyDescent="0.35">
      <c r="A427" t="s">
        <v>888</v>
      </c>
      <c r="B427" t="s">
        <v>47</v>
      </c>
      <c r="C427" t="s">
        <v>48</v>
      </c>
      <c r="D427" t="s">
        <v>48</v>
      </c>
      <c r="E427" t="s">
        <v>49</v>
      </c>
      <c r="F427" t="s">
        <v>891</v>
      </c>
      <c r="G427" t="s">
        <v>892</v>
      </c>
      <c r="I427" t="str">
        <f>HYPERLINK("https://twitter.com/airtelbank/status/1745869697143148868","https://twitter.com/airtelbank/status/1745869697143148868")</f>
        <v>https://twitter.com/airtelbank/status/1745869697143148868</v>
      </c>
      <c r="J427" t="s">
        <v>52</v>
      </c>
      <c r="N427">
        <v>0</v>
      </c>
      <c r="O427">
        <v>0</v>
      </c>
      <c r="P427">
        <v>81827</v>
      </c>
      <c r="W427" t="s">
        <v>94</v>
      </c>
      <c r="X427" t="s">
        <v>53</v>
      </c>
      <c r="AK427" t="s">
        <v>54</v>
      </c>
      <c r="AL427" t="s">
        <v>55</v>
      </c>
      <c r="AM427" t="s">
        <v>55</v>
      </c>
      <c r="AN427" t="s">
        <v>55</v>
      </c>
      <c r="AO427" t="s">
        <v>55</v>
      </c>
      <c r="AP427" t="s">
        <v>55</v>
      </c>
      <c r="AQ427" t="s">
        <v>55</v>
      </c>
    </row>
    <row r="428" spans="1:43" x14ac:dyDescent="0.35">
      <c r="A428" t="s">
        <v>888</v>
      </c>
      <c r="B428" t="s">
        <v>47</v>
      </c>
      <c r="C428" t="s">
        <v>48</v>
      </c>
      <c r="D428" t="s">
        <v>48</v>
      </c>
      <c r="E428" t="s">
        <v>49</v>
      </c>
      <c r="F428" t="s">
        <v>893</v>
      </c>
      <c r="G428" t="s">
        <v>894</v>
      </c>
      <c r="I428" t="str">
        <f>HYPERLINK("https://twitter.com/Twitter User/status/1745868151915774183","https://twitter.com/Twitter User/status/1745868151915774183")</f>
        <v>https://twitter.com/Twitter User/status/1745868151915774183</v>
      </c>
      <c r="J428" t="s">
        <v>52</v>
      </c>
      <c r="N428">
        <v>0</v>
      </c>
      <c r="O428">
        <v>0</v>
      </c>
      <c r="X428" t="s">
        <v>53</v>
      </c>
      <c r="AK428" t="s">
        <v>54</v>
      </c>
      <c r="AL428" t="s">
        <v>55</v>
      </c>
      <c r="AM428" t="s">
        <v>55</v>
      </c>
      <c r="AN428" t="s">
        <v>55</v>
      </c>
      <c r="AO428" t="s">
        <v>55</v>
      </c>
      <c r="AP428" t="s">
        <v>55</v>
      </c>
      <c r="AQ428" t="s">
        <v>55</v>
      </c>
    </row>
    <row r="429" spans="1:43" x14ac:dyDescent="0.35">
      <c r="A429" t="s">
        <v>888</v>
      </c>
      <c r="B429" t="s">
        <v>47</v>
      </c>
      <c r="C429" t="s">
        <v>48</v>
      </c>
      <c r="D429" t="s">
        <v>48</v>
      </c>
      <c r="E429" t="s">
        <v>49</v>
      </c>
      <c r="F429" t="s">
        <v>895</v>
      </c>
      <c r="G429" t="s">
        <v>896</v>
      </c>
      <c r="I429" t="str">
        <f>HYPERLINK("https://twitter.com/Twitter User/status/1745867973943066742","https://twitter.com/Twitter User/status/1745867973943066742")</f>
        <v>https://twitter.com/Twitter User/status/1745867973943066742</v>
      </c>
      <c r="J429" t="s">
        <v>52</v>
      </c>
      <c r="N429">
        <v>0</v>
      </c>
      <c r="O429">
        <v>0</v>
      </c>
      <c r="X429" t="s">
        <v>53</v>
      </c>
      <c r="AK429" t="s">
        <v>54</v>
      </c>
      <c r="AL429" t="s">
        <v>55</v>
      </c>
      <c r="AM429" t="s">
        <v>55</v>
      </c>
      <c r="AN429" t="s">
        <v>55</v>
      </c>
      <c r="AO429" t="s">
        <v>55</v>
      </c>
      <c r="AP429" t="s">
        <v>55</v>
      </c>
      <c r="AQ429" t="s">
        <v>55</v>
      </c>
    </row>
    <row r="430" spans="1:43" x14ac:dyDescent="0.35">
      <c r="A430" t="s">
        <v>888</v>
      </c>
      <c r="B430" t="s">
        <v>47</v>
      </c>
      <c r="C430" t="s">
        <v>48</v>
      </c>
      <c r="D430" t="s">
        <v>48</v>
      </c>
      <c r="E430" t="s">
        <v>49</v>
      </c>
      <c r="F430" t="s">
        <v>897</v>
      </c>
      <c r="G430" t="s">
        <v>898</v>
      </c>
      <c r="I430" t="str">
        <f>HYPERLINK("https://twitter.com/Twitter User/status/1745867212643336267","https://twitter.com/Twitter User/status/1745867212643336267")</f>
        <v>https://twitter.com/Twitter User/status/1745867212643336267</v>
      </c>
      <c r="J430" t="s">
        <v>52</v>
      </c>
      <c r="N430">
        <v>0</v>
      </c>
      <c r="O430">
        <v>0</v>
      </c>
      <c r="X430" t="s">
        <v>53</v>
      </c>
      <c r="AK430" t="s">
        <v>54</v>
      </c>
      <c r="AL430" t="s">
        <v>55</v>
      </c>
      <c r="AM430" t="s">
        <v>55</v>
      </c>
      <c r="AN430" t="s">
        <v>55</v>
      </c>
      <c r="AO430" t="s">
        <v>55</v>
      </c>
      <c r="AP430" t="s">
        <v>55</v>
      </c>
      <c r="AQ430" t="s">
        <v>55</v>
      </c>
    </row>
    <row r="431" spans="1:43" x14ac:dyDescent="0.35">
      <c r="A431" t="s">
        <v>888</v>
      </c>
      <c r="B431" t="s">
        <v>47</v>
      </c>
      <c r="C431" t="s">
        <v>48</v>
      </c>
      <c r="D431" t="s">
        <v>48</v>
      </c>
      <c r="E431" t="s">
        <v>49</v>
      </c>
      <c r="F431" t="s">
        <v>899</v>
      </c>
      <c r="G431" t="s">
        <v>900</v>
      </c>
      <c r="I431" t="str">
        <f>HYPERLINK("https://twitter.com/Twitter User/status/1745857846741533148","https://twitter.com/Twitter User/status/1745857846741533148")</f>
        <v>https://twitter.com/Twitter User/status/1745857846741533148</v>
      </c>
      <c r="J431" t="s">
        <v>52</v>
      </c>
      <c r="N431">
        <v>0</v>
      </c>
      <c r="O431">
        <v>0</v>
      </c>
      <c r="X431" t="s">
        <v>53</v>
      </c>
      <c r="AK431" t="s">
        <v>54</v>
      </c>
      <c r="AL431" t="s">
        <v>55</v>
      </c>
      <c r="AM431" t="s">
        <v>55</v>
      </c>
      <c r="AN431" t="s">
        <v>55</v>
      </c>
      <c r="AO431" t="s">
        <v>55</v>
      </c>
      <c r="AP431" t="s">
        <v>55</v>
      </c>
      <c r="AQ431" t="s">
        <v>55</v>
      </c>
    </row>
    <row r="432" spans="1:43" x14ac:dyDescent="0.35">
      <c r="A432" t="s">
        <v>888</v>
      </c>
      <c r="B432" t="s">
        <v>47</v>
      </c>
      <c r="C432" t="s">
        <v>48</v>
      </c>
      <c r="D432" t="s">
        <v>48</v>
      </c>
      <c r="E432" t="s">
        <v>49</v>
      </c>
      <c r="F432" t="s">
        <v>901</v>
      </c>
      <c r="G432" t="s">
        <v>902</v>
      </c>
      <c r="I432" t="str">
        <f>HYPERLINK("https://twitter.com/Twitter User/status/1745849139429343452","https://twitter.com/Twitter User/status/1745849139429343452")</f>
        <v>https://twitter.com/Twitter User/status/1745849139429343452</v>
      </c>
      <c r="J432" t="s">
        <v>52</v>
      </c>
      <c r="N432">
        <v>0</v>
      </c>
      <c r="O432">
        <v>0</v>
      </c>
      <c r="X432" t="s">
        <v>53</v>
      </c>
      <c r="AK432" t="s">
        <v>54</v>
      </c>
      <c r="AL432" t="s">
        <v>55</v>
      </c>
      <c r="AM432" t="s">
        <v>55</v>
      </c>
      <c r="AN432" t="s">
        <v>55</v>
      </c>
      <c r="AO432" t="s">
        <v>55</v>
      </c>
      <c r="AP432" t="s">
        <v>55</v>
      </c>
      <c r="AQ432" t="s">
        <v>55</v>
      </c>
    </row>
    <row r="433" spans="1:43" x14ac:dyDescent="0.35">
      <c r="A433" t="s">
        <v>888</v>
      </c>
      <c r="B433" t="s">
        <v>47</v>
      </c>
      <c r="C433" t="s">
        <v>48</v>
      </c>
      <c r="D433" t="s">
        <v>48</v>
      </c>
      <c r="E433" t="s">
        <v>61</v>
      </c>
      <c r="F433" t="s">
        <v>903</v>
      </c>
      <c r="G433" t="s">
        <v>904</v>
      </c>
      <c r="I433" t="str">
        <f>HYPERLINK("https://twitter.com/Twitter User/status/1745840143070863387","https://twitter.com/Twitter User/status/1745840143070863387")</f>
        <v>https://twitter.com/Twitter User/status/1745840143070863387</v>
      </c>
      <c r="N433">
        <v>0</v>
      </c>
      <c r="O433">
        <v>0</v>
      </c>
      <c r="X433" t="s">
        <v>53</v>
      </c>
      <c r="AK433" t="s">
        <v>54</v>
      </c>
      <c r="AL433" t="s">
        <v>55</v>
      </c>
      <c r="AM433" t="s">
        <v>55</v>
      </c>
      <c r="AN433" t="s">
        <v>55</v>
      </c>
      <c r="AO433" t="s">
        <v>55</v>
      </c>
      <c r="AP433" t="s">
        <v>55</v>
      </c>
      <c r="AQ433" t="s">
        <v>55</v>
      </c>
    </row>
    <row r="434" spans="1:43" x14ac:dyDescent="0.35">
      <c r="A434" t="s">
        <v>888</v>
      </c>
      <c r="B434" t="s">
        <v>47</v>
      </c>
      <c r="C434" t="s">
        <v>48</v>
      </c>
      <c r="D434" t="s">
        <v>48</v>
      </c>
      <c r="E434" t="s">
        <v>49</v>
      </c>
      <c r="F434" t="s">
        <v>842</v>
      </c>
      <c r="G434" t="s">
        <v>905</v>
      </c>
      <c r="I434" t="str">
        <f>HYPERLINK("https://twitter.com/Twitter User/status/1745839576885977282","https://twitter.com/Twitter User/status/1745839576885977282")</f>
        <v>https://twitter.com/Twitter User/status/1745839576885977282</v>
      </c>
      <c r="N434">
        <v>0</v>
      </c>
      <c r="O434">
        <v>0</v>
      </c>
      <c r="X434" t="s">
        <v>53</v>
      </c>
      <c r="AK434" t="s">
        <v>54</v>
      </c>
      <c r="AL434" t="s">
        <v>55</v>
      </c>
      <c r="AM434" t="s">
        <v>55</v>
      </c>
      <c r="AN434" t="s">
        <v>55</v>
      </c>
      <c r="AO434" t="s">
        <v>55</v>
      </c>
      <c r="AP434" t="s">
        <v>55</v>
      </c>
      <c r="AQ434" t="s">
        <v>55</v>
      </c>
    </row>
    <row r="435" spans="1:43" x14ac:dyDescent="0.35">
      <c r="A435" t="s">
        <v>888</v>
      </c>
      <c r="B435" t="s">
        <v>47</v>
      </c>
      <c r="C435" t="s">
        <v>48</v>
      </c>
      <c r="D435" t="s">
        <v>48</v>
      </c>
      <c r="E435" t="s">
        <v>68</v>
      </c>
      <c r="F435" t="s">
        <v>906</v>
      </c>
      <c r="G435" t="s">
        <v>907</v>
      </c>
      <c r="I435" t="str">
        <f>HYPERLINK("https://twitter.com/Twitter User/status/1745836412493250659","https://twitter.com/Twitter User/status/1745836412493250659")</f>
        <v>https://twitter.com/Twitter User/status/1745836412493250659</v>
      </c>
      <c r="J435" t="s">
        <v>52</v>
      </c>
      <c r="N435">
        <v>0</v>
      </c>
      <c r="O435">
        <v>0</v>
      </c>
      <c r="X435" t="s">
        <v>53</v>
      </c>
      <c r="AK435" t="s">
        <v>54</v>
      </c>
      <c r="AL435" t="s">
        <v>55</v>
      </c>
      <c r="AM435" t="s">
        <v>55</v>
      </c>
      <c r="AN435" t="s">
        <v>55</v>
      </c>
      <c r="AO435" t="s">
        <v>55</v>
      </c>
      <c r="AP435" t="s">
        <v>55</v>
      </c>
      <c r="AQ435" t="s">
        <v>55</v>
      </c>
    </row>
    <row r="436" spans="1:43" x14ac:dyDescent="0.35">
      <c r="A436" t="s">
        <v>888</v>
      </c>
      <c r="B436" t="s">
        <v>47</v>
      </c>
      <c r="C436" t="s">
        <v>48</v>
      </c>
      <c r="D436" t="s">
        <v>48</v>
      </c>
      <c r="E436" t="s">
        <v>49</v>
      </c>
      <c r="F436" t="s">
        <v>834</v>
      </c>
      <c r="G436" t="s">
        <v>908</v>
      </c>
      <c r="I436" t="str">
        <f>HYPERLINK("https://twitter.com/Twitter User/status/1745828854005112969","https://twitter.com/Twitter User/status/1745828854005112969")</f>
        <v>https://twitter.com/Twitter User/status/1745828854005112969</v>
      </c>
      <c r="J436" t="s">
        <v>52</v>
      </c>
      <c r="N436">
        <v>0</v>
      </c>
      <c r="O436">
        <v>0</v>
      </c>
      <c r="X436" t="s">
        <v>53</v>
      </c>
      <c r="AK436" t="s">
        <v>54</v>
      </c>
      <c r="AL436" t="s">
        <v>55</v>
      </c>
      <c r="AM436" t="s">
        <v>55</v>
      </c>
      <c r="AN436" t="s">
        <v>55</v>
      </c>
      <c r="AO436" t="s">
        <v>55</v>
      </c>
      <c r="AP436" t="s">
        <v>55</v>
      </c>
      <c r="AQ436" t="s">
        <v>55</v>
      </c>
    </row>
    <row r="437" spans="1:43" x14ac:dyDescent="0.35">
      <c r="A437" t="s">
        <v>888</v>
      </c>
      <c r="B437" t="s">
        <v>47</v>
      </c>
      <c r="C437" t="s">
        <v>48</v>
      </c>
      <c r="D437" t="s">
        <v>48</v>
      </c>
      <c r="E437" t="s">
        <v>49</v>
      </c>
      <c r="F437" t="s">
        <v>136</v>
      </c>
      <c r="G437" t="s">
        <v>909</v>
      </c>
      <c r="I437" t="str">
        <f>HYPERLINK("https://twitter.com/Twitter User/status/1745825725029216310","https://twitter.com/Twitter User/status/1745825725029216310")</f>
        <v>https://twitter.com/Twitter User/status/1745825725029216310</v>
      </c>
      <c r="N437">
        <v>0</v>
      </c>
      <c r="O437">
        <v>0</v>
      </c>
      <c r="W437" t="s">
        <v>94</v>
      </c>
      <c r="X437" t="s">
        <v>95</v>
      </c>
      <c r="AK437" t="s">
        <v>54</v>
      </c>
      <c r="AL437" t="s">
        <v>55</v>
      </c>
      <c r="AM437" t="s">
        <v>55</v>
      </c>
      <c r="AN437" t="s">
        <v>55</v>
      </c>
      <c r="AO437" t="s">
        <v>55</v>
      </c>
      <c r="AP437" t="s">
        <v>55</v>
      </c>
      <c r="AQ437" t="s">
        <v>55</v>
      </c>
    </row>
    <row r="438" spans="1:43" x14ac:dyDescent="0.35">
      <c r="A438" t="s">
        <v>888</v>
      </c>
      <c r="B438" t="s">
        <v>47</v>
      </c>
      <c r="C438" t="s">
        <v>48</v>
      </c>
      <c r="D438" t="s">
        <v>48</v>
      </c>
      <c r="E438" t="s">
        <v>49</v>
      </c>
      <c r="F438" t="s">
        <v>910</v>
      </c>
      <c r="G438" t="s">
        <v>911</v>
      </c>
      <c r="I438" t="str">
        <f>HYPERLINK("https://twitter.com/Twitter User/status/1745824794074099773","https://twitter.com/Twitter User/status/1745824794074099773")</f>
        <v>https://twitter.com/Twitter User/status/1745824794074099773</v>
      </c>
      <c r="J438" t="s">
        <v>52</v>
      </c>
      <c r="N438">
        <v>0</v>
      </c>
      <c r="O438">
        <v>0</v>
      </c>
      <c r="X438" t="s">
        <v>95</v>
      </c>
      <c r="AK438" t="s">
        <v>54</v>
      </c>
      <c r="AL438" t="s">
        <v>55</v>
      </c>
      <c r="AM438" t="s">
        <v>55</v>
      </c>
      <c r="AN438" t="s">
        <v>55</v>
      </c>
      <c r="AO438" t="s">
        <v>55</v>
      </c>
      <c r="AP438" t="s">
        <v>55</v>
      </c>
      <c r="AQ438" t="s">
        <v>55</v>
      </c>
    </row>
    <row r="439" spans="1:43" x14ac:dyDescent="0.35">
      <c r="A439" t="s">
        <v>888</v>
      </c>
      <c r="B439" t="s">
        <v>47</v>
      </c>
      <c r="C439" t="s">
        <v>48</v>
      </c>
      <c r="D439" t="s">
        <v>48</v>
      </c>
      <c r="E439" t="s">
        <v>49</v>
      </c>
      <c r="F439" t="s">
        <v>912</v>
      </c>
      <c r="G439" t="s">
        <v>913</v>
      </c>
      <c r="I439" t="str">
        <f>HYPERLINK("https://twitter.com/Twitter User/status/1745791239902134621","https://twitter.com/Twitter User/status/1745791239902134621")</f>
        <v>https://twitter.com/Twitter User/status/1745791239902134621</v>
      </c>
      <c r="N439">
        <v>0</v>
      </c>
      <c r="O439">
        <v>0</v>
      </c>
      <c r="X439" t="s">
        <v>53</v>
      </c>
      <c r="AK439" t="s">
        <v>54</v>
      </c>
      <c r="AL439" t="s">
        <v>55</v>
      </c>
      <c r="AM439" t="s">
        <v>55</v>
      </c>
      <c r="AN439" t="s">
        <v>55</v>
      </c>
      <c r="AO439" t="s">
        <v>55</v>
      </c>
      <c r="AP439" t="s">
        <v>55</v>
      </c>
      <c r="AQ439" t="s">
        <v>55</v>
      </c>
    </row>
    <row r="440" spans="1:43" x14ac:dyDescent="0.35">
      <c r="A440" t="s">
        <v>888</v>
      </c>
      <c r="B440" t="s">
        <v>47</v>
      </c>
      <c r="C440" t="s">
        <v>48</v>
      </c>
      <c r="D440" t="s">
        <v>48</v>
      </c>
      <c r="E440" t="s">
        <v>49</v>
      </c>
      <c r="F440" t="s">
        <v>914</v>
      </c>
      <c r="G440" t="s">
        <v>915</v>
      </c>
      <c r="I440" t="str">
        <f>HYPERLINK("https://twitter.com/Twitter User/status/1745790200109003039","https://twitter.com/Twitter User/status/1745790200109003039")</f>
        <v>https://twitter.com/Twitter User/status/1745790200109003039</v>
      </c>
      <c r="J440" t="s">
        <v>60</v>
      </c>
      <c r="N440">
        <v>0</v>
      </c>
      <c r="O440">
        <v>0</v>
      </c>
      <c r="X440" t="s">
        <v>53</v>
      </c>
      <c r="AK440" t="s">
        <v>54</v>
      </c>
      <c r="AL440" t="s">
        <v>55</v>
      </c>
      <c r="AM440" t="s">
        <v>55</v>
      </c>
      <c r="AN440" t="s">
        <v>55</v>
      </c>
      <c r="AO440" t="s">
        <v>55</v>
      </c>
      <c r="AP440" t="s">
        <v>55</v>
      </c>
      <c r="AQ440" t="s">
        <v>55</v>
      </c>
    </row>
    <row r="441" spans="1:43" x14ac:dyDescent="0.35">
      <c r="A441" t="s">
        <v>888</v>
      </c>
      <c r="B441" t="s">
        <v>47</v>
      </c>
      <c r="C441" t="s">
        <v>48</v>
      </c>
      <c r="D441" t="s">
        <v>48</v>
      </c>
      <c r="E441" t="s">
        <v>49</v>
      </c>
      <c r="F441" t="s">
        <v>916</v>
      </c>
      <c r="G441" t="s">
        <v>917</v>
      </c>
      <c r="I441" t="str">
        <f>HYPERLINK("https://twitter.com/Twitter User/status/1745789386070045108","https://twitter.com/Twitter User/status/1745789386070045108")</f>
        <v>https://twitter.com/Twitter User/status/1745789386070045108</v>
      </c>
      <c r="J441" t="s">
        <v>52</v>
      </c>
      <c r="N441">
        <v>0</v>
      </c>
      <c r="O441">
        <v>0</v>
      </c>
      <c r="X441" t="s">
        <v>53</v>
      </c>
      <c r="AK441" t="s">
        <v>54</v>
      </c>
      <c r="AL441" t="s">
        <v>55</v>
      </c>
      <c r="AM441" t="s">
        <v>55</v>
      </c>
      <c r="AN441" t="s">
        <v>55</v>
      </c>
      <c r="AO441" t="s">
        <v>55</v>
      </c>
      <c r="AP441" t="s">
        <v>55</v>
      </c>
      <c r="AQ441" t="s">
        <v>55</v>
      </c>
    </row>
    <row r="442" spans="1:43" x14ac:dyDescent="0.35">
      <c r="A442" t="s">
        <v>888</v>
      </c>
      <c r="B442" t="s">
        <v>47</v>
      </c>
      <c r="C442" t="s">
        <v>48</v>
      </c>
      <c r="D442" t="s">
        <v>48</v>
      </c>
      <c r="E442" t="s">
        <v>49</v>
      </c>
      <c r="F442" t="s">
        <v>136</v>
      </c>
      <c r="G442" t="s">
        <v>918</v>
      </c>
      <c r="I442" t="str">
        <f>HYPERLINK("https://twitter.com/Twitter User/status/1745788422852366480","https://twitter.com/Twitter User/status/1745788422852366480")</f>
        <v>https://twitter.com/Twitter User/status/1745788422852366480</v>
      </c>
      <c r="J442" t="s">
        <v>52</v>
      </c>
      <c r="N442">
        <v>0</v>
      </c>
      <c r="O442">
        <v>0</v>
      </c>
      <c r="X442" t="s">
        <v>53</v>
      </c>
      <c r="AK442" t="s">
        <v>54</v>
      </c>
      <c r="AL442" t="s">
        <v>55</v>
      </c>
      <c r="AM442" t="s">
        <v>55</v>
      </c>
      <c r="AN442" t="s">
        <v>55</v>
      </c>
      <c r="AO442" t="s">
        <v>55</v>
      </c>
      <c r="AP442" t="s">
        <v>55</v>
      </c>
      <c r="AQ442" t="s">
        <v>55</v>
      </c>
    </row>
    <row r="443" spans="1:43" x14ac:dyDescent="0.35">
      <c r="A443" t="s">
        <v>888</v>
      </c>
      <c r="B443" t="s">
        <v>47</v>
      </c>
      <c r="C443" t="s">
        <v>48</v>
      </c>
      <c r="D443" t="s">
        <v>48</v>
      </c>
      <c r="E443" t="s">
        <v>68</v>
      </c>
      <c r="F443" t="s">
        <v>919</v>
      </c>
      <c r="G443" t="s">
        <v>920</v>
      </c>
      <c r="I443" t="str">
        <f>HYPERLINK("https://twitter.com/Twitter User/status/1745774875812438403","https://twitter.com/Twitter User/status/1745774875812438403")</f>
        <v>https://twitter.com/Twitter User/status/1745774875812438403</v>
      </c>
      <c r="J443" t="s">
        <v>52</v>
      </c>
      <c r="N443">
        <v>0</v>
      </c>
      <c r="O443">
        <v>0</v>
      </c>
      <c r="X443" t="s">
        <v>53</v>
      </c>
      <c r="AK443" t="s">
        <v>54</v>
      </c>
      <c r="AL443" t="s">
        <v>55</v>
      </c>
      <c r="AM443" t="s">
        <v>55</v>
      </c>
      <c r="AN443" t="s">
        <v>55</v>
      </c>
      <c r="AO443" t="s">
        <v>55</v>
      </c>
      <c r="AP443" t="s">
        <v>55</v>
      </c>
      <c r="AQ443" t="s">
        <v>55</v>
      </c>
    </row>
    <row r="444" spans="1:43" x14ac:dyDescent="0.35">
      <c r="A444" t="s">
        <v>888</v>
      </c>
      <c r="B444" t="s">
        <v>47</v>
      </c>
      <c r="C444" t="s">
        <v>48</v>
      </c>
      <c r="D444" t="s">
        <v>48</v>
      </c>
      <c r="E444" t="s">
        <v>49</v>
      </c>
      <c r="F444" t="s">
        <v>921</v>
      </c>
      <c r="G444" t="s">
        <v>922</v>
      </c>
      <c r="I444" t="str">
        <f>HYPERLINK("https://twitter.com/Twitter User/status/1745762909375087059","https://twitter.com/Twitter User/status/1745762909375087059")</f>
        <v>https://twitter.com/Twitter User/status/1745762909375087059</v>
      </c>
      <c r="J444" t="s">
        <v>52</v>
      </c>
      <c r="N444">
        <v>0</v>
      </c>
      <c r="O444">
        <v>0</v>
      </c>
      <c r="X444" t="s">
        <v>53</v>
      </c>
      <c r="AK444" t="s">
        <v>54</v>
      </c>
      <c r="AL444" t="s">
        <v>55</v>
      </c>
      <c r="AM444" t="s">
        <v>55</v>
      </c>
      <c r="AN444" t="s">
        <v>55</v>
      </c>
      <c r="AO444" t="s">
        <v>55</v>
      </c>
      <c r="AP444" t="s">
        <v>55</v>
      </c>
      <c r="AQ444" t="s">
        <v>55</v>
      </c>
    </row>
    <row r="445" spans="1:43" x14ac:dyDescent="0.35">
      <c r="A445" t="s">
        <v>888</v>
      </c>
      <c r="B445" t="s">
        <v>47</v>
      </c>
      <c r="C445" t="s">
        <v>48</v>
      </c>
      <c r="D445" t="s">
        <v>48</v>
      </c>
      <c r="E445" t="s">
        <v>61</v>
      </c>
      <c r="F445" t="s">
        <v>923</v>
      </c>
      <c r="G445" t="s">
        <v>924</v>
      </c>
      <c r="I445" t="str">
        <f>HYPERLINK("https://twitter.com/Twitter User/status/1745758328989561234","https://twitter.com/Twitter User/status/1745758328989561234")</f>
        <v>https://twitter.com/Twitter User/status/1745758328989561234</v>
      </c>
      <c r="J445" t="s">
        <v>52</v>
      </c>
      <c r="N445">
        <v>0</v>
      </c>
      <c r="O445">
        <v>0</v>
      </c>
      <c r="X445" t="s">
        <v>95</v>
      </c>
      <c r="AK445" t="s">
        <v>54</v>
      </c>
      <c r="AL445" t="s">
        <v>55</v>
      </c>
      <c r="AM445" t="s">
        <v>55</v>
      </c>
      <c r="AN445" t="s">
        <v>55</v>
      </c>
      <c r="AO445" t="s">
        <v>55</v>
      </c>
      <c r="AP445" t="s">
        <v>55</v>
      </c>
      <c r="AQ445" t="s">
        <v>55</v>
      </c>
    </row>
    <row r="446" spans="1:43" x14ac:dyDescent="0.35">
      <c r="A446" t="s">
        <v>888</v>
      </c>
      <c r="B446" t="s">
        <v>47</v>
      </c>
      <c r="C446" t="s">
        <v>48</v>
      </c>
      <c r="D446" t="s">
        <v>48</v>
      </c>
      <c r="E446" t="s">
        <v>61</v>
      </c>
      <c r="F446" t="s">
        <v>925</v>
      </c>
      <c r="G446" t="s">
        <v>926</v>
      </c>
      <c r="I446" t="str">
        <f>HYPERLINK("https://twitter.com/Twitter User/status/1745757118655771132","https://twitter.com/Twitter User/status/1745757118655771132")</f>
        <v>https://twitter.com/Twitter User/status/1745757118655771132</v>
      </c>
      <c r="J446" t="s">
        <v>60</v>
      </c>
      <c r="N446">
        <v>0</v>
      </c>
      <c r="O446">
        <v>0</v>
      </c>
      <c r="X446" t="s">
        <v>53</v>
      </c>
      <c r="AK446" t="s">
        <v>54</v>
      </c>
      <c r="AL446" t="s">
        <v>55</v>
      </c>
      <c r="AM446" t="s">
        <v>55</v>
      </c>
      <c r="AN446" t="s">
        <v>55</v>
      </c>
      <c r="AO446" t="s">
        <v>55</v>
      </c>
      <c r="AP446" t="s">
        <v>55</v>
      </c>
      <c r="AQ446" t="s">
        <v>55</v>
      </c>
    </row>
    <row r="447" spans="1:43" x14ac:dyDescent="0.35">
      <c r="A447" t="s">
        <v>888</v>
      </c>
      <c r="B447" t="s">
        <v>47</v>
      </c>
      <c r="C447" t="s">
        <v>48</v>
      </c>
      <c r="D447" t="s">
        <v>48</v>
      </c>
      <c r="E447" t="s">
        <v>49</v>
      </c>
      <c r="F447" t="s">
        <v>927</v>
      </c>
      <c r="G447" t="s">
        <v>928</v>
      </c>
      <c r="I447" t="str">
        <f>HYPERLINK("https://twitter.com/Twitter User/status/1745757077757215058","https://twitter.com/Twitter User/status/1745757077757215058")</f>
        <v>https://twitter.com/Twitter User/status/1745757077757215058</v>
      </c>
      <c r="J447" t="s">
        <v>52</v>
      </c>
      <c r="N447">
        <v>0</v>
      </c>
      <c r="O447">
        <v>0</v>
      </c>
      <c r="X447" t="s">
        <v>53</v>
      </c>
      <c r="AK447" t="s">
        <v>54</v>
      </c>
      <c r="AL447" t="s">
        <v>55</v>
      </c>
      <c r="AM447" t="s">
        <v>55</v>
      </c>
      <c r="AN447" t="s">
        <v>55</v>
      </c>
      <c r="AO447" t="s">
        <v>55</v>
      </c>
      <c r="AP447" t="s">
        <v>55</v>
      </c>
      <c r="AQ447" t="s">
        <v>55</v>
      </c>
    </row>
    <row r="448" spans="1:43" x14ac:dyDescent="0.35">
      <c r="A448" t="s">
        <v>888</v>
      </c>
      <c r="B448" t="s">
        <v>47</v>
      </c>
      <c r="C448" t="s">
        <v>48</v>
      </c>
      <c r="D448" t="s">
        <v>48</v>
      </c>
      <c r="E448" t="s">
        <v>61</v>
      </c>
      <c r="F448" t="s">
        <v>929</v>
      </c>
      <c r="G448" t="s">
        <v>930</v>
      </c>
      <c r="I448" t="str">
        <f>HYPERLINK("https://twitter.com/Twitter User/status/1745757021490528424","https://twitter.com/Twitter User/status/1745757021490528424")</f>
        <v>https://twitter.com/Twitter User/status/1745757021490528424</v>
      </c>
      <c r="J448" t="s">
        <v>52</v>
      </c>
      <c r="N448">
        <v>0</v>
      </c>
      <c r="O448">
        <v>0</v>
      </c>
      <c r="X448" t="s">
        <v>53</v>
      </c>
      <c r="AK448" t="s">
        <v>54</v>
      </c>
      <c r="AL448" t="s">
        <v>55</v>
      </c>
      <c r="AM448" t="s">
        <v>55</v>
      </c>
      <c r="AN448" t="s">
        <v>55</v>
      </c>
      <c r="AO448" t="s">
        <v>55</v>
      </c>
      <c r="AP448" t="s">
        <v>55</v>
      </c>
      <c r="AQ448" t="s">
        <v>55</v>
      </c>
    </row>
    <row r="449" spans="1:43" x14ac:dyDescent="0.35">
      <c r="A449" t="s">
        <v>888</v>
      </c>
      <c r="B449" t="s">
        <v>47</v>
      </c>
      <c r="C449" t="s">
        <v>48</v>
      </c>
      <c r="D449" t="s">
        <v>48</v>
      </c>
      <c r="E449" t="s">
        <v>49</v>
      </c>
      <c r="F449" t="s">
        <v>931</v>
      </c>
      <c r="G449" t="s">
        <v>932</v>
      </c>
      <c r="I449" t="str">
        <f>HYPERLINK("https://twitter.com/Twitter User/status/1745756986476499125","https://twitter.com/Twitter User/status/1745756986476499125")</f>
        <v>https://twitter.com/Twitter User/status/1745756986476499125</v>
      </c>
      <c r="J449" t="s">
        <v>52</v>
      </c>
      <c r="N449">
        <v>0</v>
      </c>
      <c r="O449">
        <v>0</v>
      </c>
      <c r="X449" t="s">
        <v>53</v>
      </c>
      <c r="AK449" t="s">
        <v>54</v>
      </c>
      <c r="AL449" t="s">
        <v>55</v>
      </c>
      <c r="AM449" t="s">
        <v>55</v>
      </c>
      <c r="AN449" t="s">
        <v>55</v>
      </c>
      <c r="AO449" t="s">
        <v>55</v>
      </c>
      <c r="AP449" t="s">
        <v>55</v>
      </c>
      <c r="AQ449" t="s">
        <v>55</v>
      </c>
    </row>
    <row r="450" spans="1:43" x14ac:dyDescent="0.35">
      <c r="A450" t="s">
        <v>888</v>
      </c>
      <c r="B450" t="s">
        <v>47</v>
      </c>
      <c r="C450" t="s">
        <v>48</v>
      </c>
      <c r="D450" t="s">
        <v>48</v>
      </c>
      <c r="E450" t="s">
        <v>49</v>
      </c>
      <c r="F450" t="s">
        <v>933</v>
      </c>
      <c r="G450" t="s">
        <v>934</v>
      </c>
      <c r="I450" t="str">
        <f>HYPERLINK("https://twitter.com/Twitter User/status/1745756949046501465","https://twitter.com/Twitter User/status/1745756949046501465")</f>
        <v>https://twitter.com/Twitter User/status/1745756949046501465</v>
      </c>
      <c r="J450" t="s">
        <v>52</v>
      </c>
      <c r="N450">
        <v>0</v>
      </c>
      <c r="O450">
        <v>0</v>
      </c>
      <c r="X450" t="s">
        <v>53</v>
      </c>
      <c r="AK450" t="s">
        <v>54</v>
      </c>
      <c r="AL450" t="s">
        <v>55</v>
      </c>
      <c r="AM450" t="s">
        <v>55</v>
      </c>
      <c r="AN450" t="s">
        <v>55</v>
      </c>
      <c r="AO450" t="s">
        <v>55</v>
      </c>
      <c r="AP450" t="s">
        <v>55</v>
      </c>
      <c r="AQ450" t="s">
        <v>55</v>
      </c>
    </row>
    <row r="451" spans="1:43" x14ac:dyDescent="0.35">
      <c r="A451" t="s">
        <v>888</v>
      </c>
      <c r="B451" t="s">
        <v>47</v>
      </c>
      <c r="C451" t="s">
        <v>48</v>
      </c>
      <c r="D451" t="s">
        <v>48</v>
      </c>
      <c r="E451" t="s">
        <v>61</v>
      </c>
      <c r="F451" t="s">
        <v>929</v>
      </c>
      <c r="G451" t="s">
        <v>935</v>
      </c>
      <c r="I451" t="str">
        <f>HYPERLINK("https://twitter.com/Twitter User/status/1745756897867608067","https://twitter.com/Twitter User/status/1745756897867608067")</f>
        <v>https://twitter.com/Twitter User/status/1745756897867608067</v>
      </c>
      <c r="J451" t="s">
        <v>52</v>
      </c>
      <c r="N451">
        <v>0</v>
      </c>
      <c r="O451">
        <v>0</v>
      </c>
      <c r="X451" t="s">
        <v>53</v>
      </c>
      <c r="AK451" t="s">
        <v>54</v>
      </c>
      <c r="AL451" t="s">
        <v>55</v>
      </c>
      <c r="AM451" t="s">
        <v>55</v>
      </c>
      <c r="AN451" t="s">
        <v>55</v>
      </c>
      <c r="AO451" t="s">
        <v>55</v>
      </c>
      <c r="AP451" t="s">
        <v>55</v>
      </c>
      <c r="AQ451" t="s">
        <v>55</v>
      </c>
    </row>
    <row r="452" spans="1:43" x14ac:dyDescent="0.35">
      <c r="A452" t="s">
        <v>888</v>
      </c>
      <c r="B452" t="s">
        <v>47</v>
      </c>
      <c r="C452" t="s">
        <v>48</v>
      </c>
      <c r="D452" t="s">
        <v>48</v>
      </c>
      <c r="E452" t="s">
        <v>49</v>
      </c>
      <c r="F452" t="s">
        <v>936</v>
      </c>
      <c r="G452" t="s">
        <v>937</v>
      </c>
      <c r="I452" t="str">
        <f>HYPERLINK("https://twitter.com/Twitter User/status/1745756854322376781","https://twitter.com/Twitter User/status/1745756854322376781")</f>
        <v>https://twitter.com/Twitter User/status/1745756854322376781</v>
      </c>
      <c r="J452" t="s">
        <v>60</v>
      </c>
      <c r="N452">
        <v>0</v>
      </c>
      <c r="O452">
        <v>0</v>
      </c>
      <c r="X452" t="s">
        <v>53</v>
      </c>
      <c r="AK452" t="s">
        <v>54</v>
      </c>
      <c r="AL452" t="s">
        <v>55</v>
      </c>
      <c r="AM452" t="s">
        <v>55</v>
      </c>
      <c r="AN452" t="s">
        <v>55</v>
      </c>
      <c r="AO452" t="s">
        <v>55</v>
      </c>
      <c r="AP452" t="s">
        <v>55</v>
      </c>
      <c r="AQ452" t="s">
        <v>55</v>
      </c>
    </row>
    <row r="453" spans="1:43" x14ac:dyDescent="0.35">
      <c r="A453" t="s">
        <v>888</v>
      </c>
      <c r="B453" t="s">
        <v>47</v>
      </c>
      <c r="C453" t="s">
        <v>48</v>
      </c>
      <c r="D453" t="s">
        <v>48</v>
      </c>
      <c r="E453" t="s">
        <v>49</v>
      </c>
      <c r="F453" t="s">
        <v>938</v>
      </c>
      <c r="G453" t="s">
        <v>939</v>
      </c>
      <c r="I453" t="str">
        <f>HYPERLINK("https://twitter.com/Twitter User/status/1745756824853205349","https://twitter.com/Twitter User/status/1745756824853205349")</f>
        <v>https://twitter.com/Twitter User/status/1745756824853205349</v>
      </c>
      <c r="J453" t="s">
        <v>52</v>
      </c>
      <c r="N453">
        <v>0</v>
      </c>
      <c r="O453">
        <v>0</v>
      </c>
      <c r="X453" t="s">
        <v>53</v>
      </c>
      <c r="AK453" t="s">
        <v>54</v>
      </c>
      <c r="AL453" t="s">
        <v>55</v>
      </c>
      <c r="AM453" t="s">
        <v>55</v>
      </c>
      <c r="AN453" t="s">
        <v>55</v>
      </c>
      <c r="AO453" t="s">
        <v>55</v>
      </c>
      <c r="AP453" t="s">
        <v>55</v>
      </c>
      <c r="AQ453" t="s">
        <v>55</v>
      </c>
    </row>
    <row r="454" spans="1:43" x14ac:dyDescent="0.35">
      <c r="A454" t="s">
        <v>888</v>
      </c>
      <c r="B454" t="s">
        <v>47</v>
      </c>
      <c r="C454" t="s">
        <v>48</v>
      </c>
      <c r="D454" t="s">
        <v>48</v>
      </c>
      <c r="E454" t="s">
        <v>49</v>
      </c>
      <c r="F454" t="s">
        <v>940</v>
      </c>
      <c r="G454" t="s">
        <v>941</v>
      </c>
      <c r="I454" t="str">
        <f>HYPERLINK("https://twitter.com/Twitter User/status/1745756799104352711","https://twitter.com/Twitter User/status/1745756799104352711")</f>
        <v>https://twitter.com/Twitter User/status/1745756799104352711</v>
      </c>
      <c r="J454" t="s">
        <v>60</v>
      </c>
      <c r="N454">
        <v>0</v>
      </c>
      <c r="O454">
        <v>0</v>
      </c>
      <c r="X454" t="s">
        <v>53</v>
      </c>
      <c r="AK454" t="s">
        <v>54</v>
      </c>
      <c r="AL454" t="s">
        <v>55</v>
      </c>
      <c r="AM454" t="s">
        <v>55</v>
      </c>
      <c r="AN454" t="s">
        <v>55</v>
      </c>
      <c r="AO454" t="s">
        <v>55</v>
      </c>
      <c r="AP454" t="s">
        <v>55</v>
      </c>
      <c r="AQ454" t="s">
        <v>55</v>
      </c>
    </row>
    <row r="455" spans="1:43" x14ac:dyDescent="0.35">
      <c r="A455" t="s">
        <v>888</v>
      </c>
      <c r="B455" t="s">
        <v>47</v>
      </c>
      <c r="C455" t="s">
        <v>48</v>
      </c>
      <c r="D455" t="s">
        <v>48</v>
      </c>
      <c r="E455" t="s">
        <v>49</v>
      </c>
      <c r="F455" t="s">
        <v>942</v>
      </c>
      <c r="G455" t="s">
        <v>943</v>
      </c>
      <c r="I455" t="str">
        <f>HYPERLINK("https://twitter.com/Twitter User/status/1745756760281952464","https://twitter.com/Twitter User/status/1745756760281952464")</f>
        <v>https://twitter.com/Twitter User/status/1745756760281952464</v>
      </c>
      <c r="J455" t="s">
        <v>60</v>
      </c>
      <c r="N455">
        <v>0</v>
      </c>
      <c r="O455">
        <v>0</v>
      </c>
      <c r="X455" t="s">
        <v>53</v>
      </c>
      <c r="AK455" t="s">
        <v>54</v>
      </c>
      <c r="AL455" t="s">
        <v>55</v>
      </c>
      <c r="AM455" t="s">
        <v>55</v>
      </c>
      <c r="AN455" t="s">
        <v>55</v>
      </c>
      <c r="AO455" t="s">
        <v>55</v>
      </c>
      <c r="AP455" t="s">
        <v>55</v>
      </c>
      <c r="AQ455" t="s">
        <v>55</v>
      </c>
    </row>
    <row r="456" spans="1:43" x14ac:dyDescent="0.35">
      <c r="A456" t="s">
        <v>888</v>
      </c>
      <c r="B456" t="s">
        <v>47</v>
      </c>
      <c r="C456" t="s">
        <v>48</v>
      </c>
      <c r="D456" t="s">
        <v>48</v>
      </c>
      <c r="E456" t="s">
        <v>49</v>
      </c>
      <c r="F456" t="s">
        <v>944</v>
      </c>
      <c r="G456" t="s">
        <v>943</v>
      </c>
      <c r="I456" t="str">
        <f>HYPERLINK("https://twitter.com/Twitter User/status/1745756756679008300","https://twitter.com/Twitter User/status/1745756756679008300")</f>
        <v>https://twitter.com/Twitter User/status/1745756756679008300</v>
      </c>
      <c r="J456" t="s">
        <v>52</v>
      </c>
      <c r="N456">
        <v>0</v>
      </c>
      <c r="O456">
        <v>0</v>
      </c>
      <c r="X456" t="s">
        <v>53</v>
      </c>
      <c r="AK456" t="s">
        <v>54</v>
      </c>
      <c r="AL456" t="s">
        <v>55</v>
      </c>
      <c r="AM456" t="s">
        <v>55</v>
      </c>
      <c r="AN456" t="s">
        <v>55</v>
      </c>
      <c r="AO456" t="s">
        <v>55</v>
      </c>
      <c r="AP456" t="s">
        <v>55</v>
      </c>
      <c r="AQ456" t="s">
        <v>55</v>
      </c>
    </row>
    <row r="457" spans="1:43" x14ac:dyDescent="0.35">
      <c r="A457" t="s">
        <v>888</v>
      </c>
      <c r="B457" t="s">
        <v>47</v>
      </c>
      <c r="C457" t="s">
        <v>48</v>
      </c>
      <c r="D457" t="s">
        <v>48</v>
      </c>
      <c r="E457" t="s">
        <v>68</v>
      </c>
      <c r="F457" t="s">
        <v>945</v>
      </c>
      <c r="G457" t="s">
        <v>946</v>
      </c>
      <c r="I457" t="str">
        <f>HYPERLINK("https://twitter.com/Twitter User/status/1745756729361514639","https://twitter.com/Twitter User/status/1745756729361514639")</f>
        <v>https://twitter.com/Twitter User/status/1745756729361514639</v>
      </c>
      <c r="N457">
        <v>0</v>
      </c>
      <c r="O457">
        <v>0</v>
      </c>
      <c r="X457" t="s">
        <v>53</v>
      </c>
      <c r="AK457" t="s">
        <v>54</v>
      </c>
      <c r="AL457" t="s">
        <v>55</v>
      </c>
      <c r="AM457" t="s">
        <v>55</v>
      </c>
      <c r="AN457" t="s">
        <v>55</v>
      </c>
      <c r="AO457" t="s">
        <v>55</v>
      </c>
      <c r="AP457" t="s">
        <v>55</v>
      </c>
      <c r="AQ457" t="s">
        <v>55</v>
      </c>
    </row>
    <row r="458" spans="1:43" x14ac:dyDescent="0.35">
      <c r="A458" t="s">
        <v>888</v>
      </c>
      <c r="B458" t="s">
        <v>47</v>
      </c>
      <c r="C458" t="s">
        <v>48</v>
      </c>
      <c r="D458" t="s">
        <v>48</v>
      </c>
      <c r="E458" t="s">
        <v>49</v>
      </c>
      <c r="F458" t="s">
        <v>947</v>
      </c>
      <c r="G458" t="s">
        <v>948</v>
      </c>
      <c r="I458" t="str">
        <f>HYPERLINK("https://twitter.com/Twitter User/status/1745756716879241705","https://twitter.com/Twitter User/status/1745756716879241705")</f>
        <v>https://twitter.com/Twitter User/status/1745756716879241705</v>
      </c>
      <c r="J458" t="s">
        <v>52</v>
      </c>
      <c r="N458">
        <v>0</v>
      </c>
      <c r="O458">
        <v>0</v>
      </c>
      <c r="X458" t="s">
        <v>53</v>
      </c>
      <c r="AK458" t="s">
        <v>54</v>
      </c>
      <c r="AL458" t="s">
        <v>55</v>
      </c>
      <c r="AM458" t="s">
        <v>55</v>
      </c>
      <c r="AN458" t="s">
        <v>55</v>
      </c>
      <c r="AO458" t="s">
        <v>55</v>
      </c>
      <c r="AP458" t="s">
        <v>55</v>
      </c>
      <c r="AQ458" t="s">
        <v>55</v>
      </c>
    </row>
    <row r="459" spans="1:43" x14ac:dyDescent="0.35">
      <c r="A459" t="s">
        <v>888</v>
      </c>
      <c r="B459" t="s">
        <v>47</v>
      </c>
      <c r="C459" t="s">
        <v>48</v>
      </c>
      <c r="D459" t="s">
        <v>48</v>
      </c>
      <c r="E459" t="s">
        <v>49</v>
      </c>
      <c r="F459" t="s">
        <v>949</v>
      </c>
      <c r="G459" t="s">
        <v>950</v>
      </c>
      <c r="I459" t="str">
        <f>HYPERLINK("https://twitter.com/Twitter User/status/1745756678174204414","https://twitter.com/Twitter User/status/1745756678174204414")</f>
        <v>https://twitter.com/Twitter User/status/1745756678174204414</v>
      </c>
      <c r="J459" t="s">
        <v>52</v>
      </c>
      <c r="N459">
        <v>0</v>
      </c>
      <c r="O459">
        <v>0</v>
      </c>
      <c r="X459" t="s">
        <v>53</v>
      </c>
      <c r="AK459" t="s">
        <v>54</v>
      </c>
      <c r="AL459" t="s">
        <v>55</v>
      </c>
      <c r="AM459" t="s">
        <v>55</v>
      </c>
      <c r="AN459" t="s">
        <v>55</v>
      </c>
      <c r="AO459" t="s">
        <v>55</v>
      </c>
      <c r="AP459" t="s">
        <v>55</v>
      </c>
      <c r="AQ459" t="s">
        <v>55</v>
      </c>
    </row>
    <row r="460" spans="1:43" x14ac:dyDescent="0.35">
      <c r="A460" t="s">
        <v>888</v>
      </c>
      <c r="B460" t="s">
        <v>47</v>
      </c>
      <c r="C460" t="s">
        <v>48</v>
      </c>
      <c r="D460" t="s">
        <v>48</v>
      </c>
      <c r="E460" t="s">
        <v>68</v>
      </c>
      <c r="F460" t="s">
        <v>951</v>
      </c>
      <c r="G460" t="s">
        <v>952</v>
      </c>
      <c r="I460" t="str">
        <f>HYPERLINK("https://twitter.com/Twitter User/status/1745756616442437652","https://twitter.com/Twitter User/status/1745756616442437652")</f>
        <v>https://twitter.com/Twitter User/status/1745756616442437652</v>
      </c>
      <c r="J460" t="s">
        <v>52</v>
      </c>
      <c r="N460">
        <v>0</v>
      </c>
      <c r="O460">
        <v>0</v>
      </c>
      <c r="X460" t="s">
        <v>53</v>
      </c>
      <c r="AK460" t="s">
        <v>54</v>
      </c>
      <c r="AL460" t="s">
        <v>55</v>
      </c>
      <c r="AM460" t="s">
        <v>55</v>
      </c>
      <c r="AN460" t="s">
        <v>55</v>
      </c>
      <c r="AO460" t="s">
        <v>55</v>
      </c>
      <c r="AP460" t="s">
        <v>55</v>
      </c>
      <c r="AQ460" t="s">
        <v>55</v>
      </c>
    </row>
    <row r="461" spans="1:43" x14ac:dyDescent="0.35">
      <c r="A461" t="s">
        <v>888</v>
      </c>
      <c r="B461" t="s">
        <v>47</v>
      </c>
      <c r="C461" t="s">
        <v>48</v>
      </c>
      <c r="D461" t="s">
        <v>48</v>
      </c>
      <c r="E461" t="s">
        <v>49</v>
      </c>
      <c r="F461" t="s">
        <v>953</v>
      </c>
      <c r="G461" t="s">
        <v>954</v>
      </c>
      <c r="I461" t="str">
        <f>HYPERLINK("https://twitter.com/Twitter User/status/1745756592757256392","https://twitter.com/Twitter User/status/1745756592757256392")</f>
        <v>https://twitter.com/Twitter User/status/1745756592757256392</v>
      </c>
      <c r="J461" t="s">
        <v>60</v>
      </c>
      <c r="N461">
        <v>0</v>
      </c>
      <c r="O461">
        <v>0</v>
      </c>
      <c r="X461" t="s">
        <v>53</v>
      </c>
      <c r="AK461" t="s">
        <v>54</v>
      </c>
      <c r="AL461" t="s">
        <v>55</v>
      </c>
      <c r="AM461" t="s">
        <v>55</v>
      </c>
      <c r="AN461" t="s">
        <v>55</v>
      </c>
      <c r="AO461" t="s">
        <v>55</v>
      </c>
      <c r="AP461" t="s">
        <v>55</v>
      </c>
      <c r="AQ461" t="s">
        <v>55</v>
      </c>
    </row>
    <row r="462" spans="1:43" x14ac:dyDescent="0.35">
      <c r="A462" t="s">
        <v>888</v>
      </c>
      <c r="B462" t="s">
        <v>47</v>
      </c>
      <c r="C462" t="s">
        <v>48</v>
      </c>
      <c r="D462" t="s">
        <v>48</v>
      </c>
      <c r="E462" t="s">
        <v>68</v>
      </c>
      <c r="F462" t="s">
        <v>955</v>
      </c>
      <c r="G462" t="s">
        <v>956</v>
      </c>
      <c r="I462" t="str">
        <f>HYPERLINK("https://twitter.com/Twitter User/status/1745756578442023170","https://twitter.com/Twitter User/status/1745756578442023170")</f>
        <v>https://twitter.com/Twitter User/status/1745756578442023170</v>
      </c>
      <c r="J462" t="s">
        <v>52</v>
      </c>
      <c r="N462">
        <v>0</v>
      </c>
      <c r="O462">
        <v>0</v>
      </c>
      <c r="X462" t="s">
        <v>53</v>
      </c>
      <c r="AK462" t="s">
        <v>54</v>
      </c>
      <c r="AL462" t="s">
        <v>55</v>
      </c>
      <c r="AM462" t="s">
        <v>55</v>
      </c>
      <c r="AN462" t="s">
        <v>55</v>
      </c>
      <c r="AO462" t="s">
        <v>55</v>
      </c>
      <c r="AP462" t="s">
        <v>55</v>
      </c>
      <c r="AQ462" t="s">
        <v>55</v>
      </c>
    </row>
    <row r="463" spans="1:43" x14ac:dyDescent="0.35">
      <c r="A463" t="s">
        <v>888</v>
      </c>
      <c r="B463" t="s">
        <v>47</v>
      </c>
      <c r="C463" t="s">
        <v>48</v>
      </c>
      <c r="D463" t="s">
        <v>48</v>
      </c>
      <c r="E463" t="s">
        <v>61</v>
      </c>
      <c r="F463" t="s">
        <v>957</v>
      </c>
      <c r="G463" t="s">
        <v>958</v>
      </c>
      <c r="I463" t="str">
        <f>HYPERLINK("https://twitter.com/Twitter User/status/1745756530719252627","https://twitter.com/Twitter User/status/1745756530719252627")</f>
        <v>https://twitter.com/Twitter User/status/1745756530719252627</v>
      </c>
      <c r="J463" t="s">
        <v>60</v>
      </c>
      <c r="N463">
        <v>0</v>
      </c>
      <c r="O463">
        <v>0</v>
      </c>
      <c r="X463" t="s">
        <v>53</v>
      </c>
      <c r="AK463" t="s">
        <v>54</v>
      </c>
      <c r="AL463" t="s">
        <v>55</v>
      </c>
      <c r="AM463" t="s">
        <v>55</v>
      </c>
      <c r="AN463" t="s">
        <v>55</v>
      </c>
      <c r="AO463" t="s">
        <v>55</v>
      </c>
      <c r="AP463" t="s">
        <v>55</v>
      </c>
      <c r="AQ463" t="s">
        <v>55</v>
      </c>
    </row>
    <row r="464" spans="1:43" x14ac:dyDescent="0.35">
      <c r="A464" t="s">
        <v>888</v>
      </c>
      <c r="B464" t="s">
        <v>47</v>
      </c>
      <c r="C464" t="s">
        <v>48</v>
      </c>
      <c r="D464" t="s">
        <v>48</v>
      </c>
      <c r="E464" t="s">
        <v>68</v>
      </c>
      <c r="F464" t="s">
        <v>959</v>
      </c>
      <c r="G464" t="s">
        <v>960</v>
      </c>
      <c r="I464" t="str">
        <f>HYPERLINK("https://twitter.com/Twitter User/status/1745756521701515305","https://twitter.com/Twitter User/status/1745756521701515305")</f>
        <v>https://twitter.com/Twitter User/status/1745756521701515305</v>
      </c>
      <c r="J464" t="s">
        <v>60</v>
      </c>
      <c r="N464">
        <v>0</v>
      </c>
      <c r="O464">
        <v>0</v>
      </c>
      <c r="X464" t="s">
        <v>53</v>
      </c>
      <c r="AK464" t="s">
        <v>54</v>
      </c>
      <c r="AL464" t="s">
        <v>55</v>
      </c>
      <c r="AM464" t="s">
        <v>55</v>
      </c>
      <c r="AN464" t="s">
        <v>55</v>
      </c>
      <c r="AO464" t="s">
        <v>55</v>
      </c>
      <c r="AP464" t="s">
        <v>55</v>
      </c>
      <c r="AQ464" t="s">
        <v>55</v>
      </c>
    </row>
    <row r="465" spans="1:43" x14ac:dyDescent="0.35">
      <c r="A465" t="s">
        <v>888</v>
      </c>
      <c r="B465" t="s">
        <v>47</v>
      </c>
      <c r="C465" t="s">
        <v>48</v>
      </c>
      <c r="D465" t="s">
        <v>48</v>
      </c>
      <c r="E465" t="s">
        <v>68</v>
      </c>
      <c r="F465" t="s">
        <v>961</v>
      </c>
      <c r="G465" t="s">
        <v>962</v>
      </c>
      <c r="I465" t="str">
        <f>HYPERLINK("https://twitter.com/Twitter User/status/1745756503498182738","https://twitter.com/Twitter User/status/1745756503498182738")</f>
        <v>https://twitter.com/Twitter User/status/1745756503498182738</v>
      </c>
      <c r="J465" t="s">
        <v>52</v>
      </c>
      <c r="N465">
        <v>0</v>
      </c>
      <c r="O465">
        <v>0</v>
      </c>
      <c r="X465" t="s">
        <v>53</v>
      </c>
      <c r="AK465" t="s">
        <v>54</v>
      </c>
      <c r="AL465" t="s">
        <v>55</v>
      </c>
      <c r="AM465" t="s">
        <v>55</v>
      </c>
      <c r="AN465" t="s">
        <v>55</v>
      </c>
      <c r="AO465" t="s">
        <v>55</v>
      </c>
      <c r="AP465" t="s">
        <v>55</v>
      </c>
      <c r="AQ465" t="s">
        <v>55</v>
      </c>
    </row>
    <row r="466" spans="1:43" x14ac:dyDescent="0.35">
      <c r="A466" t="s">
        <v>888</v>
      </c>
      <c r="B466" t="s">
        <v>47</v>
      </c>
      <c r="C466" t="s">
        <v>48</v>
      </c>
      <c r="D466" t="s">
        <v>48</v>
      </c>
      <c r="E466" t="s">
        <v>68</v>
      </c>
      <c r="F466" t="s">
        <v>963</v>
      </c>
      <c r="G466" t="s">
        <v>964</v>
      </c>
      <c r="I466" t="str">
        <f>HYPERLINK("https://twitter.com/Twitter User/status/1745756489254318495","https://twitter.com/Twitter User/status/1745756489254318495")</f>
        <v>https://twitter.com/Twitter User/status/1745756489254318495</v>
      </c>
      <c r="J466" t="s">
        <v>52</v>
      </c>
      <c r="N466">
        <v>0</v>
      </c>
      <c r="O466">
        <v>0</v>
      </c>
      <c r="X466" t="s">
        <v>53</v>
      </c>
      <c r="AK466" t="s">
        <v>54</v>
      </c>
      <c r="AL466" t="s">
        <v>55</v>
      </c>
      <c r="AM466" t="s">
        <v>55</v>
      </c>
      <c r="AN466" t="s">
        <v>55</v>
      </c>
      <c r="AO466" t="s">
        <v>55</v>
      </c>
      <c r="AP466" t="s">
        <v>55</v>
      </c>
      <c r="AQ466" t="s">
        <v>55</v>
      </c>
    </row>
    <row r="467" spans="1:43" x14ac:dyDescent="0.35">
      <c r="A467" t="s">
        <v>888</v>
      </c>
      <c r="B467" t="s">
        <v>47</v>
      </c>
      <c r="C467" t="s">
        <v>48</v>
      </c>
      <c r="D467" t="s">
        <v>48</v>
      </c>
      <c r="E467" t="s">
        <v>49</v>
      </c>
      <c r="F467" t="s">
        <v>965</v>
      </c>
      <c r="G467" t="s">
        <v>966</v>
      </c>
      <c r="I467" t="str">
        <f>HYPERLINK("https://twitter.com/Twitter User/status/1745756458560450673","https://twitter.com/Twitter User/status/1745756458560450673")</f>
        <v>https://twitter.com/Twitter User/status/1745756458560450673</v>
      </c>
      <c r="N467">
        <v>0</v>
      </c>
      <c r="O467">
        <v>0</v>
      </c>
      <c r="X467" t="s">
        <v>53</v>
      </c>
      <c r="AK467" t="s">
        <v>54</v>
      </c>
      <c r="AL467" t="s">
        <v>55</v>
      </c>
      <c r="AM467" t="s">
        <v>55</v>
      </c>
      <c r="AN467" t="s">
        <v>55</v>
      </c>
      <c r="AO467" t="s">
        <v>55</v>
      </c>
      <c r="AP467" t="s">
        <v>55</v>
      </c>
      <c r="AQ467" t="s">
        <v>55</v>
      </c>
    </row>
    <row r="468" spans="1:43" x14ac:dyDescent="0.35">
      <c r="A468" t="s">
        <v>888</v>
      </c>
      <c r="B468" t="s">
        <v>47</v>
      </c>
      <c r="C468" t="s">
        <v>48</v>
      </c>
      <c r="D468" t="s">
        <v>48</v>
      </c>
      <c r="E468" t="s">
        <v>49</v>
      </c>
      <c r="F468" t="s">
        <v>967</v>
      </c>
      <c r="G468" t="s">
        <v>968</v>
      </c>
      <c r="I468" t="str">
        <f>HYPERLINK("https://twitter.com/Twitter User/status/1745756446166221222","https://twitter.com/Twitter User/status/1745756446166221222")</f>
        <v>https://twitter.com/Twitter User/status/1745756446166221222</v>
      </c>
      <c r="J468" t="s">
        <v>52</v>
      </c>
      <c r="N468">
        <v>0</v>
      </c>
      <c r="O468">
        <v>0</v>
      </c>
      <c r="X468" t="s">
        <v>53</v>
      </c>
      <c r="AK468" t="s">
        <v>54</v>
      </c>
      <c r="AL468" t="s">
        <v>55</v>
      </c>
      <c r="AM468" t="s">
        <v>55</v>
      </c>
      <c r="AN468" t="s">
        <v>55</v>
      </c>
      <c r="AO468" t="s">
        <v>55</v>
      </c>
      <c r="AP468" t="s">
        <v>55</v>
      </c>
      <c r="AQ468" t="s">
        <v>55</v>
      </c>
    </row>
    <row r="469" spans="1:43" x14ac:dyDescent="0.35">
      <c r="A469" t="s">
        <v>888</v>
      </c>
      <c r="B469" t="s">
        <v>47</v>
      </c>
      <c r="C469" t="s">
        <v>48</v>
      </c>
      <c r="D469" t="s">
        <v>48</v>
      </c>
      <c r="E469" t="s">
        <v>49</v>
      </c>
      <c r="F469" t="s">
        <v>936</v>
      </c>
      <c r="G469" t="s">
        <v>969</v>
      </c>
      <c r="I469" t="str">
        <f>HYPERLINK("https://twitter.com/Twitter User/status/1745756429770789022","https://twitter.com/Twitter User/status/1745756429770789022")</f>
        <v>https://twitter.com/Twitter User/status/1745756429770789022</v>
      </c>
      <c r="J469" t="s">
        <v>52</v>
      </c>
      <c r="N469">
        <v>0</v>
      </c>
      <c r="O469">
        <v>0</v>
      </c>
      <c r="X469" t="s">
        <v>53</v>
      </c>
      <c r="AK469" t="s">
        <v>54</v>
      </c>
      <c r="AL469" t="s">
        <v>55</v>
      </c>
      <c r="AM469" t="s">
        <v>55</v>
      </c>
      <c r="AN469" t="s">
        <v>55</v>
      </c>
      <c r="AO469" t="s">
        <v>55</v>
      </c>
      <c r="AP469" t="s">
        <v>55</v>
      </c>
      <c r="AQ469" t="s">
        <v>55</v>
      </c>
    </row>
    <row r="470" spans="1:43" x14ac:dyDescent="0.35">
      <c r="A470" t="s">
        <v>888</v>
      </c>
      <c r="B470" t="s">
        <v>47</v>
      </c>
      <c r="C470" t="s">
        <v>48</v>
      </c>
      <c r="D470" t="s">
        <v>48</v>
      </c>
      <c r="E470" t="s">
        <v>68</v>
      </c>
      <c r="F470" t="s">
        <v>970</v>
      </c>
      <c r="G470" t="s">
        <v>971</v>
      </c>
      <c r="I470" t="str">
        <f>HYPERLINK("https://twitter.com/Twitter User/status/1745756422967525416","https://twitter.com/Twitter User/status/1745756422967525416")</f>
        <v>https://twitter.com/Twitter User/status/1745756422967525416</v>
      </c>
      <c r="J470" t="s">
        <v>52</v>
      </c>
      <c r="N470">
        <v>0</v>
      </c>
      <c r="O470">
        <v>0</v>
      </c>
      <c r="X470" t="s">
        <v>53</v>
      </c>
      <c r="AK470" t="s">
        <v>54</v>
      </c>
      <c r="AL470" t="s">
        <v>55</v>
      </c>
      <c r="AM470" t="s">
        <v>55</v>
      </c>
      <c r="AN470" t="s">
        <v>55</v>
      </c>
      <c r="AO470" t="s">
        <v>55</v>
      </c>
      <c r="AP470" t="s">
        <v>55</v>
      </c>
      <c r="AQ470" t="s">
        <v>55</v>
      </c>
    </row>
    <row r="471" spans="1:43" x14ac:dyDescent="0.35">
      <c r="A471" t="s">
        <v>888</v>
      </c>
      <c r="B471" t="s">
        <v>47</v>
      </c>
      <c r="C471" t="s">
        <v>48</v>
      </c>
      <c r="D471" t="s">
        <v>48</v>
      </c>
      <c r="E471" t="s">
        <v>49</v>
      </c>
      <c r="F471" t="s">
        <v>972</v>
      </c>
      <c r="G471" t="s">
        <v>973</v>
      </c>
      <c r="I471" t="str">
        <f>HYPERLINK("https://twitter.com/Twitter User/status/1745756403086610933","https://twitter.com/Twitter User/status/1745756403086610933")</f>
        <v>https://twitter.com/Twitter User/status/1745756403086610933</v>
      </c>
      <c r="J471" t="s">
        <v>52</v>
      </c>
      <c r="N471">
        <v>0</v>
      </c>
      <c r="O471">
        <v>0</v>
      </c>
      <c r="X471" t="s">
        <v>53</v>
      </c>
      <c r="AK471" t="s">
        <v>54</v>
      </c>
      <c r="AL471" t="s">
        <v>55</v>
      </c>
      <c r="AM471" t="s">
        <v>55</v>
      </c>
      <c r="AN471" t="s">
        <v>55</v>
      </c>
      <c r="AO471" t="s">
        <v>55</v>
      </c>
      <c r="AP471" t="s">
        <v>55</v>
      </c>
      <c r="AQ471" t="s">
        <v>55</v>
      </c>
    </row>
    <row r="472" spans="1:43" x14ac:dyDescent="0.35">
      <c r="A472" t="s">
        <v>888</v>
      </c>
      <c r="B472" t="s">
        <v>47</v>
      </c>
      <c r="C472" t="s">
        <v>48</v>
      </c>
      <c r="D472" t="s">
        <v>48</v>
      </c>
      <c r="E472" t="s">
        <v>49</v>
      </c>
      <c r="F472" t="s">
        <v>974</v>
      </c>
      <c r="G472" t="s">
        <v>975</v>
      </c>
      <c r="I472" t="str">
        <f>HYPERLINK("https://twitter.com/Twitter User/status/1745756370865897472","https://twitter.com/Twitter User/status/1745756370865897472")</f>
        <v>https://twitter.com/Twitter User/status/1745756370865897472</v>
      </c>
      <c r="J472" t="s">
        <v>60</v>
      </c>
      <c r="N472">
        <v>0</v>
      </c>
      <c r="O472">
        <v>0</v>
      </c>
      <c r="X472" t="s">
        <v>53</v>
      </c>
      <c r="AK472" t="s">
        <v>54</v>
      </c>
      <c r="AL472" t="s">
        <v>55</v>
      </c>
      <c r="AM472" t="s">
        <v>55</v>
      </c>
      <c r="AN472" t="s">
        <v>55</v>
      </c>
      <c r="AO472" t="s">
        <v>55</v>
      </c>
      <c r="AP472" t="s">
        <v>55</v>
      </c>
      <c r="AQ472" t="s">
        <v>55</v>
      </c>
    </row>
    <row r="473" spans="1:43" x14ac:dyDescent="0.35">
      <c r="A473" t="s">
        <v>888</v>
      </c>
      <c r="B473" t="s">
        <v>47</v>
      </c>
      <c r="C473" t="s">
        <v>48</v>
      </c>
      <c r="D473" t="s">
        <v>48</v>
      </c>
      <c r="E473" t="s">
        <v>49</v>
      </c>
      <c r="F473" t="s">
        <v>976</v>
      </c>
      <c r="G473" t="s">
        <v>977</v>
      </c>
      <c r="I473" t="str">
        <f>HYPERLINK("https://twitter.com/Twitter User/status/1745756355577679982","https://twitter.com/Twitter User/status/1745756355577679982")</f>
        <v>https://twitter.com/Twitter User/status/1745756355577679982</v>
      </c>
      <c r="N473">
        <v>0</v>
      </c>
      <c r="O473">
        <v>0</v>
      </c>
      <c r="X473" t="s">
        <v>53</v>
      </c>
      <c r="AK473" t="s">
        <v>54</v>
      </c>
      <c r="AL473" t="s">
        <v>55</v>
      </c>
      <c r="AM473" t="s">
        <v>55</v>
      </c>
      <c r="AN473" t="s">
        <v>55</v>
      </c>
      <c r="AO473" t="s">
        <v>55</v>
      </c>
      <c r="AP473" t="s">
        <v>55</v>
      </c>
      <c r="AQ473" t="s">
        <v>55</v>
      </c>
    </row>
    <row r="474" spans="1:43" x14ac:dyDescent="0.35">
      <c r="A474" t="s">
        <v>888</v>
      </c>
      <c r="B474" t="s">
        <v>47</v>
      </c>
      <c r="C474" t="s">
        <v>48</v>
      </c>
      <c r="D474" t="s">
        <v>48</v>
      </c>
      <c r="E474" t="s">
        <v>49</v>
      </c>
      <c r="F474" t="s">
        <v>978</v>
      </c>
      <c r="G474" t="s">
        <v>979</v>
      </c>
      <c r="I474" t="str">
        <f>HYPERLINK("https://twitter.com/Twitter User/status/1745756340348174623","https://twitter.com/Twitter User/status/1745756340348174623")</f>
        <v>https://twitter.com/Twitter User/status/1745756340348174623</v>
      </c>
      <c r="J474" t="s">
        <v>60</v>
      </c>
      <c r="N474">
        <v>0</v>
      </c>
      <c r="O474">
        <v>0</v>
      </c>
      <c r="X474" t="s">
        <v>53</v>
      </c>
      <c r="AK474" t="s">
        <v>54</v>
      </c>
      <c r="AL474" t="s">
        <v>55</v>
      </c>
      <c r="AM474" t="s">
        <v>55</v>
      </c>
      <c r="AN474" t="s">
        <v>55</v>
      </c>
      <c r="AO474" t="s">
        <v>55</v>
      </c>
      <c r="AP474" t="s">
        <v>55</v>
      </c>
      <c r="AQ474" t="s">
        <v>55</v>
      </c>
    </row>
    <row r="475" spans="1:43" x14ac:dyDescent="0.35">
      <c r="A475" t="s">
        <v>888</v>
      </c>
      <c r="B475" t="s">
        <v>47</v>
      </c>
      <c r="C475" t="s">
        <v>48</v>
      </c>
      <c r="D475" t="s">
        <v>48</v>
      </c>
      <c r="E475" t="s">
        <v>68</v>
      </c>
      <c r="F475" t="s">
        <v>980</v>
      </c>
      <c r="G475" t="s">
        <v>981</v>
      </c>
      <c r="I475" t="str">
        <f>HYPERLINK("https://twitter.com/Twitter User/status/1745756335193366868","https://twitter.com/Twitter User/status/1745756335193366868")</f>
        <v>https://twitter.com/Twitter User/status/1745756335193366868</v>
      </c>
      <c r="N475">
        <v>0</v>
      </c>
      <c r="O475">
        <v>0</v>
      </c>
      <c r="X475" t="s">
        <v>53</v>
      </c>
      <c r="AK475" t="s">
        <v>54</v>
      </c>
      <c r="AL475" t="s">
        <v>55</v>
      </c>
      <c r="AM475" t="s">
        <v>55</v>
      </c>
      <c r="AN475" t="s">
        <v>55</v>
      </c>
      <c r="AO475" t="s">
        <v>55</v>
      </c>
      <c r="AP475" t="s">
        <v>55</v>
      </c>
      <c r="AQ475" t="s">
        <v>55</v>
      </c>
    </row>
    <row r="476" spans="1:43" x14ac:dyDescent="0.35">
      <c r="A476" t="s">
        <v>888</v>
      </c>
      <c r="B476" t="s">
        <v>47</v>
      </c>
      <c r="C476" t="s">
        <v>48</v>
      </c>
      <c r="D476" t="s">
        <v>48</v>
      </c>
      <c r="E476" t="s">
        <v>49</v>
      </c>
      <c r="F476" t="s">
        <v>972</v>
      </c>
      <c r="G476" t="s">
        <v>982</v>
      </c>
      <c r="I476" t="str">
        <f>HYPERLINK("https://twitter.com/Twitter User/status/1745756301357961599","https://twitter.com/Twitter User/status/1745756301357961599")</f>
        <v>https://twitter.com/Twitter User/status/1745756301357961599</v>
      </c>
      <c r="J476" t="s">
        <v>52</v>
      </c>
      <c r="N476">
        <v>0</v>
      </c>
      <c r="O476">
        <v>0</v>
      </c>
      <c r="X476" t="s">
        <v>53</v>
      </c>
      <c r="AK476" t="s">
        <v>54</v>
      </c>
      <c r="AL476" t="s">
        <v>55</v>
      </c>
      <c r="AM476" t="s">
        <v>55</v>
      </c>
      <c r="AN476" t="s">
        <v>55</v>
      </c>
      <c r="AO476" t="s">
        <v>55</v>
      </c>
      <c r="AP476" t="s">
        <v>55</v>
      </c>
      <c r="AQ476" t="s">
        <v>55</v>
      </c>
    </row>
    <row r="477" spans="1:43" x14ac:dyDescent="0.35">
      <c r="A477" t="s">
        <v>888</v>
      </c>
      <c r="B477" t="s">
        <v>47</v>
      </c>
      <c r="C477" t="s">
        <v>48</v>
      </c>
      <c r="D477" t="s">
        <v>48</v>
      </c>
      <c r="E477" t="s">
        <v>49</v>
      </c>
      <c r="F477" t="s">
        <v>983</v>
      </c>
      <c r="G477" t="s">
        <v>984</v>
      </c>
      <c r="I477" t="str">
        <f>HYPERLINK("https://twitter.com/Twitter User/status/1745756274082431422","https://twitter.com/Twitter User/status/1745756274082431422")</f>
        <v>https://twitter.com/Twitter User/status/1745756274082431422</v>
      </c>
      <c r="J477" t="s">
        <v>60</v>
      </c>
      <c r="N477">
        <v>0</v>
      </c>
      <c r="O477">
        <v>0</v>
      </c>
      <c r="X477" t="s">
        <v>53</v>
      </c>
      <c r="AK477" t="s">
        <v>54</v>
      </c>
      <c r="AL477" t="s">
        <v>55</v>
      </c>
      <c r="AM477" t="s">
        <v>55</v>
      </c>
      <c r="AN477" t="s">
        <v>55</v>
      </c>
      <c r="AO477" t="s">
        <v>55</v>
      </c>
      <c r="AP477" t="s">
        <v>55</v>
      </c>
      <c r="AQ477" t="s">
        <v>55</v>
      </c>
    </row>
    <row r="478" spans="1:43" x14ac:dyDescent="0.35">
      <c r="A478" t="s">
        <v>888</v>
      </c>
      <c r="B478" t="s">
        <v>47</v>
      </c>
      <c r="C478" t="s">
        <v>48</v>
      </c>
      <c r="D478" t="s">
        <v>48</v>
      </c>
      <c r="E478" t="s">
        <v>49</v>
      </c>
      <c r="F478" t="s">
        <v>985</v>
      </c>
      <c r="G478" t="s">
        <v>986</v>
      </c>
      <c r="I478" t="str">
        <f>HYPERLINK("https://twitter.com/Twitter User/status/1745756265240822071","https://twitter.com/Twitter User/status/1745756265240822071")</f>
        <v>https://twitter.com/Twitter User/status/1745756265240822071</v>
      </c>
      <c r="N478">
        <v>0</v>
      </c>
      <c r="O478">
        <v>0</v>
      </c>
      <c r="X478" t="s">
        <v>53</v>
      </c>
      <c r="AK478" t="s">
        <v>54</v>
      </c>
      <c r="AL478" t="s">
        <v>55</v>
      </c>
      <c r="AM478" t="s">
        <v>55</v>
      </c>
      <c r="AN478" t="s">
        <v>55</v>
      </c>
      <c r="AO478" t="s">
        <v>55</v>
      </c>
      <c r="AP478" t="s">
        <v>55</v>
      </c>
      <c r="AQ478" t="s">
        <v>55</v>
      </c>
    </row>
    <row r="479" spans="1:43" x14ac:dyDescent="0.35">
      <c r="A479" t="s">
        <v>888</v>
      </c>
      <c r="B479" t="s">
        <v>47</v>
      </c>
      <c r="C479" t="s">
        <v>48</v>
      </c>
      <c r="D479" t="s">
        <v>48</v>
      </c>
      <c r="E479" t="s">
        <v>61</v>
      </c>
      <c r="F479" t="s">
        <v>987</v>
      </c>
      <c r="G479" t="s">
        <v>988</v>
      </c>
      <c r="I479" t="str">
        <f>HYPERLINK("https://twitter.com/Twitter User/status/1745756246546805218","https://twitter.com/Twitter User/status/1745756246546805218")</f>
        <v>https://twitter.com/Twitter User/status/1745756246546805218</v>
      </c>
      <c r="J479" t="s">
        <v>52</v>
      </c>
      <c r="N479">
        <v>0</v>
      </c>
      <c r="O479">
        <v>0</v>
      </c>
      <c r="X479" t="s">
        <v>53</v>
      </c>
      <c r="AK479" t="s">
        <v>54</v>
      </c>
      <c r="AL479" t="s">
        <v>55</v>
      </c>
      <c r="AM479" t="s">
        <v>55</v>
      </c>
      <c r="AN479" t="s">
        <v>55</v>
      </c>
      <c r="AO479" t="s">
        <v>55</v>
      </c>
      <c r="AP479" t="s">
        <v>55</v>
      </c>
      <c r="AQ479" t="s">
        <v>55</v>
      </c>
    </row>
    <row r="480" spans="1:43" x14ac:dyDescent="0.35">
      <c r="A480" t="s">
        <v>888</v>
      </c>
      <c r="B480" t="s">
        <v>47</v>
      </c>
      <c r="C480" t="s">
        <v>48</v>
      </c>
      <c r="D480" t="s">
        <v>48</v>
      </c>
      <c r="E480" t="s">
        <v>49</v>
      </c>
      <c r="F480" t="s">
        <v>989</v>
      </c>
      <c r="G480" t="s">
        <v>990</v>
      </c>
      <c r="I480" t="str">
        <f>HYPERLINK("https://twitter.com/Twitter User/status/1745756202540163273","https://twitter.com/Twitter User/status/1745756202540163273")</f>
        <v>https://twitter.com/Twitter User/status/1745756202540163273</v>
      </c>
      <c r="N480">
        <v>0</v>
      </c>
      <c r="O480">
        <v>0</v>
      </c>
      <c r="X480" t="s">
        <v>53</v>
      </c>
      <c r="AK480" t="s">
        <v>54</v>
      </c>
      <c r="AL480" t="s">
        <v>55</v>
      </c>
      <c r="AM480" t="s">
        <v>55</v>
      </c>
      <c r="AN480" t="s">
        <v>55</v>
      </c>
      <c r="AO480" t="s">
        <v>55</v>
      </c>
      <c r="AP480" t="s">
        <v>55</v>
      </c>
      <c r="AQ480" t="s">
        <v>55</v>
      </c>
    </row>
    <row r="481" spans="1:43" x14ac:dyDescent="0.35">
      <c r="A481" t="s">
        <v>888</v>
      </c>
      <c r="B481" t="s">
        <v>47</v>
      </c>
      <c r="C481" t="s">
        <v>48</v>
      </c>
      <c r="D481" t="s">
        <v>48</v>
      </c>
      <c r="E481" t="s">
        <v>61</v>
      </c>
      <c r="F481" t="s">
        <v>991</v>
      </c>
      <c r="G481" t="s">
        <v>992</v>
      </c>
      <c r="I481" t="str">
        <f>HYPERLINK("https://twitter.com/Twitter User/status/1745756178284490847","https://twitter.com/Twitter User/status/1745756178284490847")</f>
        <v>https://twitter.com/Twitter User/status/1745756178284490847</v>
      </c>
      <c r="J481" t="s">
        <v>52</v>
      </c>
      <c r="N481">
        <v>0</v>
      </c>
      <c r="O481">
        <v>0</v>
      </c>
      <c r="X481" t="s">
        <v>53</v>
      </c>
      <c r="AK481" t="s">
        <v>54</v>
      </c>
      <c r="AL481" t="s">
        <v>55</v>
      </c>
      <c r="AM481" t="s">
        <v>55</v>
      </c>
      <c r="AN481" t="s">
        <v>55</v>
      </c>
      <c r="AO481" t="s">
        <v>55</v>
      </c>
      <c r="AP481" t="s">
        <v>55</v>
      </c>
      <c r="AQ481" t="s">
        <v>55</v>
      </c>
    </row>
    <row r="482" spans="1:43" x14ac:dyDescent="0.35">
      <c r="A482" t="s">
        <v>888</v>
      </c>
      <c r="B482" t="s">
        <v>47</v>
      </c>
      <c r="C482" t="s">
        <v>48</v>
      </c>
      <c r="D482" t="s">
        <v>48</v>
      </c>
      <c r="E482" t="s">
        <v>49</v>
      </c>
      <c r="F482" t="s">
        <v>993</v>
      </c>
      <c r="G482" t="s">
        <v>994</v>
      </c>
      <c r="I482" t="str">
        <f>HYPERLINK("https://twitter.com/Twitter User/status/1745756153974309190","https://twitter.com/Twitter User/status/1745756153974309190")</f>
        <v>https://twitter.com/Twitter User/status/1745756153974309190</v>
      </c>
      <c r="J482" t="s">
        <v>52</v>
      </c>
      <c r="N482">
        <v>0</v>
      </c>
      <c r="O482">
        <v>0</v>
      </c>
      <c r="X482" t="s">
        <v>53</v>
      </c>
      <c r="AK482" t="s">
        <v>54</v>
      </c>
      <c r="AL482" t="s">
        <v>55</v>
      </c>
      <c r="AM482" t="s">
        <v>55</v>
      </c>
      <c r="AN482" t="s">
        <v>55</v>
      </c>
      <c r="AO482" t="s">
        <v>55</v>
      </c>
      <c r="AP482" t="s">
        <v>55</v>
      </c>
      <c r="AQ482" t="s">
        <v>55</v>
      </c>
    </row>
    <row r="483" spans="1:43" x14ac:dyDescent="0.35">
      <c r="A483" t="s">
        <v>888</v>
      </c>
      <c r="B483" t="s">
        <v>47</v>
      </c>
      <c r="C483" t="s">
        <v>48</v>
      </c>
      <c r="D483" t="s">
        <v>48</v>
      </c>
      <c r="E483" t="s">
        <v>61</v>
      </c>
      <c r="F483" t="s">
        <v>995</v>
      </c>
      <c r="G483" t="s">
        <v>996</v>
      </c>
      <c r="I483" t="str">
        <f>HYPERLINK("https://twitter.com/Twitter User/status/1745756131983556838","https://twitter.com/Twitter User/status/1745756131983556838")</f>
        <v>https://twitter.com/Twitter User/status/1745756131983556838</v>
      </c>
      <c r="J483" t="s">
        <v>60</v>
      </c>
      <c r="N483">
        <v>0</v>
      </c>
      <c r="O483">
        <v>0</v>
      </c>
      <c r="X483" t="s">
        <v>53</v>
      </c>
      <c r="AK483" t="s">
        <v>54</v>
      </c>
      <c r="AL483" t="s">
        <v>55</v>
      </c>
      <c r="AM483" t="s">
        <v>55</v>
      </c>
      <c r="AN483" t="s">
        <v>55</v>
      </c>
      <c r="AO483" t="s">
        <v>55</v>
      </c>
      <c r="AP483" t="s">
        <v>55</v>
      </c>
      <c r="AQ483" t="s">
        <v>55</v>
      </c>
    </row>
    <row r="484" spans="1:43" x14ac:dyDescent="0.35">
      <c r="A484" t="s">
        <v>888</v>
      </c>
      <c r="B484" t="s">
        <v>47</v>
      </c>
      <c r="C484" t="s">
        <v>48</v>
      </c>
      <c r="D484" t="s">
        <v>48</v>
      </c>
      <c r="E484" t="s">
        <v>49</v>
      </c>
      <c r="F484" t="s">
        <v>997</v>
      </c>
      <c r="G484" t="s">
        <v>998</v>
      </c>
      <c r="I484" t="str">
        <f>HYPERLINK("https://twitter.com/Twitter User/status/1745756124488356275","https://twitter.com/Twitter User/status/1745756124488356275")</f>
        <v>https://twitter.com/Twitter User/status/1745756124488356275</v>
      </c>
      <c r="J484" t="s">
        <v>52</v>
      </c>
      <c r="N484">
        <v>0</v>
      </c>
      <c r="O484">
        <v>0</v>
      </c>
      <c r="X484" t="s">
        <v>53</v>
      </c>
      <c r="AK484" t="s">
        <v>54</v>
      </c>
      <c r="AL484" t="s">
        <v>55</v>
      </c>
      <c r="AM484" t="s">
        <v>55</v>
      </c>
      <c r="AN484" t="s">
        <v>55</v>
      </c>
      <c r="AO484" t="s">
        <v>55</v>
      </c>
      <c r="AP484" t="s">
        <v>55</v>
      </c>
      <c r="AQ484" t="s">
        <v>55</v>
      </c>
    </row>
    <row r="485" spans="1:43" x14ac:dyDescent="0.35">
      <c r="A485" t="s">
        <v>888</v>
      </c>
      <c r="B485" t="s">
        <v>47</v>
      </c>
      <c r="C485" t="s">
        <v>48</v>
      </c>
      <c r="D485" t="s">
        <v>48</v>
      </c>
      <c r="E485" t="s">
        <v>61</v>
      </c>
      <c r="F485" t="s">
        <v>923</v>
      </c>
      <c r="G485" t="s">
        <v>999</v>
      </c>
      <c r="I485" t="str">
        <f>HYPERLINK("https://twitter.com/Twitter User/status/1745756056620290149","https://twitter.com/Twitter User/status/1745756056620290149")</f>
        <v>https://twitter.com/Twitter User/status/1745756056620290149</v>
      </c>
      <c r="J485" t="s">
        <v>52</v>
      </c>
      <c r="N485">
        <v>0</v>
      </c>
      <c r="O485">
        <v>0</v>
      </c>
      <c r="X485" t="s">
        <v>53</v>
      </c>
      <c r="AK485" t="s">
        <v>54</v>
      </c>
      <c r="AL485" t="s">
        <v>55</v>
      </c>
      <c r="AM485" t="s">
        <v>55</v>
      </c>
      <c r="AN485" t="s">
        <v>55</v>
      </c>
      <c r="AO485" t="s">
        <v>55</v>
      </c>
      <c r="AP485" t="s">
        <v>55</v>
      </c>
      <c r="AQ485" t="s">
        <v>55</v>
      </c>
    </row>
    <row r="486" spans="1:43" x14ac:dyDescent="0.35">
      <c r="A486" t="s">
        <v>888</v>
      </c>
      <c r="B486" t="s">
        <v>47</v>
      </c>
      <c r="C486" t="s">
        <v>48</v>
      </c>
      <c r="D486" t="s">
        <v>48</v>
      </c>
      <c r="E486" t="s">
        <v>61</v>
      </c>
      <c r="F486" t="s">
        <v>1000</v>
      </c>
      <c r="G486" t="s">
        <v>1001</v>
      </c>
      <c r="I486" t="str">
        <f>HYPERLINK("https://twitter.com/Twitter User/status/1745751693743300789","https://twitter.com/Twitter User/status/1745751693743300789")</f>
        <v>https://twitter.com/Twitter User/status/1745751693743300789</v>
      </c>
      <c r="N486">
        <v>0</v>
      </c>
      <c r="O486">
        <v>0</v>
      </c>
      <c r="X486" t="s">
        <v>53</v>
      </c>
      <c r="AK486" t="s">
        <v>54</v>
      </c>
      <c r="AL486" t="s">
        <v>55</v>
      </c>
      <c r="AM486" t="s">
        <v>55</v>
      </c>
      <c r="AN486" t="s">
        <v>55</v>
      </c>
      <c r="AO486" t="s">
        <v>55</v>
      </c>
      <c r="AP486" t="s">
        <v>55</v>
      </c>
      <c r="AQ486" t="s">
        <v>55</v>
      </c>
    </row>
    <row r="487" spans="1:43" x14ac:dyDescent="0.35">
      <c r="A487" t="s">
        <v>888</v>
      </c>
      <c r="B487" t="s">
        <v>47</v>
      </c>
      <c r="C487" t="s">
        <v>48</v>
      </c>
      <c r="D487" t="s">
        <v>48</v>
      </c>
      <c r="E487" t="s">
        <v>49</v>
      </c>
      <c r="F487" t="s">
        <v>1002</v>
      </c>
      <c r="G487" t="s">
        <v>1003</v>
      </c>
      <c r="I487" t="str">
        <f>HYPERLINK("https://twitter.com/Twitter User/status/1745720077440147853","https://twitter.com/Twitter User/status/1745720077440147853")</f>
        <v>https://twitter.com/Twitter User/status/1745720077440147853</v>
      </c>
      <c r="J487" t="s">
        <v>52</v>
      </c>
      <c r="N487">
        <v>0</v>
      </c>
      <c r="O487">
        <v>0</v>
      </c>
      <c r="X487" t="s">
        <v>95</v>
      </c>
      <c r="AK487" t="s">
        <v>54</v>
      </c>
      <c r="AL487" t="s">
        <v>55</v>
      </c>
      <c r="AM487" t="s">
        <v>55</v>
      </c>
      <c r="AN487" t="s">
        <v>55</v>
      </c>
      <c r="AO487" t="s">
        <v>55</v>
      </c>
      <c r="AP487" t="s">
        <v>55</v>
      </c>
      <c r="AQ487" t="s">
        <v>55</v>
      </c>
    </row>
    <row r="488" spans="1:43" x14ac:dyDescent="0.35">
      <c r="A488" t="s">
        <v>888</v>
      </c>
      <c r="B488" t="s">
        <v>47</v>
      </c>
      <c r="C488" t="s">
        <v>48</v>
      </c>
      <c r="D488" t="s">
        <v>48</v>
      </c>
      <c r="E488" t="s">
        <v>49</v>
      </c>
      <c r="F488" t="s">
        <v>1002</v>
      </c>
      <c r="G488" t="s">
        <v>1004</v>
      </c>
      <c r="I488" t="str">
        <f>HYPERLINK("https://twitter.com/Twitter User/status/1745720064706301965","https://twitter.com/Twitter User/status/1745720064706301965")</f>
        <v>https://twitter.com/Twitter User/status/1745720064706301965</v>
      </c>
      <c r="J488" t="s">
        <v>52</v>
      </c>
      <c r="N488">
        <v>0</v>
      </c>
      <c r="O488">
        <v>0</v>
      </c>
      <c r="X488" t="s">
        <v>95</v>
      </c>
      <c r="AK488" t="s">
        <v>54</v>
      </c>
      <c r="AL488" t="s">
        <v>55</v>
      </c>
      <c r="AM488" t="s">
        <v>55</v>
      </c>
      <c r="AN488" t="s">
        <v>55</v>
      </c>
      <c r="AO488" t="s">
        <v>55</v>
      </c>
      <c r="AP488" t="s">
        <v>55</v>
      </c>
      <c r="AQ488" t="s">
        <v>55</v>
      </c>
    </row>
    <row r="489" spans="1:43" x14ac:dyDescent="0.35">
      <c r="A489" t="s">
        <v>888</v>
      </c>
      <c r="B489" t="s">
        <v>47</v>
      </c>
      <c r="C489" t="s">
        <v>48</v>
      </c>
      <c r="D489" t="s">
        <v>48</v>
      </c>
      <c r="E489" t="s">
        <v>49</v>
      </c>
      <c r="F489" t="s">
        <v>1002</v>
      </c>
      <c r="G489" t="s">
        <v>1005</v>
      </c>
      <c r="I489" t="str">
        <f>HYPERLINK("https://twitter.com/Twitter User/status/1745719952546382004","https://twitter.com/Twitter User/status/1745719952546382004")</f>
        <v>https://twitter.com/Twitter User/status/1745719952546382004</v>
      </c>
      <c r="J489" t="s">
        <v>52</v>
      </c>
      <c r="N489">
        <v>0</v>
      </c>
      <c r="O489">
        <v>0</v>
      </c>
      <c r="X489" t="s">
        <v>53</v>
      </c>
      <c r="AK489" t="s">
        <v>54</v>
      </c>
      <c r="AL489" t="s">
        <v>55</v>
      </c>
      <c r="AM489" t="s">
        <v>55</v>
      </c>
      <c r="AN489" t="s">
        <v>55</v>
      </c>
      <c r="AO489" t="s">
        <v>55</v>
      </c>
      <c r="AP489" t="s">
        <v>55</v>
      </c>
      <c r="AQ489" t="s">
        <v>55</v>
      </c>
    </row>
    <row r="490" spans="1:43" x14ac:dyDescent="0.35">
      <c r="A490" t="s">
        <v>888</v>
      </c>
      <c r="B490" t="s">
        <v>47</v>
      </c>
      <c r="C490" t="s">
        <v>48</v>
      </c>
      <c r="D490" t="s">
        <v>48</v>
      </c>
      <c r="E490" t="s">
        <v>49</v>
      </c>
      <c r="F490" t="s">
        <v>1006</v>
      </c>
      <c r="G490" t="s">
        <v>1007</v>
      </c>
      <c r="I490" t="str">
        <f>HYPERLINK("https://twitter.com/Twitter User/status/1745719222271959131","https://twitter.com/Twitter User/status/1745719222271959131")</f>
        <v>https://twitter.com/Twitter User/status/1745719222271959131</v>
      </c>
      <c r="J490" t="s">
        <v>52</v>
      </c>
      <c r="N490">
        <v>0</v>
      </c>
      <c r="O490">
        <v>0</v>
      </c>
      <c r="X490" t="s">
        <v>95</v>
      </c>
      <c r="AK490" t="s">
        <v>54</v>
      </c>
      <c r="AL490" t="s">
        <v>55</v>
      </c>
      <c r="AM490" t="s">
        <v>55</v>
      </c>
      <c r="AN490" t="s">
        <v>55</v>
      </c>
      <c r="AO490" t="s">
        <v>55</v>
      </c>
      <c r="AP490" t="s">
        <v>55</v>
      </c>
      <c r="AQ490" t="s">
        <v>55</v>
      </c>
    </row>
    <row r="491" spans="1:43" x14ac:dyDescent="0.35">
      <c r="A491" t="s">
        <v>888</v>
      </c>
      <c r="B491" t="s">
        <v>47</v>
      </c>
      <c r="C491" t="s">
        <v>48</v>
      </c>
      <c r="D491" t="s">
        <v>48</v>
      </c>
      <c r="E491" t="s">
        <v>61</v>
      </c>
      <c r="F491" t="s">
        <v>1008</v>
      </c>
      <c r="G491" t="s">
        <v>1009</v>
      </c>
      <c r="I491" t="str">
        <f>HYPERLINK("https://twitter.com/Twitter User/status/1745718748265501120","https://twitter.com/Twitter User/status/1745718748265501120")</f>
        <v>https://twitter.com/Twitter User/status/1745718748265501120</v>
      </c>
      <c r="J491" t="s">
        <v>52</v>
      </c>
      <c r="N491">
        <v>0</v>
      </c>
      <c r="O491">
        <v>0</v>
      </c>
      <c r="X491" t="s">
        <v>53</v>
      </c>
      <c r="AK491" t="s">
        <v>54</v>
      </c>
      <c r="AL491" t="s">
        <v>55</v>
      </c>
      <c r="AM491" t="s">
        <v>55</v>
      </c>
      <c r="AN491" t="s">
        <v>55</v>
      </c>
      <c r="AO491" t="s">
        <v>55</v>
      </c>
      <c r="AP491" t="s">
        <v>55</v>
      </c>
      <c r="AQ491" t="s">
        <v>55</v>
      </c>
    </row>
    <row r="492" spans="1:43" x14ac:dyDescent="0.35">
      <c r="A492" t="s">
        <v>888</v>
      </c>
      <c r="B492" t="s">
        <v>47</v>
      </c>
      <c r="C492" t="s">
        <v>48</v>
      </c>
      <c r="D492" t="s">
        <v>48</v>
      </c>
      <c r="E492" t="s">
        <v>49</v>
      </c>
      <c r="F492" t="s">
        <v>1010</v>
      </c>
      <c r="G492" t="s">
        <v>1011</v>
      </c>
      <c r="I492" t="str">
        <f>HYPERLINK("https://twitter.com/Twitter User/status/1745712354401415324","https://twitter.com/Twitter User/status/1745712354401415324")</f>
        <v>https://twitter.com/Twitter User/status/1745712354401415324</v>
      </c>
      <c r="J492" t="s">
        <v>52</v>
      </c>
      <c r="N492">
        <v>0</v>
      </c>
      <c r="O492">
        <v>0</v>
      </c>
      <c r="X492" t="s">
        <v>53</v>
      </c>
      <c r="AK492" t="s">
        <v>54</v>
      </c>
      <c r="AL492" t="s">
        <v>55</v>
      </c>
      <c r="AM492" t="s">
        <v>55</v>
      </c>
      <c r="AN492" t="s">
        <v>55</v>
      </c>
      <c r="AO492" t="s">
        <v>55</v>
      </c>
      <c r="AP492" t="s">
        <v>55</v>
      </c>
      <c r="AQ492" t="s">
        <v>55</v>
      </c>
    </row>
    <row r="493" spans="1:43" x14ac:dyDescent="0.35">
      <c r="A493" t="s">
        <v>888</v>
      </c>
      <c r="B493" t="s">
        <v>47</v>
      </c>
      <c r="C493" t="s">
        <v>48</v>
      </c>
      <c r="D493" t="s">
        <v>48</v>
      </c>
      <c r="E493" t="s">
        <v>49</v>
      </c>
      <c r="F493" t="s">
        <v>1012</v>
      </c>
      <c r="G493" t="s">
        <v>1013</v>
      </c>
      <c r="I493" t="str">
        <f>HYPERLINK("https://twitter.com/Twitter User/status/1745704052204388604","https://twitter.com/Twitter User/status/1745704052204388604")</f>
        <v>https://twitter.com/Twitter User/status/1745704052204388604</v>
      </c>
      <c r="J493" t="s">
        <v>52</v>
      </c>
      <c r="N493">
        <v>0</v>
      </c>
      <c r="O493">
        <v>0</v>
      </c>
      <c r="X493" t="s">
        <v>53</v>
      </c>
      <c r="AK493" t="s">
        <v>54</v>
      </c>
      <c r="AL493" t="s">
        <v>55</v>
      </c>
      <c r="AM493" t="s">
        <v>55</v>
      </c>
      <c r="AN493" t="s">
        <v>55</v>
      </c>
      <c r="AO493" t="s">
        <v>55</v>
      </c>
      <c r="AP493" t="s">
        <v>55</v>
      </c>
      <c r="AQ493" t="s">
        <v>55</v>
      </c>
    </row>
    <row r="494" spans="1:43" x14ac:dyDescent="0.35">
      <c r="A494" t="s">
        <v>888</v>
      </c>
      <c r="B494" t="s">
        <v>47</v>
      </c>
      <c r="C494" t="s">
        <v>48</v>
      </c>
      <c r="D494" t="s">
        <v>48</v>
      </c>
      <c r="E494" t="s">
        <v>61</v>
      </c>
      <c r="F494" t="s">
        <v>1014</v>
      </c>
      <c r="G494" t="s">
        <v>1015</v>
      </c>
      <c r="I494" t="str">
        <f>HYPERLINK("https://twitter.com/Twitter User/status/1745686718924439878","https://twitter.com/Twitter User/status/1745686718924439878")</f>
        <v>https://twitter.com/Twitter User/status/1745686718924439878</v>
      </c>
      <c r="J494" t="s">
        <v>52</v>
      </c>
      <c r="N494">
        <v>0</v>
      </c>
      <c r="O494">
        <v>0</v>
      </c>
      <c r="X494" t="s">
        <v>53</v>
      </c>
      <c r="AK494" t="s">
        <v>54</v>
      </c>
      <c r="AL494" t="s">
        <v>55</v>
      </c>
      <c r="AM494" t="s">
        <v>55</v>
      </c>
      <c r="AN494" t="s">
        <v>55</v>
      </c>
      <c r="AO494" t="s">
        <v>55</v>
      </c>
      <c r="AP494" t="s">
        <v>55</v>
      </c>
      <c r="AQ494" t="s">
        <v>55</v>
      </c>
    </row>
    <row r="495" spans="1:43" x14ac:dyDescent="0.35">
      <c r="A495" t="s">
        <v>888</v>
      </c>
      <c r="B495" t="s">
        <v>47</v>
      </c>
      <c r="C495" t="s">
        <v>48</v>
      </c>
      <c r="D495" t="s">
        <v>48</v>
      </c>
      <c r="E495" t="s">
        <v>49</v>
      </c>
      <c r="F495" t="s">
        <v>1016</v>
      </c>
      <c r="G495" t="s">
        <v>1017</v>
      </c>
      <c r="I495" t="str">
        <f>HYPERLINK("https://twitter.com/Twitter User/status/1745686386831704436","https://twitter.com/Twitter User/status/1745686386831704436")</f>
        <v>https://twitter.com/Twitter User/status/1745686386831704436</v>
      </c>
      <c r="N495">
        <v>0</v>
      </c>
      <c r="O495">
        <v>0</v>
      </c>
      <c r="X495" t="s">
        <v>53</v>
      </c>
      <c r="AK495" t="s">
        <v>54</v>
      </c>
      <c r="AL495" t="s">
        <v>55</v>
      </c>
      <c r="AM495" t="s">
        <v>55</v>
      </c>
      <c r="AN495" t="s">
        <v>55</v>
      </c>
      <c r="AO495" t="s">
        <v>55</v>
      </c>
      <c r="AP495" t="s">
        <v>55</v>
      </c>
      <c r="AQ495" t="s">
        <v>55</v>
      </c>
    </row>
    <row r="496" spans="1:43" x14ac:dyDescent="0.35">
      <c r="A496" t="s">
        <v>888</v>
      </c>
      <c r="B496" t="s">
        <v>47</v>
      </c>
      <c r="C496" t="s">
        <v>48</v>
      </c>
      <c r="D496" t="s">
        <v>48</v>
      </c>
      <c r="E496" t="s">
        <v>49</v>
      </c>
      <c r="F496" t="s">
        <v>1018</v>
      </c>
      <c r="G496" t="s">
        <v>1019</v>
      </c>
      <c r="I496" t="str">
        <f>HYPERLINK("https://twitter.com/Twitter User/status/1745681406628655545","https://twitter.com/Twitter User/status/1745681406628655545")</f>
        <v>https://twitter.com/Twitter User/status/1745681406628655545</v>
      </c>
      <c r="J496" t="s">
        <v>52</v>
      </c>
      <c r="N496">
        <v>0</v>
      </c>
      <c r="O496">
        <v>0</v>
      </c>
      <c r="X496" t="s">
        <v>53</v>
      </c>
      <c r="AK496" t="s">
        <v>54</v>
      </c>
      <c r="AL496" t="s">
        <v>55</v>
      </c>
      <c r="AM496" t="s">
        <v>55</v>
      </c>
      <c r="AN496" t="s">
        <v>55</v>
      </c>
      <c r="AO496" t="s">
        <v>55</v>
      </c>
      <c r="AP496" t="s">
        <v>55</v>
      </c>
      <c r="AQ496" t="s">
        <v>55</v>
      </c>
    </row>
    <row r="497" spans="1:43" x14ac:dyDescent="0.35">
      <c r="A497" t="s">
        <v>888</v>
      </c>
      <c r="B497" t="s">
        <v>47</v>
      </c>
      <c r="C497" t="s">
        <v>48</v>
      </c>
      <c r="D497" t="s">
        <v>48</v>
      </c>
      <c r="E497" t="s">
        <v>49</v>
      </c>
      <c r="F497" t="s">
        <v>1020</v>
      </c>
      <c r="G497" t="s">
        <v>1021</v>
      </c>
      <c r="I497" t="str">
        <f>HYPERLINK("https://twitter.com/Twitter User/status/1745678405834858768","https://twitter.com/Twitter User/status/1745678405834858768")</f>
        <v>https://twitter.com/Twitter User/status/1745678405834858768</v>
      </c>
      <c r="N497">
        <v>0</v>
      </c>
      <c r="O497">
        <v>0</v>
      </c>
      <c r="X497" t="s">
        <v>53</v>
      </c>
      <c r="AK497" t="s">
        <v>54</v>
      </c>
      <c r="AL497" t="s">
        <v>55</v>
      </c>
      <c r="AM497" t="s">
        <v>55</v>
      </c>
      <c r="AN497" t="s">
        <v>55</v>
      </c>
      <c r="AO497" t="s">
        <v>55</v>
      </c>
      <c r="AP497" t="s">
        <v>55</v>
      </c>
      <c r="AQ497" t="s">
        <v>55</v>
      </c>
    </row>
    <row r="498" spans="1:43" x14ac:dyDescent="0.35">
      <c r="A498" t="s">
        <v>888</v>
      </c>
      <c r="B498" t="s">
        <v>47</v>
      </c>
      <c r="C498" t="s">
        <v>48</v>
      </c>
      <c r="D498" t="s">
        <v>48</v>
      </c>
      <c r="E498" t="s">
        <v>49</v>
      </c>
      <c r="F498" t="s">
        <v>1022</v>
      </c>
      <c r="G498" t="s">
        <v>1023</v>
      </c>
      <c r="I498" t="str">
        <f>HYPERLINK("https://twitter.com/Twitter User/status/1745678374377586876","https://twitter.com/Twitter User/status/1745678374377586876")</f>
        <v>https://twitter.com/Twitter User/status/1745678374377586876</v>
      </c>
      <c r="N498">
        <v>0</v>
      </c>
      <c r="O498">
        <v>0</v>
      </c>
      <c r="X498" t="s">
        <v>53</v>
      </c>
      <c r="AK498" t="s">
        <v>54</v>
      </c>
      <c r="AL498" t="s">
        <v>55</v>
      </c>
      <c r="AM498" t="s">
        <v>55</v>
      </c>
      <c r="AN498" t="s">
        <v>55</v>
      </c>
      <c r="AO498" t="s">
        <v>55</v>
      </c>
      <c r="AP498" t="s">
        <v>55</v>
      </c>
      <c r="AQ498" t="s">
        <v>55</v>
      </c>
    </row>
    <row r="499" spans="1:43" x14ac:dyDescent="0.35">
      <c r="A499" t="s">
        <v>888</v>
      </c>
      <c r="B499" t="s">
        <v>47</v>
      </c>
      <c r="C499" t="s">
        <v>48</v>
      </c>
      <c r="D499" t="s">
        <v>48</v>
      </c>
      <c r="E499" t="s">
        <v>61</v>
      </c>
      <c r="F499" t="s">
        <v>1024</v>
      </c>
      <c r="G499" t="s">
        <v>1023</v>
      </c>
      <c r="I499" t="str">
        <f>HYPERLINK("https://twitter.com/Twitter User/status/1745678374528540822","https://twitter.com/Twitter User/status/1745678374528540822")</f>
        <v>https://twitter.com/Twitter User/status/1745678374528540822</v>
      </c>
      <c r="N499">
        <v>0</v>
      </c>
      <c r="O499">
        <v>0</v>
      </c>
      <c r="X499" t="s">
        <v>53</v>
      </c>
      <c r="AK499" t="s">
        <v>54</v>
      </c>
      <c r="AL499" t="s">
        <v>55</v>
      </c>
      <c r="AM499" t="s">
        <v>55</v>
      </c>
      <c r="AN499" t="s">
        <v>55</v>
      </c>
      <c r="AO499" t="s">
        <v>55</v>
      </c>
      <c r="AP499" t="s">
        <v>55</v>
      </c>
      <c r="AQ499" t="s">
        <v>55</v>
      </c>
    </row>
    <row r="500" spans="1:43" x14ac:dyDescent="0.35">
      <c r="A500" t="s">
        <v>888</v>
      </c>
      <c r="B500" t="s">
        <v>47</v>
      </c>
      <c r="C500" t="s">
        <v>48</v>
      </c>
      <c r="D500" t="s">
        <v>48</v>
      </c>
      <c r="E500" t="s">
        <v>61</v>
      </c>
      <c r="F500" t="s">
        <v>1025</v>
      </c>
      <c r="G500" t="s">
        <v>1026</v>
      </c>
      <c r="I500" t="str">
        <f>HYPERLINK("https://twitter.com/Twitter User/status/1745666624475316673","https://twitter.com/Twitter User/status/1745666624475316673")</f>
        <v>https://twitter.com/Twitter User/status/1745666624475316673</v>
      </c>
      <c r="J500" t="s">
        <v>52</v>
      </c>
      <c r="N500">
        <v>0</v>
      </c>
      <c r="O500">
        <v>0</v>
      </c>
      <c r="X500" t="s">
        <v>95</v>
      </c>
      <c r="AK500" t="s">
        <v>54</v>
      </c>
      <c r="AL500" t="s">
        <v>55</v>
      </c>
      <c r="AM500" t="s">
        <v>55</v>
      </c>
      <c r="AN500" t="s">
        <v>55</v>
      </c>
      <c r="AO500" t="s">
        <v>55</v>
      </c>
      <c r="AP500" t="s">
        <v>55</v>
      </c>
      <c r="AQ500" t="s">
        <v>55</v>
      </c>
    </row>
    <row r="501" spans="1:43" x14ac:dyDescent="0.35">
      <c r="A501" t="s">
        <v>888</v>
      </c>
      <c r="B501" t="s">
        <v>47</v>
      </c>
      <c r="C501" t="s">
        <v>48</v>
      </c>
      <c r="D501" t="s">
        <v>48</v>
      </c>
      <c r="E501" t="s">
        <v>61</v>
      </c>
      <c r="F501" t="s">
        <v>1027</v>
      </c>
      <c r="G501" t="s">
        <v>1028</v>
      </c>
      <c r="I501" t="str">
        <f>HYPERLINK("https://twitter.com/Twitter User/status/1745660268267381148","https://twitter.com/Twitter User/status/1745660268267381148")</f>
        <v>https://twitter.com/Twitter User/status/1745660268267381148</v>
      </c>
      <c r="J501" t="s">
        <v>52</v>
      </c>
      <c r="N501">
        <v>0</v>
      </c>
      <c r="O501">
        <v>0</v>
      </c>
      <c r="X501" t="s">
        <v>53</v>
      </c>
      <c r="AK501" t="s">
        <v>54</v>
      </c>
      <c r="AL501" t="s">
        <v>55</v>
      </c>
      <c r="AM501" t="s">
        <v>55</v>
      </c>
      <c r="AN501" t="s">
        <v>55</v>
      </c>
      <c r="AO501" t="s">
        <v>55</v>
      </c>
      <c r="AP501" t="s">
        <v>55</v>
      </c>
      <c r="AQ501" t="s">
        <v>55</v>
      </c>
    </row>
    <row r="502" spans="1:43" x14ac:dyDescent="0.35">
      <c r="A502" t="s">
        <v>888</v>
      </c>
      <c r="B502" t="s">
        <v>47</v>
      </c>
      <c r="C502" t="s">
        <v>48</v>
      </c>
      <c r="D502" t="s">
        <v>48</v>
      </c>
      <c r="E502" t="s">
        <v>49</v>
      </c>
      <c r="F502" t="s">
        <v>1029</v>
      </c>
      <c r="G502" t="s">
        <v>1030</v>
      </c>
      <c r="I502" t="str">
        <f>HYPERLINK("https://twitter.com/Twitter User/status/1745624061445894550","https://twitter.com/Twitter User/status/1745624061445894550")</f>
        <v>https://twitter.com/Twitter User/status/1745624061445894550</v>
      </c>
      <c r="N502">
        <v>0</v>
      </c>
      <c r="O502">
        <v>0</v>
      </c>
      <c r="X502" t="s">
        <v>53</v>
      </c>
      <c r="AK502" t="s">
        <v>54</v>
      </c>
      <c r="AL502" t="s">
        <v>55</v>
      </c>
      <c r="AM502" t="s">
        <v>55</v>
      </c>
      <c r="AN502" t="s">
        <v>55</v>
      </c>
      <c r="AO502" t="s">
        <v>55</v>
      </c>
      <c r="AP502" t="s">
        <v>55</v>
      </c>
      <c r="AQ502" t="s">
        <v>55</v>
      </c>
    </row>
    <row r="503" spans="1:43" x14ac:dyDescent="0.35">
      <c r="A503" t="s">
        <v>888</v>
      </c>
      <c r="B503" t="s">
        <v>47</v>
      </c>
      <c r="C503" t="s">
        <v>48</v>
      </c>
      <c r="D503" t="s">
        <v>48</v>
      </c>
      <c r="E503" t="s">
        <v>49</v>
      </c>
      <c r="F503" t="s">
        <v>1031</v>
      </c>
      <c r="G503" t="s">
        <v>1032</v>
      </c>
      <c r="I503" t="str">
        <f>HYPERLINK("https://twitter.com/Twitter User/status/1745553763598016606","https://twitter.com/Twitter User/status/1745553763598016606")</f>
        <v>https://twitter.com/Twitter User/status/1745553763598016606</v>
      </c>
      <c r="J503" t="s">
        <v>60</v>
      </c>
      <c r="N503">
        <v>0</v>
      </c>
      <c r="O503">
        <v>0</v>
      </c>
      <c r="X503" t="s">
        <v>53</v>
      </c>
      <c r="AK503" t="s">
        <v>54</v>
      </c>
      <c r="AL503" t="s">
        <v>55</v>
      </c>
      <c r="AM503" t="s">
        <v>55</v>
      </c>
      <c r="AN503" t="s">
        <v>55</v>
      </c>
      <c r="AO503" t="s">
        <v>55</v>
      </c>
      <c r="AP503" t="s">
        <v>55</v>
      </c>
      <c r="AQ503" t="s">
        <v>55</v>
      </c>
    </row>
    <row r="504" spans="1:43" x14ac:dyDescent="0.35">
      <c r="A504" t="s">
        <v>1033</v>
      </c>
      <c r="B504" t="s">
        <v>47</v>
      </c>
      <c r="C504" t="s">
        <v>48</v>
      </c>
      <c r="D504" t="s">
        <v>48</v>
      </c>
      <c r="E504" t="s">
        <v>49</v>
      </c>
      <c r="F504" t="s">
        <v>910</v>
      </c>
      <c r="G504" t="s">
        <v>1034</v>
      </c>
      <c r="I504" t="str">
        <f>HYPERLINK("https://twitter.com/Twitter User/status/1745467765446869160","https://twitter.com/Twitter User/status/1745467765446869160")</f>
        <v>https://twitter.com/Twitter User/status/1745467765446869160</v>
      </c>
      <c r="J504" t="s">
        <v>52</v>
      </c>
      <c r="N504">
        <v>0</v>
      </c>
      <c r="O504">
        <v>0</v>
      </c>
      <c r="X504" t="s">
        <v>95</v>
      </c>
      <c r="AK504" t="s">
        <v>54</v>
      </c>
      <c r="AL504" t="s">
        <v>55</v>
      </c>
      <c r="AM504" t="s">
        <v>55</v>
      </c>
      <c r="AN504" t="s">
        <v>55</v>
      </c>
      <c r="AO504" t="s">
        <v>55</v>
      </c>
      <c r="AP504" t="s">
        <v>55</v>
      </c>
      <c r="AQ504" t="s">
        <v>55</v>
      </c>
    </row>
    <row r="505" spans="1:43" x14ac:dyDescent="0.35">
      <c r="A505" t="s">
        <v>1033</v>
      </c>
      <c r="B505" t="s">
        <v>47</v>
      </c>
      <c r="C505" t="s">
        <v>48</v>
      </c>
      <c r="D505" t="s">
        <v>48</v>
      </c>
      <c r="E505" t="s">
        <v>49</v>
      </c>
      <c r="F505" t="s">
        <v>910</v>
      </c>
      <c r="G505" t="s">
        <v>1035</v>
      </c>
      <c r="I505" t="str">
        <f>HYPERLINK("https://twitter.com/Twitter User/status/1745467336872940025","https://twitter.com/Twitter User/status/1745467336872940025")</f>
        <v>https://twitter.com/Twitter User/status/1745467336872940025</v>
      </c>
      <c r="J505" t="s">
        <v>52</v>
      </c>
      <c r="N505">
        <v>0</v>
      </c>
      <c r="O505">
        <v>0</v>
      </c>
      <c r="X505" t="s">
        <v>95</v>
      </c>
      <c r="AK505" t="s">
        <v>54</v>
      </c>
      <c r="AL505" t="s">
        <v>55</v>
      </c>
      <c r="AM505" t="s">
        <v>55</v>
      </c>
      <c r="AN505" t="s">
        <v>55</v>
      </c>
      <c r="AO505" t="s">
        <v>55</v>
      </c>
      <c r="AP505" t="s">
        <v>55</v>
      </c>
      <c r="AQ505" t="s">
        <v>55</v>
      </c>
    </row>
    <row r="506" spans="1:43" x14ac:dyDescent="0.35">
      <c r="A506" t="s">
        <v>1033</v>
      </c>
      <c r="B506" t="s">
        <v>47</v>
      </c>
      <c r="C506" t="s">
        <v>48</v>
      </c>
      <c r="D506" t="s">
        <v>48</v>
      </c>
      <c r="E506" t="s">
        <v>49</v>
      </c>
      <c r="F506" t="s">
        <v>1036</v>
      </c>
      <c r="G506" t="s">
        <v>1037</v>
      </c>
      <c r="I506" t="str">
        <f>HYPERLINK("https://twitter.com/Twitter User/status/1745460002205442103","https://twitter.com/Twitter User/status/1745460002205442103")</f>
        <v>https://twitter.com/Twitter User/status/1745460002205442103</v>
      </c>
      <c r="J506" t="s">
        <v>52</v>
      </c>
      <c r="N506">
        <v>0</v>
      </c>
      <c r="O506">
        <v>0</v>
      </c>
      <c r="X506" t="s">
        <v>53</v>
      </c>
      <c r="AK506" t="s">
        <v>54</v>
      </c>
      <c r="AL506" t="s">
        <v>55</v>
      </c>
      <c r="AM506" t="s">
        <v>55</v>
      </c>
      <c r="AN506" t="s">
        <v>55</v>
      </c>
      <c r="AO506" t="s">
        <v>55</v>
      </c>
      <c r="AP506" t="s">
        <v>55</v>
      </c>
      <c r="AQ506" t="s">
        <v>55</v>
      </c>
    </row>
    <row r="507" spans="1:43" x14ac:dyDescent="0.35">
      <c r="A507" t="s">
        <v>1033</v>
      </c>
      <c r="B507" t="s">
        <v>47</v>
      </c>
      <c r="C507" t="s">
        <v>48</v>
      </c>
      <c r="D507" t="s">
        <v>48</v>
      </c>
      <c r="E507" t="s">
        <v>49</v>
      </c>
      <c r="F507" t="s">
        <v>1038</v>
      </c>
      <c r="G507" t="s">
        <v>1039</v>
      </c>
      <c r="I507" t="str">
        <f>HYPERLINK("https://twitter.com/Twitter User/status/1745424369835532458","https://twitter.com/Twitter User/status/1745424369835532458")</f>
        <v>https://twitter.com/Twitter User/status/1745424369835532458</v>
      </c>
      <c r="J507" t="s">
        <v>52</v>
      </c>
      <c r="N507">
        <v>0</v>
      </c>
      <c r="O507">
        <v>0</v>
      </c>
      <c r="X507" t="s">
        <v>53</v>
      </c>
      <c r="AK507" t="s">
        <v>54</v>
      </c>
      <c r="AL507" t="s">
        <v>55</v>
      </c>
      <c r="AM507" t="s">
        <v>55</v>
      </c>
      <c r="AN507" t="s">
        <v>55</v>
      </c>
      <c r="AO507" t="s">
        <v>55</v>
      </c>
      <c r="AP507" t="s">
        <v>55</v>
      </c>
      <c r="AQ507" t="s">
        <v>55</v>
      </c>
    </row>
    <row r="508" spans="1:43" x14ac:dyDescent="0.35">
      <c r="A508" t="s">
        <v>1033</v>
      </c>
      <c r="B508" t="s">
        <v>47</v>
      </c>
      <c r="C508" t="s">
        <v>48</v>
      </c>
      <c r="D508" t="s">
        <v>48</v>
      </c>
      <c r="E508" t="s">
        <v>68</v>
      </c>
      <c r="F508" t="s">
        <v>1040</v>
      </c>
      <c r="G508" t="s">
        <v>1041</v>
      </c>
      <c r="I508" t="str">
        <f>HYPERLINK("https://twitter.com/Twitter User/status/1745408567270953192","https://twitter.com/Twitter User/status/1745408567270953192")</f>
        <v>https://twitter.com/Twitter User/status/1745408567270953192</v>
      </c>
      <c r="J508" t="s">
        <v>52</v>
      </c>
      <c r="N508">
        <v>0</v>
      </c>
      <c r="O508">
        <v>0</v>
      </c>
      <c r="X508" t="s">
        <v>53</v>
      </c>
      <c r="AK508" t="s">
        <v>54</v>
      </c>
      <c r="AL508" t="s">
        <v>55</v>
      </c>
      <c r="AM508" t="s">
        <v>55</v>
      </c>
      <c r="AN508" t="s">
        <v>55</v>
      </c>
      <c r="AO508" t="s">
        <v>55</v>
      </c>
      <c r="AP508" t="s">
        <v>55</v>
      </c>
      <c r="AQ508" t="s">
        <v>55</v>
      </c>
    </row>
    <row r="509" spans="1:43" x14ac:dyDescent="0.35">
      <c r="A509" t="s">
        <v>1033</v>
      </c>
      <c r="B509" t="s">
        <v>47</v>
      </c>
      <c r="C509" t="s">
        <v>48</v>
      </c>
      <c r="D509" t="s">
        <v>48</v>
      </c>
      <c r="E509" t="s">
        <v>68</v>
      </c>
      <c r="F509" t="s">
        <v>1042</v>
      </c>
      <c r="G509" t="s">
        <v>1043</v>
      </c>
      <c r="I509" t="str">
        <f>HYPERLINK("https://twitter.com/Twitter User/status/1745408261720084554","https://twitter.com/Twitter User/status/1745408261720084554")</f>
        <v>https://twitter.com/Twitter User/status/1745408261720084554</v>
      </c>
      <c r="J509" t="s">
        <v>52</v>
      </c>
      <c r="N509">
        <v>0</v>
      </c>
      <c r="O509">
        <v>0</v>
      </c>
      <c r="X509" t="s">
        <v>53</v>
      </c>
      <c r="AK509" t="s">
        <v>54</v>
      </c>
      <c r="AL509" t="s">
        <v>55</v>
      </c>
      <c r="AM509" t="s">
        <v>55</v>
      </c>
      <c r="AN509" t="s">
        <v>55</v>
      </c>
      <c r="AO509" t="s">
        <v>55</v>
      </c>
      <c r="AP509" t="s">
        <v>55</v>
      </c>
      <c r="AQ509" t="s">
        <v>55</v>
      </c>
    </row>
    <row r="510" spans="1:43" x14ac:dyDescent="0.35">
      <c r="A510" t="s">
        <v>1033</v>
      </c>
      <c r="B510" t="s">
        <v>47</v>
      </c>
      <c r="C510" t="s">
        <v>48</v>
      </c>
      <c r="D510" t="s">
        <v>48</v>
      </c>
      <c r="E510" t="s">
        <v>61</v>
      </c>
      <c r="F510" t="s">
        <v>1044</v>
      </c>
      <c r="G510" t="s">
        <v>1045</v>
      </c>
      <c r="I510" t="str">
        <f>HYPERLINK("https://twitter.com/Twitter User/status/1745404131290792044","https://twitter.com/Twitter User/status/1745404131290792044")</f>
        <v>https://twitter.com/Twitter User/status/1745404131290792044</v>
      </c>
      <c r="J510" t="s">
        <v>52</v>
      </c>
      <c r="N510">
        <v>0</v>
      </c>
      <c r="O510">
        <v>0</v>
      </c>
      <c r="X510" t="s">
        <v>53</v>
      </c>
      <c r="AK510" t="s">
        <v>54</v>
      </c>
      <c r="AL510" t="s">
        <v>55</v>
      </c>
      <c r="AM510" t="s">
        <v>55</v>
      </c>
      <c r="AN510" t="s">
        <v>55</v>
      </c>
      <c r="AO510" t="s">
        <v>55</v>
      </c>
      <c r="AP510" t="s">
        <v>55</v>
      </c>
      <c r="AQ510" t="s">
        <v>55</v>
      </c>
    </row>
    <row r="511" spans="1:43" x14ac:dyDescent="0.35">
      <c r="A511" t="s">
        <v>1033</v>
      </c>
      <c r="B511" t="s">
        <v>47</v>
      </c>
      <c r="C511" t="s">
        <v>48</v>
      </c>
      <c r="D511" t="s">
        <v>48</v>
      </c>
      <c r="E511" t="s">
        <v>49</v>
      </c>
      <c r="F511" t="s">
        <v>1046</v>
      </c>
      <c r="G511" t="s">
        <v>1047</v>
      </c>
      <c r="I511" t="str">
        <f>HYPERLINK("https://twitter.com/Twitter User/status/1745403604469776866","https://twitter.com/Twitter User/status/1745403604469776866")</f>
        <v>https://twitter.com/Twitter User/status/1745403604469776866</v>
      </c>
      <c r="N511">
        <v>0</v>
      </c>
      <c r="O511">
        <v>0</v>
      </c>
      <c r="X511" t="s">
        <v>53</v>
      </c>
      <c r="AK511" t="s">
        <v>54</v>
      </c>
      <c r="AL511" t="s">
        <v>55</v>
      </c>
      <c r="AM511" t="s">
        <v>55</v>
      </c>
      <c r="AN511" t="s">
        <v>55</v>
      </c>
      <c r="AO511" t="s">
        <v>55</v>
      </c>
      <c r="AP511" t="s">
        <v>55</v>
      </c>
      <c r="AQ511" t="s">
        <v>55</v>
      </c>
    </row>
    <row r="512" spans="1:43" x14ac:dyDescent="0.35">
      <c r="A512" t="s">
        <v>1033</v>
      </c>
      <c r="B512" t="s">
        <v>47</v>
      </c>
      <c r="C512" t="s">
        <v>48</v>
      </c>
      <c r="D512" t="s">
        <v>48</v>
      </c>
      <c r="E512" t="s">
        <v>61</v>
      </c>
      <c r="F512" t="s">
        <v>1044</v>
      </c>
      <c r="G512" t="s">
        <v>1048</v>
      </c>
      <c r="I512" t="str">
        <f>HYPERLINK("https://twitter.com/Twitter User/status/1745402624533467474","https://twitter.com/Twitter User/status/1745402624533467474")</f>
        <v>https://twitter.com/Twitter User/status/1745402624533467474</v>
      </c>
      <c r="J512" t="s">
        <v>52</v>
      </c>
      <c r="N512">
        <v>0</v>
      </c>
      <c r="O512">
        <v>0</v>
      </c>
      <c r="X512" t="s">
        <v>53</v>
      </c>
      <c r="AK512" t="s">
        <v>54</v>
      </c>
      <c r="AL512" t="s">
        <v>55</v>
      </c>
      <c r="AM512" t="s">
        <v>55</v>
      </c>
      <c r="AN512" t="s">
        <v>55</v>
      </c>
      <c r="AO512" t="s">
        <v>55</v>
      </c>
      <c r="AP512" t="s">
        <v>55</v>
      </c>
      <c r="AQ512" t="s">
        <v>55</v>
      </c>
    </row>
    <row r="513" spans="1:43" x14ac:dyDescent="0.35">
      <c r="A513" t="s">
        <v>1033</v>
      </c>
      <c r="B513" t="s">
        <v>47</v>
      </c>
      <c r="C513" t="s">
        <v>48</v>
      </c>
      <c r="D513" t="s">
        <v>48</v>
      </c>
      <c r="E513" t="s">
        <v>49</v>
      </c>
      <c r="F513" t="s">
        <v>1049</v>
      </c>
      <c r="G513" t="s">
        <v>1048</v>
      </c>
      <c r="I513" t="str">
        <f>HYPERLINK("https://twitter.com/Twitter User/status/1745402623958913228","https://twitter.com/Twitter User/status/1745402623958913228")</f>
        <v>https://twitter.com/Twitter User/status/1745402623958913228</v>
      </c>
      <c r="J513" t="s">
        <v>52</v>
      </c>
      <c r="N513">
        <v>0</v>
      </c>
      <c r="O513">
        <v>0</v>
      </c>
      <c r="X513" t="s">
        <v>53</v>
      </c>
      <c r="AK513" t="s">
        <v>54</v>
      </c>
      <c r="AL513" t="s">
        <v>55</v>
      </c>
      <c r="AM513" t="s">
        <v>55</v>
      </c>
      <c r="AN513" t="s">
        <v>55</v>
      </c>
      <c r="AO513" t="s">
        <v>55</v>
      </c>
      <c r="AP513" t="s">
        <v>55</v>
      </c>
      <c r="AQ513" t="s">
        <v>55</v>
      </c>
    </row>
    <row r="514" spans="1:43" x14ac:dyDescent="0.35">
      <c r="A514" t="s">
        <v>1033</v>
      </c>
      <c r="B514" t="s">
        <v>47</v>
      </c>
      <c r="C514" t="s">
        <v>48</v>
      </c>
      <c r="D514" t="s">
        <v>48</v>
      </c>
      <c r="E514" t="s">
        <v>49</v>
      </c>
      <c r="F514" t="s">
        <v>831</v>
      </c>
      <c r="G514" t="s">
        <v>1050</v>
      </c>
      <c r="I514" t="str">
        <f>HYPERLINK("https://twitter.com/Twitter User/status/1745402508380623047","https://twitter.com/Twitter User/status/1745402508380623047")</f>
        <v>https://twitter.com/Twitter User/status/1745402508380623047</v>
      </c>
      <c r="J514" t="s">
        <v>52</v>
      </c>
      <c r="N514">
        <v>0</v>
      </c>
      <c r="O514">
        <v>0</v>
      </c>
      <c r="X514" t="s">
        <v>53</v>
      </c>
      <c r="AK514" t="s">
        <v>54</v>
      </c>
      <c r="AL514" t="s">
        <v>55</v>
      </c>
      <c r="AM514" t="s">
        <v>55</v>
      </c>
      <c r="AN514" t="s">
        <v>55</v>
      </c>
      <c r="AO514" t="s">
        <v>55</v>
      </c>
      <c r="AP514" t="s">
        <v>55</v>
      </c>
      <c r="AQ514" t="s">
        <v>55</v>
      </c>
    </row>
    <row r="515" spans="1:43" x14ac:dyDescent="0.35">
      <c r="A515" t="s">
        <v>1033</v>
      </c>
      <c r="B515" t="s">
        <v>47</v>
      </c>
      <c r="C515" t="s">
        <v>48</v>
      </c>
      <c r="D515" t="s">
        <v>48</v>
      </c>
      <c r="E515" t="s">
        <v>68</v>
      </c>
      <c r="F515" t="s">
        <v>1051</v>
      </c>
      <c r="G515" t="s">
        <v>1052</v>
      </c>
      <c r="I515" t="str">
        <f>HYPERLINK("https://twitter.com/Twitter User/status/1745401117608186099","https://twitter.com/Twitter User/status/1745401117608186099")</f>
        <v>https://twitter.com/Twitter User/status/1745401117608186099</v>
      </c>
      <c r="J515" t="s">
        <v>52</v>
      </c>
      <c r="N515">
        <v>0</v>
      </c>
      <c r="O515">
        <v>0</v>
      </c>
      <c r="X515" t="s">
        <v>53</v>
      </c>
      <c r="AK515" t="s">
        <v>54</v>
      </c>
      <c r="AL515" t="s">
        <v>55</v>
      </c>
      <c r="AM515" t="s">
        <v>55</v>
      </c>
      <c r="AN515" t="s">
        <v>55</v>
      </c>
      <c r="AO515" t="s">
        <v>55</v>
      </c>
      <c r="AP515" t="s">
        <v>55</v>
      </c>
      <c r="AQ515" t="s">
        <v>55</v>
      </c>
    </row>
    <row r="516" spans="1:43" x14ac:dyDescent="0.35">
      <c r="A516" t="s">
        <v>1033</v>
      </c>
      <c r="B516" t="s">
        <v>47</v>
      </c>
      <c r="C516" t="s">
        <v>48</v>
      </c>
      <c r="D516" t="s">
        <v>48</v>
      </c>
      <c r="E516" t="s">
        <v>49</v>
      </c>
      <c r="F516" t="s">
        <v>1053</v>
      </c>
      <c r="G516" t="s">
        <v>1054</v>
      </c>
      <c r="I516" t="str">
        <f>HYPERLINK("https://twitter.com/Twitter User/status/1745384970930332129","https://twitter.com/Twitter User/status/1745384970930332129")</f>
        <v>https://twitter.com/Twitter User/status/1745384970930332129</v>
      </c>
      <c r="J516" t="s">
        <v>52</v>
      </c>
      <c r="N516">
        <v>0</v>
      </c>
      <c r="O516">
        <v>0</v>
      </c>
      <c r="X516" t="s">
        <v>53</v>
      </c>
      <c r="AK516" t="s">
        <v>54</v>
      </c>
      <c r="AL516" t="s">
        <v>55</v>
      </c>
      <c r="AM516" t="s">
        <v>55</v>
      </c>
      <c r="AN516" t="s">
        <v>55</v>
      </c>
      <c r="AO516" t="s">
        <v>55</v>
      </c>
      <c r="AP516" t="s">
        <v>55</v>
      </c>
      <c r="AQ516" t="s">
        <v>55</v>
      </c>
    </row>
    <row r="517" spans="1:43" x14ac:dyDescent="0.35">
      <c r="A517" t="s">
        <v>1033</v>
      </c>
      <c r="B517" t="s">
        <v>47</v>
      </c>
      <c r="C517" t="s">
        <v>48</v>
      </c>
      <c r="D517" t="s">
        <v>48</v>
      </c>
      <c r="E517" t="s">
        <v>49</v>
      </c>
      <c r="F517" t="s">
        <v>1055</v>
      </c>
      <c r="G517" t="s">
        <v>1056</v>
      </c>
      <c r="I517" t="str">
        <f>HYPERLINK("https://twitter.com/Twitter User/status/1745358876168331357","https://twitter.com/Twitter User/status/1745358876168331357")</f>
        <v>https://twitter.com/Twitter User/status/1745358876168331357</v>
      </c>
      <c r="J517" t="s">
        <v>60</v>
      </c>
      <c r="N517">
        <v>0</v>
      </c>
      <c r="O517">
        <v>0</v>
      </c>
      <c r="X517" t="s">
        <v>53</v>
      </c>
      <c r="AK517" t="s">
        <v>54</v>
      </c>
      <c r="AL517" t="s">
        <v>55</v>
      </c>
      <c r="AM517" t="s">
        <v>55</v>
      </c>
      <c r="AN517" t="s">
        <v>55</v>
      </c>
      <c r="AO517" t="s">
        <v>55</v>
      </c>
      <c r="AP517" t="s">
        <v>55</v>
      </c>
      <c r="AQ517" t="s">
        <v>55</v>
      </c>
    </row>
    <row r="518" spans="1:43" x14ac:dyDescent="0.35">
      <c r="A518" t="s">
        <v>1033</v>
      </c>
      <c r="B518" t="s">
        <v>47</v>
      </c>
      <c r="C518" t="s">
        <v>48</v>
      </c>
      <c r="D518" t="s">
        <v>48</v>
      </c>
      <c r="E518" t="s">
        <v>49</v>
      </c>
      <c r="F518" t="s">
        <v>1057</v>
      </c>
      <c r="G518" t="s">
        <v>1058</v>
      </c>
      <c r="I518" t="str">
        <f>HYPERLINK("https://twitter.com/Twitter User/status/1745358558953189813","https://twitter.com/Twitter User/status/1745358558953189813")</f>
        <v>https://twitter.com/Twitter User/status/1745358558953189813</v>
      </c>
      <c r="J518" t="s">
        <v>52</v>
      </c>
      <c r="N518">
        <v>0</v>
      </c>
      <c r="O518">
        <v>0</v>
      </c>
      <c r="X518" t="s">
        <v>53</v>
      </c>
      <c r="AK518" t="s">
        <v>54</v>
      </c>
      <c r="AL518" t="s">
        <v>55</v>
      </c>
      <c r="AM518" t="s">
        <v>55</v>
      </c>
      <c r="AN518" t="s">
        <v>55</v>
      </c>
      <c r="AO518" t="s">
        <v>55</v>
      </c>
      <c r="AP518" t="s">
        <v>55</v>
      </c>
      <c r="AQ518" t="s">
        <v>55</v>
      </c>
    </row>
    <row r="519" spans="1:43" x14ac:dyDescent="0.35">
      <c r="A519" t="s">
        <v>1033</v>
      </c>
      <c r="B519" t="s">
        <v>47</v>
      </c>
      <c r="C519" t="s">
        <v>48</v>
      </c>
      <c r="D519" t="s">
        <v>48</v>
      </c>
      <c r="E519" t="s">
        <v>61</v>
      </c>
      <c r="F519" t="s">
        <v>1059</v>
      </c>
      <c r="G519" t="s">
        <v>1060</v>
      </c>
      <c r="I519" t="str">
        <f>HYPERLINK("https://twitter.com/Twitter User/status/1745356439923892427","https://twitter.com/Twitter User/status/1745356439923892427")</f>
        <v>https://twitter.com/Twitter User/status/1745356439923892427</v>
      </c>
      <c r="J519" t="s">
        <v>52</v>
      </c>
      <c r="N519">
        <v>0</v>
      </c>
      <c r="O519">
        <v>0</v>
      </c>
      <c r="X519" t="s">
        <v>53</v>
      </c>
      <c r="AK519" t="s">
        <v>54</v>
      </c>
      <c r="AL519" t="s">
        <v>55</v>
      </c>
      <c r="AM519" t="s">
        <v>55</v>
      </c>
      <c r="AN519" t="s">
        <v>55</v>
      </c>
      <c r="AO519" t="s">
        <v>55</v>
      </c>
      <c r="AP519" t="s">
        <v>55</v>
      </c>
      <c r="AQ519" t="s">
        <v>55</v>
      </c>
    </row>
    <row r="520" spans="1:43" x14ac:dyDescent="0.35">
      <c r="A520" t="s">
        <v>1033</v>
      </c>
      <c r="B520" t="s">
        <v>47</v>
      </c>
      <c r="C520" t="s">
        <v>48</v>
      </c>
      <c r="D520" t="s">
        <v>48</v>
      </c>
      <c r="E520" t="s">
        <v>49</v>
      </c>
      <c r="F520" t="s">
        <v>1061</v>
      </c>
      <c r="G520" t="s">
        <v>1062</v>
      </c>
      <c r="I520" t="str">
        <f>HYPERLINK("https://twitter.com/Twitter User/status/1745333859716387120","https://twitter.com/Twitter User/status/1745333859716387120")</f>
        <v>https://twitter.com/Twitter User/status/1745333859716387120</v>
      </c>
      <c r="J520" t="s">
        <v>52</v>
      </c>
      <c r="N520">
        <v>0</v>
      </c>
      <c r="O520">
        <v>0</v>
      </c>
      <c r="X520" t="s">
        <v>53</v>
      </c>
      <c r="AK520" t="s">
        <v>54</v>
      </c>
      <c r="AL520" t="s">
        <v>55</v>
      </c>
      <c r="AM520" t="s">
        <v>55</v>
      </c>
      <c r="AN520" t="s">
        <v>55</v>
      </c>
      <c r="AO520" t="s">
        <v>55</v>
      </c>
      <c r="AP520" t="s">
        <v>55</v>
      </c>
      <c r="AQ520" t="s">
        <v>55</v>
      </c>
    </row>
    <row r="521" spans="1:43" x14ac:dyDescent="0.35">
      <c r="A521" t="s">
        <v>1033</v>
      </c>
      <c r="B521" t="s">
        <v>47</v>
      </c>
      <c r="C521" t="s">
        <v>48</v>
      </c>
      <c r="D521" t="s">
        <v>48</v>
      </c>
      <c r="E521" t="s">
        <v>49</v>
      </c>
      <c r="F521" t="s">
        <v>1063</v>
      </c>
      <c r="G521" t="s">
        <v>1064</v>
      </c>
      <c r="I521" t="str">
        <f>HYPERLINK("https://twitter.com/Twitter User/status/1745331936984478091","https://twitter.com/Twitter User/status/1745331936984478091")</f>
        <v>https://twitter.com/Twitter User/status/1745331936984478091</v>
      </c>
      <c r="J521" t="s">
        <v>52</v>
      </c>
      <c r="N521">
        <v>0</v>
      </c>
      <c r="O521">
        <v>0</v>
      </c>
      <c r="X521" t="s">
        <v>53</v>
      </c>
      <c r="AK521" t="s">
        <v>54</v>
      </c>
      <c r="AL521" t="s">
        <v>55</v>
      </c>
      <c r="AM521" t="s">
        <v>55</v>
      </c>
      <c r="AN521" t="s">
        <v>55</v>
      </c>
      <c r="AO521" t="s">
        <v>55</v>
      </c>
      <c r="AP521" t="s">
        <v>55</v>
      </c>
      <c r="AQ521" t="s">
        <v>55</v>
      </c>
    </row>
    <row r="522" spans="1:43" x14ac:dyDescent="0.35">
      <c r="A522" t="s">
        <v>1033</v>
      </c>
      <c r="B522" t="s">
        <v>47</v>
      </c>
      <c r="C522" t="s">
        <v>48</v>
      </c>
      <c r="D522" t="s">
        <v>48</v>
      </c>
      <c r="E522" t="s">
        <v>49</v>
      </c>
      <c r="F522" t="s">
        <v>1065</v>
      </c>
      <c r="G522" t="s">
        <v>1066</v>
      </c>
      <c r="I522" t="str">
        <f>HYPERLINK("https://twitter.com/Twitter User/status/1745322694906966483","https://twitter.com/Twitter User/status/1745322694906966483")</f>
        <v>https://twitter.com/Twitter User/status/1745322694906966483</v>
      </c>
      <c r="J522" t="s">
        <v>52</v>
      </c>
      <c r="N522">
        <v>0</v>
      </c>
      <c r="O522">
        <v>0</v>
      </c>
      <c r="X522" t="s">
        <v>53</v>
      </c>
      <c r="AK522" t="s">
        <v>54</v>
      </c>
      <c r="AL522" t="s">
        <v>55</v>
      </c>
      <c r="AM522" t="s">
        <v>55</v>
      </c>
      <c r="AN522" t="s">
        <v>55</v>
      </c>
      <c r="AO522" t="s">
        <v>55</v>
      </c>
      <c r="AP522" t="s">
        <v>55</v>
      </c>
      <c r="AQ522" t="s">
        <v>55</v>
      </c>
    </row>
    <row r="523" spans="1:43" x14ac:dyDescent="0.35">
      <c r="A523" t="s">
        <v>1033</v>
      </c>
      <c r="B523" t="s">
        <v>47</v>
      </c>
      <c r="C523" t="s">
        <v>48</v>
      </c>
      <c r="D523" t="s">
        <v>48</v>
      </c>
      <c r="E523" t="s">
        <v>61</v>
      </c>
      <c r="F523" t="s">
        <v>1067</v>
      </c>
      <c r="G523" t="s">
        <v>1068</v>
      </c>
      <c r="I523" t="str">
        <f>HYPERLINK("https://twitter.com/Twitter User/status/1745300897419440618","https://twitter.com/Twitter User/status/1745300897419440618")</f>
        <v>https://twitter.com/Twitter User/status/1745300897419440618</v>
      </c>
      <c r="J523" t="s">
        <v>52</v>
      </c>
      <c r="N523">
        <v>0</v>
      </c>
      <c r="O523">
        <v>0</v>
      </c>
      <c r="X523" t="s">
        <v>53</v>
      </c>
      <c r="AK523" t="s">
        <v>54</v>
      </c>
      <c r="AL523" t="s">
        <v>55</v>
      </c>
      <c r="AM523" t="s">
        <v>55</v>
      </c>
      <c r="AN523" t="s">
        <v>55</v>
      </c>
      <c r="AO523" t="s">
        <v>55</v>
      </c>
      <c r="AP523" t="s">
        <v>55</v>
      </c>
      <c r="AQ523" t="s">
        <v>55</v>
      </c>
    </row>
    <row r="524" spans="1:43" x14ac:dyDescent="0.35">
      <c r="A524" t="s">
        <v>1033</v>
      </c>
      <c r="B524" t="s">
        <v>47</v>
      </c>
      <c r="C524" t="s">
        <v>48</v>
      </c>
      <c r="D524" t="s">
        <v>48</v>
      </c>
      <c r="E524" t="s">
        <v>49</v>
      </c>
      <c r="F524" t="s">
        <v>1069</v>
      </c>
      <c r="G524" t="s">
        <v>1070</v>
      </c>
      <c r="I524" t="str">
        <f>HYPERLINK("https://twitter.com/Twitter User/status/1745262550672163008","https://twitter.com/Twitter User/status/1745262550672163008")</f>
        <v>https://twitter.com/Twitter User/status/1745262550672163008</v>
      </c>
      <c r="J524" t="s">
        <v>52</v>
      </c>
      <c r="N524">
        <v>0</v>
      </c>
      <c r="O524">
        <v>0</v>
      </c>
      <c r="X524" t="s">
        <v>53</v>
      </c>
      <c r="AK524" t="s">
        <v>54</v>
      </c>
      <c r="AL524" t="s">
        <v>55</v>
      </c>
      <c r="AM524" t="s">
        <v>55</v>
      </c>
      <c r="AN524" t="s">
        <v>55</v>
      </c>
      <c r="AO524" t="s">
        <v>55</v>
      </c>
      <c r="AP524" t="s">
        <v>55</v>
      </c>
      <c r="AQ524" t="s">
        <v>55</v>
      </c>
    </row>
    <row r="525" spans="1:43" x14ac:dyDescent="0.35">
      <c r="A525" t="s">
        <v>1033</v>
      </c>
      <c r="B525" t="s">
        <v>47</v>
      </c>
      <c r="C525" t="s">
        <v>48</v>
      </c>
      <c r="D525" t="s">
        <v>48</v>
      </c>
      <c r="E525" t="s">
        <v>49</v>
      </c>
      <c r="F525" t="s">
        <v>1071</v>
      </c>
      <c r="G525" t="s">
        <v>1072</v>
      </c>
      <c r="I525" t="str">
        <f>HYPERLINK("https://twitter.com/Twitter User/status/1745258827023581450","https://twitter.com/Twitter User/status/1745258827023581450")</f>
        <v>https://twitter.com/Twitter User/status/1745258827023581450</v>
      </c>
      <c r="J525" t="s">
        <v>52</v>
      </c>
      <c r="N525">
        <v>0</v>
      </c>
      <c r="O525">
        <v>0</v>
      </c>
      <c r="X525" t="s">
        <v>53</v>
      </c>
      <c r="AK525" t="s">
        <v>54</v>
      </c>
      <c r="AL525" t="s">
        <v>55</v>
      </c>
      <c r="AM525" t="s">
        <v>55</v>
      </c>
      <c r="AN525" t="s">
        <v>55</v>
      </c>
      <c r="AO525" t="s">
        <v>55</v>
      </c>
      <c r="AP525" t="s">
        <v>55</v>
      </c>
      <c r="AQ525" t="s">
        <v>55</v>
      </c>
    </row>
    <row r="526" spans="1:43" x14ac:dyDescent="0.35">
      <c r="A526" t="s">
        <v>1033</v>
      </c>
      <c r="B526" t="s">
        <v>47</v>
      </c>
      <c r="C526" t="s">
        <v>48</v>
      </c>
      <c r="D526" t="s">
        <v>48</v>
      </c>
      <c r="E526" t="s">
        <v>49</v>
      </c>
      <c r="F526" s="1" t="s">
        <v>1073</v>
      </c>
      <c r="G526" t="s">
        <v>1074</v>
      </c>
      <c r="I526" t="str">
        <f>HYPERLINK("https://twitter.com/Twitter User/status/1745171823736828394","https://twitter.com/Twitter User/status/1745171823736828394")</f>
        <v>https://twitter.com/Twitter User/status/1745171823736828394</v>
      </c>
      <c r="J526" t="s">
        <v>52</v>
      </c>
      <c r="N526">
        <v>0</v>
      </c>
      <c r="O526">
        <v>0</v>
      </c>
      <c r="X526" t="s">
        <v>53</v>
      </c>
      <c r="AK526" t="s">
        <v>54</v>
      </c>
      <c r="AL526" t="s">
        <v>55</v>
      </c>
      <c r="AM526" t="s">
        <v>55</v>
      </c>
      <c r="AN526" t="s">
        <v>55</v>
      </c>
      <c r="AO526" t="s">
        <v>55</v>
      </c>
      <c r="AP526" t="s">
        <v>55</v>
      </c>
      <c r="AQ526" t="s">
        <v>55</v>
      </c>
    </row>
    <row r="527" spans="1:43" x14ac:dyDescent="0.35">
      <c r="A527" t="s">
        <v>1033</v>
      </c>
      <c r="B527" t="s">
        <v>47</v>
      </c>
      <c r="C527" t="s">
        <v>48</v>
      </c>
      <c r="D527" t="s">
        <v>48</v>
      </c>
      <c r="E527" t="s">
        <v>49</v>
      </c>
      <c r="F527" t="s">
        <v>1075</v>
      </c>
      <c r="G527" t="s">
        <v>1076</v>
      </c>
      <c r="I527" t="str">
        <f>HYPERLINK("https://twitter.com/Twitter User/status/1745168831629439094","https://twitter.com/Twitter User/status/1745168831629439094")</f>
        <v>https://twitter.com/Twitter User/status/1745168831629439094</v>
      </c>
      <c r="J527" t="s">
        <v>52</v>
      </c>
      <c r="N527">
        <v>0</v>
      </c>
      <c r="O527">
        <v>0</v>
      </c>
      <c r="X527" t="s">
        <v>53</v>
      </c>
      <c r="AK527" t="s">
        <v>54</v>
      </c>
      <c r="AL527" t="s">
        <v>55</v>
      </c>
      <c r="AM527" t="s">
        <v>55</v>
      </c>
      <c r="AN527" t="s">
        <v>55</v>
      </c>
      <c r="AO527" t="s">
        <v>55</v>
      </c>
      <c r="AP527" t="s">
        <v>55</v>
      </c>
      <c r="AQ527" t="s">
        <v>55</v>
      </c>
    </row>
    <row r="528" spans="1:43" x14ac:dyDescent="0.35">
      <c r="A528" t="s">
        <v>1033</v>
      </c>
      <c r="B528" t="s">
        <v>47</v>
      </c>
      <c r="C528" t="s">
        <v>48</v>
      </c>
      <c r="D528" t="s">
        <v>48</v>
      </c>
      <c r="E528" t="s">
        <v>49</v>
      </c>
      <c r="F528" t="s">
        <v>1075</v>
      </c>
      <c r="G528" t="s">
        <v>1077</v>
      </c>
      <c r="I528" t="str">
        <f>HYPERLINK("https://twitter.com/Twitter User/status/1745168715258429800","https://twitter.com/Twitter User/status/1745168715258429800")</f>
        <v>https://twitter.com/Twitter User/status/1745168715258429800</v>
      </c>
      <c r="J528" t="s">
        <v>52</v>
      </c>
      <c r="N528">
        <v>0</v>
      </c>
      <c r="O528">
        <v>0</v>
      </c>
      <c r="X528" t="s">
        <v>53</v>
      </c>
      <c r="AK528" t="s">
        <v>54</v>
      </c>
      <c r="AL528" t="s">
        <v>55</v>
      </c>
      <c r="AM528" t="s">
        <v>55</v>
      </c>
      <c r="AN528" t="s">
        <v>55</v>
      </c>
      <c r="AO528" t="s">
        <v>55</v>
      </c>
      <c r="AP528" t="s">
        <v>55</v>
      </c>
      <c r="AQ528" t="s">
        <v>55</v>
      </c>
    </row>
    <row r="529" spans="1:43" x14ac:dyDescent="0.35">
      <c r="A529" t="s">
        <v>1033</v>
      </c>
      <c r="B529" t="s">
        <v>47</v>
      </c>
      <c r="C529" t="s">
        <v>48</v>
      </c>
      <c r="D529" t="s">
        <v>48</v>
      </c>
      <c r="E529" t="s">
        <v>49</v>
      </c>
      <c r="F529" t="s">
        <v>1078</v>
      </c>
      <c r="G529" t="s">
        <v>1079</v>
      </c>
      <c r="I529" t="str">
        <f>HYPERLINK("https://twitter.com/Twitter User/status/1745167983704703205","https://twitter.com/Twitter User/status/1745167983704703205")</f>
        <v>https://twitter.com/Twitter User/status/1745167983704703205</v>
      </c>
      <c r="J529" t="s">
        <v>52</v>
      </c>
      <c r="N529">
        <v>0</v>
      </c>
      <c r="O529">
        <v>0</v>
      </c>
      <c r="X529" t="s">
        <v>53</v>
      </c>
      <c r="AK529" t="s">
        <v>54</v>
      </c>
      <c r="AL529" t="s">
        <v>55</v>
      </c>
      <c r="AM529" t="s">
        <v>55</v>
      </c>
      <c r="AN529" t="s">
        <v>55</v>
      </c>
      <c r="AO529" t="s">
        <v>55</v>
      </c>
      <c r="AP529" t="s">
        <v>55</v>
      </c>
      <c r="AQ529" t="s">
        <v>55</v>
      </c>
    </row>
    <row r="530" spans="1:43" x14ac:dyDescent="0.35">
      <c r="A530" t="s">
        <v>1033</v>
      </c>
      <c r="B530" t="s">
        <v>47</v>
      </c>
      <c r="C530" t="s">
        <v>48</v>
      </c>
      <c r="D530" t="s">
        <v>48</v>
      </c>
      <c r="E530" t="s">
        <v>49</v>
      </c>
      <c r="F530" t="s">
        <v>1080</v>
      </c>
      <c r="G530" t="s">
        <v>1081</v>
      </c>
      <c r="I530" t="str">
        <f>HYPERLINK("https://twitter.com/Twitter User/status/1745167071095501005","https://twitter.com/Twitter User/status/1745167071095501005")</f>
        <v>https://twitter.com/Twitter User/status/1745167071095501005</v>
      </c>
      <c r="J530" t="s">
        <v>52</v>
      </c>
      <c r="N530">
        <v>0</v>
      </c>
      <c r="O530">
        <v>0</v>
      </c>
      <c r="X530" t="s">
        <v>53</v>
      </c>
      <c r="AK530" t="s">
        <v>54</v>
      </c>
      <c r="AL530" t="s">
        <v>55</v>
      </c>
      <c r="AM530" t="s">
        <v>55</v>
      </c>
      <c r="AN530" t="s">
        <v>55</v>
      </c>
      <c r="AO530" t="s">
        <v>55</v>
      </c>
      <c r="AP530" t="s">
        <v>55</v>
      </c>
      <c r="AQ530" t="s">
        <v>55</v>
      </c>
    </row>
    <row r="531" spans="1:43" x14ac:dyDescent="0.35">
      <c r="A531" t="s">
        <v>1033</v>
      </c>
      <c r="B531" t="s">
        <v>47</v>
      </c>
      <c r="C531" t="s">
        <v>48</v>
      </c>
      <c r="D531" t="s">
        <v>48</v>
      </c>
      <c r="E531" t="s">
        <v>49</v>
      </c>
      <c r="F531" t="s">
        <v>1082</v>
      </c>
      <c r="G531" t="s">
        <v>1083</v>
      </c>
      <c r="I531" t="str">
        <f>HYPERLINK("https://twitter.com/Twitter User/status/1745166371116494960","https://twitter.com/Twitter User/status/1745166371116494960")</f>
        <v>https://twitter.com/Twitter User/status/1745166371116494960</v>
      </c>
      <c r="J531" t="s">
        <v>52</v>
      </c>
      <c r="N531">
        <v>0</v>
      </c>
      <c r="O531">
        <v>0</v>
      </c>
      <c r="X531" t="s">
        <v>53</v>
      </c>
      <c r="AK531" t="s">
        <v>54</v>
      </c>
      <c r="AL531" t="s">
        <v>55</v>
      </c>
      <c r="AM531" t="s">
        <v>55</v>
      </c>
      <c r="AN531" t="s">
        <v>55</v>
      </c>
      <c r="AO531" t="s">
        <v>55</v>
      </c>
      <c r="AP531" t="s">
        <v>55</v>
      </c>
      <c r="AQ531" t="s">
        <v>55</v>
      </c>
    </row>
    <row r="532" spans="1:43" x14ac:dyDescent="0.35">
      <c r="A532" t="s">
        <v>1033</v>
      </c>
      <c r="B532" t="s">
        <v>47</v>
      </c>
      <c r="C532" t="s">
        <v>48</v>
      </c>
      <c r="D532" t="s">
        <v>48</v>
      </c>
      <c r="E532" t="s">
        <v>49</v>
      </c>
      <c r="F532" t="s">
        <v>1084</v>
      </c>
      <c r="G532" t="s">
        <v>1085</v>
      </c>
      <c r="I532" t="str">
        <f>HYPERLINK("https://twitter.com/Twitter User/status/1745166183006109968","https://twitter.com/Twitter User/status/1745166183006109968")</f>
        <v>https://twitter.com/Twitter User/status/1745166183006109968</v>
      </c>
      <c r="J532" t="s">
        <v>52</v>
      </c>
      <c r="N532">
        <v>0</v>
      </c>
      <c r="O532">
        <v>0</v>
      </c>
      <c r="X532" t="s">
        <v>53</v>
      </c>
      <c r="AK532" t="s">
        <v>54</v>
      </c>
      <c r="AL532" t="s">
        <v>55</v>
      </c>
      <c r="AM532" t="s">
        <v>55</v>
      </c>
      <c r="AN532" t="s">
        <v>55</v>
      </c>
      <c r="AO532" t="s">
        <v>55</v>
      </c>
      <c r="AP532" t="s">
        <v>55</v>
      </c>
      <c r="AQ532" t="s">
        <v>55</v>
      </c>
    </row>
    <row r="533" spans="1:43" x14ac:dyDescent="0.35">
      <c r="A533" t="s">
        <v>1033</v>
      </c>
      <c r="B533" t="s">
        <v>47</v>
      </c>
      <c r="C533" t="s">
        <v>48</v>
      </c>
      <c r="D533" t="s">
        <v>48</v>
      </c>
      <c r="E533" t="s">
        <v>49</v>
      </c>
      <c r="F533" t="s">
        <v>1086</v>
      </c>
      <c r="G533" t="s">
        <v>1087</v>
      </c>
      <c r="I533" t="str">
        <f>HYPERLINK("https://twitter.com/Twitter User/status/1745165761373745567","https://twitter.com/Twitter User/status/1745165761373745567")</f>
        <v>https://twitter.com/Twitter User/status/1745165761373745567</v>
      </c>
      <c r="J533" t="s">
        <v>52</v>
      </c>
      <c r="N533">
        <v>0</v>
      </c>
      <c r="O533">
        <v>0</v>
      </c>
      <c r="X533" t="s">
        <v>53</v>
      </c>
      <c r="AK533" t="s">
        <v>54</v>
      </c>
      <c r="AL533" t="s">
        <v>55</v>
      </c>
      <c r="AM533" t="s">
        <v>55</v>
      </c>
      <c r="AN533" t="s">
        <v>55</v>
      </c>
      <c r="AO533" t="s">
        <v>55</v>
      </c>
      <c r="AP533" t="s">
        <v>55</v>
      </c>
      <c r="AQ533" t="s">
        <v>55</v>
      </c>
    </row>
    <row r="534" spans="1:43" x14ac:dyDescent="0.35">
      <c r="A534" t="s">
        <v>1088</v>
      </c>
      <c r="B534" t="s">
        <v>47</v>
      </c>
      <c r="C534" t="s">
        <v>48</v>
      </c>
      <c r="D534" t="s">
        <v>48</v>
      </c>
      <c r="E534" t="s">
        <v>61</v>
      </c>
      <c r="F534" t="s">
        <v>1089</v>
      </c>
      <c r="G534" t="s">
        <v>1090</v>
      </c>
      <c r="I534" t="str">
        <f>HYPERLINK("https://twitter.com/Twitter User/status/1745139219943862540","https://twitter.com/Twitter User/status/1745139219943862540")</f>
        <v>https://twitter.com/Twitter User/status/1745139219943862540</v>
      </c>
      <c r="J534" t="s">
        <v>52</v>
      </c>
      <c r="N534">
        <v>0</v>
      </c>
      <c r="O534">
        <v>0</v>
      </c>
      <c r="X534" t="s">
        <v>53</v>
      </c>
      <c r="AK534" t="s">
        <v>54</v>
      </c>
      <c r="AL534" t="s">
        <v>55</v>
      </c>
      <c r="AM534" t="s">
        <v>55</v>
      </c>
      <c r="AN534" t="s">
        <v>55</v>
      </c>
      <c r="AO534" t="s">
        <v>55</v>
      </c>
      <c r="AP534" t="s">
        <v>55</v>
      </c>
      <c r="AQ534" t="s">
        <v>55</v>
      </c>
    </row>
    <row r="535" spans="1:43" x14ac:dyDescent="0.35">
      <c r="A535" t="s">
        <v>1088</v>
      </c>
      <c r="B535" t="s">
        <v>47</v>
      </c>
      <c r="C535" t="s">
        <v>48</v>
      </c>
      <c r="D535" t="s">
        <v>48</v>
      </c>
      <c r="E535" t="s">
        <v>49</v>
      </c>
      <c r="F535" t="s">
        <v>1091</v>
      </c>
      <c r="G535" t="s">
        <v>1092</v>
      </c>
      <c r="I535" t="str">
        <f>HYPERLINK("https://twitter.com/Twitter User/status/1745116841490739281","https://twitter.com/Twitter User/status/1745116841490739281")</f>
        <v>https://twitter.com/Twitter User/status/1745116841490739281</v>
      </c>
      <c r="J535" t="s">
        <v>52</v>
      </c>
      <c r="N535">
        <v>0</v>
      </c>
      <c r="O535">
        <v>0</v>
      </c>
      <c r="X535" t="s">
        <v>53</v>
      </c>
      <c r="AK535" t="s">
        <v>54</v>
      </c>
      <c r="AL535" t="s">
        <v>55</v>
      </c>
      <c r="AM535" t="s">
        <v>55</v>
      </c>
      <c r="AN535" t="s">
        <v>55</v>
      </c>
      <c r="AO535" t="s">
        <v>55</v>
      </c>
      <c r="AP535" t="s">
        <v>55</v>
      </c>
      <c r="AQ535" t="s">
        <v>55</v>
      </c>
    </row>
    <row r="536" spans="1:43" x14ac:dyDescent="0.35">
      <c r="A536" t="s">
        <v>1088</v>
      </c>
      <c r="B536" t="s">
        <v>47</v>
      </c>
      <c r="C536" t="s">
        <v>48</v>
      </c>
      <c r="D536" t="s">
        <v>48</v>
      </c>
      <c r="E536" t="s">
        <v>61</v>
      </c>
      <c r="F536" t="s">
        <v>1025</v>
      </c>
      <c r="G536" t="s">
        <v>1093</v>
      </c>
      <c r="I536" t="str">
        <f>HYPERLINK("https://twitter.com/Twitter User/status/1745116236294582657","https://twitter.com/Twitter User/status/1745116236294582657")</f>
        <v>https://twitter.com/Twitter User/status/1745116236294582657</v>
      </c>
      <c r="J536" t="s">
        <v>52</v>
      </c>
      <c r="N536">
        <v>0</v>
      </c>
      <c r="O536">
        <v>0</v>
      </c>
      <c r="X536" t="s">
        <v>53</v>
      </c>
      <c r="AK536" t="s">
        <v>54</v>
      </c>
      <c r="AL536" t="s">
        <v>55</v>
      </c>
      <c r="AM536" t="s">
        <v>55</v>
      </c>
      <c r="AN536" t="s">
        <v>55</v>
      </c>
      <c r="AO536" t="s">
        <v>55</v>
      </c>
      <c r="AP536" t="s">
        <v>55</v>
      </c>
      <c r="AQ536" t="s">
        <v>55</v>
      </c>
    </row>
    <row r="537" spans="1:43" x14ac:dyDescent="0.35">
      <c r="A537" t="s">
        <v>1088</v>
      </c>
      <c r="B537" t="s">
        <v>47</v>
      </c>
      <c r="C537" t="s">
        <v>48</v>
      </c>
      <c r="D537" t="s">
        <v>48</v>
      </c>
      <c r="E537" t="s">
        <v>61</v>
      </c>
      <c r="F537" t="s">
        <v>1094</v>
      </c>
      <c r="G537" t="s">
        <v>1095</v>
      </c>
      <c r="I537" t="str">
        <f>HYPERLINK("https://twitter.com/Twitter User/status/1745115906316145104","https://twitter.com/Twitter User/status/1745115906316145104")</f>
        <v>https://twitter.com/Twitter User/status/1745115906316145104</v>
      </c>
      <c r="J537" t="s">
        <v>52</v>
      </c>
      <c r="N537">
        <v>0</v>
      </c>
      <c r="O537">
        <v>0</v>
      </c>
      <c r="X537" t="s">
        <v>53</v>
      </c>
      <c r="AK537" t="s">
        <v>54</v>
      </c>
      <c r="AL537" t="s">
        <v>55</v>
      </c>
      <c r="AM537" t="s">
        <v>55</v>
      </c>
      <c r="AN537" t="s">
        <v>55</v>
      </c>
      <c r="AO537" t="s">
        <v>55</v>
      </c>
      <c r="AP537" t="s">
        <v>55</v>
      </c>
      <c r="AQ537" t="s">
        <v>55</v>
      </c>
    </row>
    <row r="538" spans="1:43" x14ac:dyDescent="0.35">
      <c r="A538" t="s">
        <v>1088</v>
      </c>
      <c r="B538" t="s">
        <v>47</v>
      </c>
      <c r="C538" t="s">
        <v>48</v>
      </c>
      <c r="D538" t="s">
        <v>48</v>
      </c>
      <c r="E538" t="s">
        <v>49</v>
      </c>
      <c r="F538" t="s">
        <v>1096</v>
      </c>
      <c r="G538" t="s">
        <v>1097</v>
      </c>
      <c r="I538" t="str">
        <f>HYPERLINK("https://twitter.com/Twitter User/status/1745113977561256093","https://twitter.com/Twitter User/status/1745113977561256093")</f>
        <v>https://twitter.com/Twitter User/status/1745113977561256093</v>
      </c>
      <c r="J538" t="s">
        <v>52</v>
      </c>
      <c r="N538">
        <v>0</v>
      </c>
      <c r="O538">
        <v>0</v>
      </c>
      <c r="X538" t="s">
        <v>53</v>
      </c>
      <c r="AK538" t="s">
        <v>54</v>
      </c>
      <c r="AL538" t="s">
        <v>55</v>
      </c>
      <c r="AM538" t="s">
        <v>55</v>
      </c>
      <c r="AN538" t="s">
        <v>55</v>
      </c>
      <c r="AO538" t="s">
        <v>55</v>
      </c>
      <c r="AP538" t="s">
        <v>55</v>
      </c>
      <c r="AQ538" t="s">
        <v>55</v>
      </c>
    </row>
    <row r="539" spans="1:43" x14ac:dyDescent="0.35">
      <c r="A539" t="s">
        <v>1088</v>
      </c>
      <c r="B539" t="s">
        <v>47</v>
      </c>
      <c r="C539" t="s">
        <v>48</v>
      </c>
      <c r="D539" t="s">
        <v>48</v>
      </c>
      <c r="E539" t="s">
        <v>49</v>
      </c>
      <c r="F539" t="s">
        <v>1098</v>
      </c>
      <c r="G539" t="s">
        <v>1099</v>
      </c>
      <c r="I539" t="str">
        <f>HYPERLINK("https://twitter.com/Twitter User/status/1745113051014316203","https://twitter.com/Twitter User/status/1745113051014316203")</f>
        <v>https://twitter.com/Twitter User/status/1745113051014316203</v>
      </c>
      <c r="J539" t="s">
        <v>52</v>
      </c>
      <c r="N539">
        <v>0</v>
      </c>
      <c r="O539">
        <v>0</v>
      </c>
      <c r="X539" t="s">
        <v>53</v>
      </c>
      <c r="AK539" t="s">
        <v>54</v>
      </c>
      <c r="AL539" t="s">
        <v>55</v>
      </c>
      <c r="AM539" t="s">
        <v>55</v>
      </c>
      <c r="AN539" t="s">
        <v>55</v>
      </c>
      <c r="AO539" t="s">
        <v>55</v>
      </c>
      <c r="AP539" t="s">
        <v>55</v>
      </c>
      <c r="AQ539" t="s">
        <v>55</v>
      </c>
    </row>
    <row r="540" spans="1:43" x14ac:dyDescent="0.35">
      <c r="A540" t="s">
        <v>1088</v>
      </c>
      <c r="B540" t="s">
        <v>47</v>
      </c>
      <c r="C540" t="s">
        <v>48</v>
      </c>
      <c r="D540" t="s">
        <v>48</v>
      </c>
      <c r="E540" t="s">
        <v>49</v>
      </c>
      <c r="F540" t="s">
        <v>1100</v>
      </c>
      <c r="G540" t="s">
        <v>1101</v>
      </c>
      <c r="I540" t="str">
        <f>HYPERLINK("https://twitter.com/Twitter User/status/1745110513464578410","https://twitter.com/Twitter User/status/1745110513464578410")</f>
        <v>https://twitter.com/Twitter User/status/1745110513464578410</v>
      </c>
      <c r="J540" t="s">
        <v>52</v>
      </c>
      <c r="N540">
        <v>0</v>
      </c>
      <c r="O540">
        <v>0</v>
      </c>
      <c r="X540" t="s">
        <v>53</v>
      </c>
      <c r="AK540" t="s">
        <v>54</v>
      </c>
      <c r="AL540" t="s">
        <v>55</v>
      </c>
      <c r="AM540" t="s">
        <v>55</v>
      </c>
      <c r="AN540" t="s">
        <v>55</v>
      </c>
      <c r="AO540" t="s">
        <v>55</v>
      </c>
      <c r="AP540" t="s">
        <v>55</v>
      </c>
      <c r="AQ540" t="s">
        <v>55</v>
      </c>
    </row>
    <row r="541" spans="1:43" x14ac:dyDescent="0.35">
      <c r="A541" t="s">
        <v>1088</v>
      </c>
      <c r="B541" t="s">
        <v>47</v>
      </c>
      <c r="C541" t="s">
        <v>48</v>
      </c>
      <c r="D541" t="s">
        <v>48</v>
      </c>
      <c r="E541" t="s">
        <v>49</v>
      </c>
      <c r="F541" t="s">
        <v>1102</v>
      </c>
      <c r="G541" t="s">
        <v>1103</v>
      </c>
      <c r="I541" t="str">
        <f>HYPERLINK("https://twitter.com/Twitter User/status/1745063089219985852","https://twitter.com/Twitter User/status/1745063089219985852")</f>
        <v>https://twitter.com/Twitter User/status/1745063089219985852</v>
      </c>
      <c r="N541">
        <v>0</v>
      </c>
      <c r="O541">
        <v>0</v>
      </c>
      <c r="X541" t="s">
        <v>53</v>
      </c>
      <c r="AK541" t="s">
        <v>54</v>
      </c>
      <c r="AL541" t="s">
        <v>55</v>
      </c>
      <c r="AM541" t="s">
        <v>55</v>
      </c>
      <c r="AN541" t="s">
        <v>55</v>
      </c>
      <c r="AO541" t="s">
        <v>55</v>
      </c>
      <c r="AP541" t="s">
        <v>55</v>
      </c>
      <c r="AQ541" t="s">
        <v>55</v>
      </c>
    </row>
    <row r="542" spans="1:43" x14ac:dyDescent="0.35">
      <c r="A542" t="s">
        <v>1088</v>
      </c>
      <c r="B542" t="s">
        <v>47</v>
      </c>
      <c r="C542" t="s">
        <v>48</v>
      </c>
      <c r="D542" t="s">
        <v>48</v>
      </c>
      <c r="E542" t="s">
        <v>49</v>
      </c>
      <c r="F542" t="s">
        <v>1104</v>
      </c>
      <c r="G542" t="s">
        <v>1105</v>
      </c>
      <c r="I542" t="str">
        <f>HYPERLINK("https://twitter.com/Twitter User/status/1745050232352817226","https://twitter.com/Twitter User/status/1745050232352817226")</f>
        <v>https://twitter.com/Twitter User/status/1745050232352817226</v>
      </c>
      <c r="J542" t="s">
        <v>52</v>
      </c>
      <c r="N542">
        <v>0</v>
      </c>
      <c r="O542">
        <v>0</v>
      </c>
      <c r="X542" t="s">
        <v>53</v>
      </c>
      <c r="AK542" t="s">
        <v>54</v>
      </c>
      <c r="AL542" t="s">
        <v>55</v>
      </c>
      <c r="AM542" t="s">
        <v>55</v>
      </c>
      <c r="AN542" t="s">
        <v>55</v>
      </c>
      <c r="AO542" t="s">
        <v>55</v>
      </c>
      <c r="AP542" t="s">
        <v>55</v>
      </c>
      <c r="AQ542" t="s">
        <v>55</v>
      </c>
    </row>
    <row r="543" spans="1:43" x14ac:dyDescent="0.35">
      <c r="A543" t="s">
        <v>1088</v>
      </c>
      <c r="B543" t="s">
        <v>47</v>
      </c>
      <c r="C543" t="s">
        <v>48</v>
      </c>
      <c r="D543" t="s">
        <v>48</v>
      </c>
      <c r="E543" t="s">
        <v>49</v>
      </c>
      <c r="F543" t="s">
        <v>1106</v>
      </c>
      <c r="G543" t="s">
        <v>1107</v>
      </c>
      <c r="I543" t="str">
        <f>HYPERLINK("https://twitter.com/Twitter User/status/1745047206661689821","https://twitter.com/Twitter User/status/1745047206661689821")</f>
        <v>https://twitter.com/Twitter User/status/1745047206661689821</v>
      </c>
      <c r="N543">
        <v>0</v>
      </c>
      <c r="O543">
        <v>0</v>
      </c>
      <c r="X543" t="s">
        <v>95</v>
      </c>
      <c r="AK543" t="s">
        <v>54</v>
      </c>
      <c r="AL543" t="s">
        <v>55</v>
      </c>
      <c r="AM543" t="s">
        <v>55</v>
      </c>
      <c r="AN543" t="s">
        <v>55</v>
      </c>
      <c r="AO543" t="s">
        <v>55</v>
      </c>
      <c r="AP543" t="s">
        <v>55</v>
      </c>
      <c r="AQ543" t="s">
        <v>55</v>
      </c>
    </row>
    <row r="544" spans="1:43" x14ac:dyDescent="0.35">
      <c r="A544" t="s">
        <v>1088</v>
      </c>
      <c r="B544" t="s">
        <v>47</v>
      </c>
      <c r="C544" t="s">
        <v>48</v>
      </c>
      <c r="D544" t="s">
        <v>48</v>
      </c>
      <c r="E544" t="s">
        <v>49</v>
      </c>
      <c r="F544" t="s">
        <v>500</v>
      </c>
      <c r="G544" t="s">
        <v>1108</v>
      </c>
      <c r="I544" t="str">
        <f>HYPERLINK("https://twitter.com/Twitter User/status/1745036741621498301","https://twitter.com/Twitter User/status/1745036741621498301")</f>
        <v>https://twitter.com/Twitter User/status/1745036741621498301</v>
      </c>
      <c r="J544" t="s">
        <v>52</v>
      </c>
      <c r="N544">
        <v>0</v>
      </c>
      <c r="O544">
        <v>0</v>
      </c>
      <c r="X544" t="s">
        <v>53</v>
      </c>
      <c r="AK544" t="s">
        <v>54</v>
      </c>
      <c r="AL544" t="s">
        <v>55</v>
      </c>
      <c r="AM544" t="s">
        <v>55</v>
      </c>
      <c r="AN544" t="s">
        <v>55</v>
      </c>
      <c r="AO544" t="s">
        <v>55</v>
      </c>
      <c r="AP544" t="s">
        <v>55</v>
      </c>
      <c r="AQ544" t="s">
        <v>55</v>
      </c>
    </row>
    <row r="545" spans="1:43" x14ac:dyDescent="0.35">
      <c r="A545" t="s">
        <v>1088</v>
      </c>
      <c r="B545" t="s">
        <v>47</v>
      </c>
      <c r="C545" t="s">
        <v>48</v>
      </c>
      <c r="D545" t="s">
        <v>48</v>
      </c>
      <c r="E545" t="s">
        <v>61</v>
      </c>
      <c r="F545" t="s">
        <v>1109</v>
      </c>
      <c r="G545" t="s">
        <v>1110</v>
      </c>
      <c r="I545" t="str">
        <f>HYPERLINK("https://twitter.com/Twitter User/status/1745029373206376887","https://twitter.com/Twitter User/status/1745029373206376887")</f>
        <v>https://twitter.com/Twitter User/status/1745029373206376887</v>
      </c>
      <c r="J545" t="s">
        <v>52</v>
      </c>
      <c r="N545">
        <v>0</v>
      </c>
      <c r="O545">
        <v>0</v>
      </c>
      <c r="X545" t="s">
        <v>53</v>
      </c>
      <c r="AK545" t="s">
        <v>54</v>
      </c>
      <c r="AL545" t="s">
        <v>55</v>
      </c>
      <c r="AM545" t="s">
        <v>55</v>
      </c>
      <c r="AN545" t="s">
        <v>55</v>
      </c>
      <c r="AO545" t="s">
        <v>55</v>
      </c>
      <c r="AP545" t="s">
        <v>55</v>
      </c>
      <c r="AQ545" t="s">
        <v>55</v>
      </c>
    </row>
    <row r="546" spans="1:43" x14ac:dyDescent="0.35">
      <c r="A546" t="s">
        <v>1088</v>
      </c>
      <c r="B546" t="s">
        <v>47</v>
      </c>
      <c r="C546" t="s">
        <v>48</v>
      </c>
      <c r="D546" t="s">
        <v>48</v>
      </c>
      <c r="E546" t="s">
        <v>61</v>
      </c>
      <c r="F546" t="s">
        <v>1111</v>
      </c>
      <c r="G546" t="s">
        <v>1112</v>
      </c>
      <c r="I546" t="str">
        <f>HYPERLINK("https://twitter.com/Twitter User/status/1745028673407795242","https://twitter.com/Twitter User/status/1745028673407795242")</f>
        <v>https://twitter.com/Twitter User/status/1745028673407795242</v>
      </c>
      <c r="J546" t="s">
        <v>52</v>
      </c>
      <c r="N546">
        <v>0</v>
      </c>
      <c r="O546">
        <v>0</v>
      </c>
      <c r="X546" t="s">
        <v>53</v>
      </c>
      <c r="AK546" t="s">
        <v>54</v>
      </c>
      <c r="AL546" t="s">
        <v>55</v>
      </c>
      <c r="AM546" t="s">
        <v>55</v>
      </c>
      <c r="AN546" t="s">
        <v>55</v>
      </c>
      <c r="AO546" t="s">
        <v>55</v>
      </c>
      <c r="AP546" t="s">
        <v>55</v>
      </c>
      <c r="AQ546" t="s">
        <v>55</v>
      </c>
    </row>
    <row r="547" spans="1:43" x14ac:dyDescent="0.35">
      <c r="A547" t="s">
        <v>1088</v>
      </c>
      <c r="B547" t="s">
        <v>47</v>
      </c>
      <c r="C547" t="s">
        <v>48</v>
      </c>
      <c r="D547" t="s">
        <v>48</v>
      </c>
      <c r="E547" t="s">
        <v>61</v>
      </c>
      <c r="F547" t="s">
        <v>1113</v>
      </c>
      <c r="G547" t="s">
        <v>1114</v>
      </c>
      <c r="I547" t="str">
        <f>HYPERLINK("https://twitter.com/Twitter User/status/1745020969905975493","https://twitter.com/Twitter User/status/1745020969905975493")</f>
        <v>https://twitter.com/Twitter User/status/1745020969905975493</v>
      </c>
      <c r="J547" t="s">
        <v>52</v>
      </c>
      <c r="N547">
        <v>0</v>
      </c>
      <c r="O547">
        <v>0</v>
      </c>
      <c r="X547" t="s">
        <v>53</v>
      </c>
      <c r="AK547" t="s">
        <v>54</v>
      </c>
      <c r="AL547" t="s">
        <v>55</v>
      </c>
      <c r="AM547" t="s">
        <v>55</v>
      </c>
      <c r="AN547" t="s">
        <v>55</v>
      </c>
      <c r="AO547" t="s">
        <v>55</v>
      </c>
      <c r="AP547" t="s">
        <v>55</v>
      </c>
      <c r="AQ547" t="s">
        <v>55</v>
      </c>
    </row>
    <row r="548" spans="1:43" x14ac:dyDescent="0.35">
      <c r="A548" t="s">
        <v>1088</v>
      </c>
      <c r="B548" t="s">
        <v>47</v>
      </c>
      <c r="C548" t="s">
        <v>48</v>
      </c>
      <c r="D548" t="s">
        <v>48</v>
      </c>
      <c r="E548" t="s">
        <v>49</v>
      </c>
      <c r="F548" t="s">
        <v>1115</v>
      </c>
      <c r="G548" t="s">
        <v>1116</v>
      </c>
      <c r="I548" t="str">
        <f>HYPERLINK("https://twitter.com/Twitter User/status/1745020771356074017","https://twitter.com/Twitter User/status/1745020771356074017")</f>
        <v>https://twitter.com/Twitter User/status/1745020771356074017</v>
      </c>
      <c r="J548" t="s">
        <v>52</v>
      </c>
      <c r="N548">
        <v>0</v>
      </c>
      <c r="O548">
        <v>0</v>
      </c>
      <c r="X548" t="s">
        <v>53</v>
      </c>
      <c r="AK548" t="s">
        <v>54</v>
      </c>
      <c r="AL548" t="s">
        <v>55</v>
      </c>
      <c r="AM548" t="s">
        <v>55</v>
      </c>
      <c r="AN548" t="s">
        <v>55</v>
      </c>
      <c r="AO548" t="s">
        <v>55</v>
      </c>
      <c r="AP548" t="s">
        <v>55</v>
      </c>
      <c r="AQ548" t="s">
        <v>55</v>
      </c>
    </row>
    <row r="549" spans="1:43" x14ac:dyDescent="0.35">
      <c r="A549" t="s">
        <v>1088</v>
      </c>
      <c r="B549" t="s">
        <v>47</v>
      </c>
      <c r="C549" t="s">
        <v>48</v>
      </c>
      <c r="D549" t="s">
        <v>48</v>
      </c>
      <c r="E549" t="s">
        <v>61</v>
      </c>
      <c r="F549" t="s">
        <v>1117</v>
      </c>
      <c r="G549" t="s">
        <v>1118</v>
      </c>
      <c r="I549" t="str">
        <f>HYPERLINK("https://twitter.com/Twitter User/status/1745015252687966355","https://twitter.com/Twitter User/status/1745015252687966355")</f>
        <v>https://twitter.com/Twitter User/status/1745015252687966355</v>
      </c>
      <c r="J549" t="s">
        <v>52</v>
      </c>
      <c r="N549">
        <v>0</v>
      </c>
      <c r="O549">
        <v>0</v>
      </c>
      <c r="X549" t="s">
        <v>53</v>
      </c>
      <c r="AK549" t="s">
        <v>54</v>
      </c>
      <c r="AL549" t="s">
        <v>55</v>
      </c>
      <c r="AM549" t="s">
        <v>55</v>
      </c>
      <c r="AN549" t="s">
        <v>55</v>
      </c>
      <c r="AO549" t="s">
        <v>55</v>
      </c>
      <c r="AP549" t="s">
        <v>55</v>
      </c>
      <c r="AQ549" t="s">
        <v>55</v>
      </c>
    </row>
    <row r="550" spans="1:43" x14ac:dyDescent="0.35">
      <c r="A550" t="s">
        <v>1088</v>
      </c>
      <c r="B550" t="s">
        <v>47</v>
      </c>
      <c r="C550" t="s">
        <v>48</v>
      </c>
      <c r="D550" t="s">
        <v>48</v>
      </c>
      <c r="E550" t="s">
        <v>49</v>
      </c>
      <c r="F550" t="s">
        <v>868</v>
      </c>
      <c r="G550" t="s">
        <v>1119</v>
      </c>
      <c r="I550" t="str">
        <f>HYPERLINK("https://twitter.com/Twitter User/status/1744968560232014267","https://twitter.com/Twitter User/status/1744968560232014267")</f>
        <v>https://twitter.com/Twitter User/status/1744968560232014267</v>
      </c>
      <c r="N550">
        <v>0</v>
      </c>
      <c r="O550">
        <v>0</v>
      </c>
      <c r="W550" t="s">
        <v>94</v>
      </c>
      <c r="X550" t="s">
        <v>95</v>
      </c>
      <c r="AK550" t="s">
        <v>54</v>
      </c>
      <c r="AL550" t="s">
        <v>55</v>
      </c>
      <c r="AM550" t="s">
        <v>55</v>
      </c>
      <c r="AN550" t="s">
        <v>55</v>
      </c>
      <c r="AO550" t="s">
        <v>55</v>
      </c>
      <c r="AP550" t="s">
        <v>55</v>
      </c>
      <c r="AQ550" t="s">
        <v>55</v>
      </c>
    </row>
    <row r="551" spans="1:43" x14ac:dyDescent="0.35">
      <c r="A551" t="s">
        <v>1088</v>
      </c>
      <c r="B551" t="s">
        <v>47</v>
      </c>
      <c r="C551" t="s">
        <v>48</v>
      </c>
      <c r="D551" t="s">
        <v>48</v>
      </c>
      <c r="E551" t="s">
        <v>49</v>
      </c>
      <c r="F551" t="s">
        <v>1120</v>
      </c>
      <c r="G551" t="s">
        <v>1121</v>
      </c>
      <c r="I551" t="str">
        <f>HYPERLINK("https://twitter.com/Twitter User/status/1744953439644233750","https://twitter.com/Twitter User/status/1744953439644233750")</f>
        <v>https://twitter.com/Twitter User/status/1744953439644233750</v>
      </c>
      <c r="J551" t="s">
        <v>52</v>
      </c>
      <c r="N551">
        <v>0</v>
      </c>
      <c r="O551">
        <v>0</v>
      </c>
      <c r="X551" t="s">
        <v>53</v>
      </c>
      <c r="AK551" t="s">
        <v>54</v>
      </c>
      <c r="AL551" t="s">
        <v>55</v>
      </c>
      <c r="AM551" t="s">
        <v>55</v>
      </c>
      <c r="AN551" t="s">
        <v>55</v>
      </c>
      <c r="AO551" t="s">
        <v>55</v>
      </c>
      <c r="AP551" t="s">
        <v>55</v>
      </c>
      <c r="AQ551" t="s">
        <v>55</v>
      </c>
    </row>
    <row r="552" spans="1:43" x14ac:dyDescent="0.35">
      <c r="A552" t="s">
        <v>1088</v>
      </c>
      <c r="B552" t="s">
        <v>66</v>
      </c>
      <c r="C552" t="s">
        <v>67</v>
      </c>
      <c r="D552" t="s">
        <v>67</v>
      </c>
      <c r="E552" t="s">
        <v>68</v>
      </c>
      <c r="F552" t="s">
        <v>1122</v>
      </c>
      <c r="G552" t="s">
        <v>1123</v>
      </c>
      <c r="I552" t="str">
        <f>HYPERLINK("https://payrupblogs.wordpress.com/2024/01/10/simplified-dth-recharge-through-the-user-friendly-payrup-app/","https://payrupblogs.wordpress.com/2024/01/10/simplified-dth-recharge-through-the-user-friendly-payrup-app/")</f>
        <v>https://payrupblogs.wordpress.com/2024/01/10/simplified-dth-recharge-through-the-user-friendly-payrup-app/</v>
      </c>
      <c r="AL552" t="s">
        <v>55</v>
      </c>
      <c r="AM552" t="s">
        <v>55</v>
      </c>
      <c r="AN552" t="s">
        <v>55</v>
      </c>
      <c r="AO552" t="s">
        <v>55</v>
      </c>
      <c r="AP552" t="s">
        <v>55</v>
      </c>
      <c r="AQ552" t="s">
        <v>55</v>
      </c>
    </row>
    <row r="553" spans="1:43" x14ac:dyDescent="0.35">
      <c r="A553" t="s">
        <v>1088</v>
      </c>
      <c r="B553" t="s">
        <v>47</v>
      </c>
      <c r="C553" t="s">
        <v>48</v>
      </c>
      <c r="D553" t="s">
        <v>48</v>
      </c>
      <c r="E553" t="s">
        <v>61</v>
      </c>
      <c r="F553" t="s">
        <v>1124</v>
      </c>
      <c r="G553" t="s">
        <v>1125</v>
      </c>
      <c r="I553" t="str">
        <f>HYPERLINK("https://twitter.com/Twitter User/status/1744950440213836251","https://twitter.com/Twitter User/status/1744950440213836251")</f>
        <v>https://twitter.com/Twitter User/status/1744950440213836251</v>
      </c>
      <c r="J553" t="s">
        <v>60</v>
      </c>
      <c r="N553">
        <v>0</v>
      </c>
      <c r="O553">
        <v>0</v>
      </c>
      <c r="X553" t="s">
        <v>53</v>
      </c>
      <c r="AK553" t="s">
        <v>54</v>
      </c>
      <c r="AL553" t="s">
        <v>55</v>
      </c>
      <c r="AM553" t="s">
        <v>55</v>
      </c>
      <c r="AN553" t="s">
        <v>55</v>
      </c>
      <c r="AO553" t="s">
        <v>55</v>
      </c>
      <c r="AP553" t="s">
        <v>55</v>
      </c>
      <c r="AQ553" t="s">
        <v>55</v>
      </c>
    </row>
    <row r="554" spans="1:43" x14ac:dyDescent="0.35">
      <c r="A554" t="s">
        <v>1088</v>
      </c>
      <c r="B554" t="s">
        <v>47</v>
      </c>
      <c r="C554" t="s">
        <v>48</v>
      </c>
      <c r="D554" t="s">
        <v>48</v>
      </c>
      <c r="E554" t="s">
        <v>49</v>
      </c>
      <c r="F554" t="s">
        <v>1126</v>
      </c>
      <c r="G554" t="s">
        <v>1127</v>
      </c>
      <c r="I554" t="str">
        <f>HYPERLINK("https://twitter.com/Twitter User/status/1744946002409246870","https://twitter.com/Twitter User/status/1744946002409246870")</f>
        <v>https://twitter.com/Twitter User/status/1744946002409246870</v>
      </c>
      <c r="N554">
        <v>0</v>
      </c>
      <c r="O554">
        <v>0</v>
      </c>
      <c r="X554" t="s">
        <v>53</v>
      </c>
      <c r="AK554" t="s">
        <v>54</v>
      </c>
      <c r="AL554" t="s">
        <v>55</v>
      </c>
      <c r="AM554" t="s">
        <v>55</v>
      </c>
      <c r="AN554" t="s">
        <v>55</v>
      </c>
      <c r="AO554" t="s">
        <v>55</v>
      </c>
      <c r="AP554" t="s">
        <v>55</v>
      </c>
      <c r="AQ554" t="s">
        <v>55</v>
      </c>
    </row>
    <row r="555" spans="1:43" x14ac:dyDescent="0.35">
      <c r="A555" t="s">
        <v>1088</v>
      </c>
      <c r="B555" t="s">
        <v>47</v>
      </c>
      <c r="C555" t="s">
        <v>48</v>
      </c>
      <c r="D555" t="s">
        <v>48</v>
      </c>
      <c r="E555" t="s">
        <v>61</v>
      </c>
      <c r="F555" t="s">
        <v>1128</v>
      </c>
      <c r="G555" t="s">
        <v>1129</v>
      </c>
      <c r="I555" t="str">
        <f>HYPERLINK("https://twitter.com/Twitter User/status/1744943556299829385","https://twitter.com/Twitter User/status/1744943556299829385")</f>
        <v>https://twitter.com/Twitter User/status/1744943556299829385</v>
      </c>
      <c r="J555" t="s">
        <v>52</v>
      </c>
      <c r="N555">
        <v>0</v>
      </c>
      <c r="O555">
        <v>0</v>
      </c>
      <c r="X555" t="s">
        <v>53</v>
      </c>
      <c r="AK555" t="s">
        <v>54</v>
      </c>
      <c r="AL555" t="s">
        <v>55</v>
      </c>
      <c r="AM555" t="s">
        <v>55</v>
      </c>
      <c r="AN555" t="s">
        <v>55</v>
      </c>
      <c r="AO555" t="s">
        <v>55</v>
      </c>
      <c r="AP555" t="s">
        <v>55</v>
      </c>
      <c r="AQ555" t="s">
        <v>55</v>
      </c>
    </row>
    <row r="556" spans="1:43" x14ac:dyDescent="0.35">
      <c r="A556" t="s">
        <v>1088</v>
      </c>
      <c r="B556" t="s">
        <v>47</v>
      </c>
      <c r="C556" t="s">
        <v>48</v>
      </c>
      <c r="D556" t="s">
        <v>48</v>
      </c>
      <c r="E556" t="s">
        <v>61</v>
      </c>
      <c r="F556" t="s">
        <v>1130</v>
      </c>
      <c r="G556" t="s">
        <v>1131</v>
      </c>
      <c r="I556" t="str">
        <f>HYPERLINK("https://twitter.com/Twitter User/status/1744942887987466636","https://twitter.com/Twitter User/status/1744942887987466636")</f>
        <v>https://twitter.com/Twitter User/status/1744942887987466636</v>
      </c>
      <c r="J556" t="s">
        <v>52</v>
      </c>
      <c r="N556">
        <v>0</v>
      </c>
      <c r="O556">
        <v>0</v>
      </c>
      <c r="X556" t="s">
        <v>53</v>
      </c>
      <c r="AK556" t="s">
        <v>54</v>
      </c>
      <c r="AL556" t="s">
        <v>55</v>
      </c>
      <c r="AM556" t="s">
        <v>55</v>
      </c>
      <c r="AN556" t="s">
        <v>55</v>
      </c>
      <c r="AO556" t="s">
        <v>55</v>
      </c>
      <c r="AP556" t="s">
        <v>55</v>
      </c>
      <c r="AQ556" t="s">
        <v>55</v>
      </c>
    </row>
    <row r="557" spans="1:43" x14ac:dyDescent="0.35">
      <c r="A557" t="s">
        <v>1088</v>
      </c>
      <c r="B557" t="s">
        <v>47</v>
      </c>
      <c r="C557" t="s">
        <v>48</v>
      </c>
      <c r="D557" t="s">
        <v>48</v>
      </c>
      <c r="E557" t="s">
        <v>49</v>
      </c>
      <c r="F557" t="s">
        <v>1132</v>
      </c>
      <c r="G557" t="s">
        <v>1133</v>
      </c>
      <c r="I557" t="str">
        <f>HYPERLINK("https://twitter.com/Twitter User/status/1744861237283057928","https://twitter.com/Twitter User/status/1744861237283057928")</f>
        <v>https://twitter.com/Twitter User/status/1744861237283057928</v>
      </c>
      <c r="J557" t="s">
        <v>52</v>
      </c>
      <c r="N557">
        <v>0</v>
      </c>
      <c r="O557">
        <v>0</v>
      </c>
      <c r="X557" t="s">
        <v>53</v>
      </c>
      <c r="AK557" t="s">
        <v>54</v>
      </c>
      <c r="AL557" t="s">
        <v>55</v>
      </c>
      <c r="AM557" t="s">
        <v>55</v>
      </c>
      <c r="AN557" t="s">
        <v>55</v>
      </c>
      <c r="AO557" t="s">
        <v>55</v>
      </c>
      <c r="AP557" t="s">
        <v>55</v>
      </c>
      <c r="AQ557" t="s">
        <v>55</v>
      </c>
    </row>
    <row r="558" spans="1:43" x14ac:dyDescent="0.35">
      <c r="A558" t="s">
        <v>1088</v>
      </c>
      <c r="B558" t="s">
        <v>47</v>
      </c>
      <c r="C558" t="s">
        <v>48</v>
      </c>
      <c r="D558" t="s">
        <v>48</v>
      </c>
      <c r="E558" t="s">
        <v>49</v>
      </c>
      <c r="F558" t="s">
        <v>1134</v>
      </c>
      <c r="G558" t="s">
        <v>1135</v>
      </c>
      <c r="I558" t="str">
        <f>HYPERLINK("https://twitter.com/Twitter User/status/1744859632114508141","https://twitter.com/Twitter User/status/1744859632114508141")</f>
        <v>https://twitter.com/Twitter User/status/1744859632114508141</v>
      </c>
      <c r="J558" t="s">
        <v>52</v>
      </c>
      <c r="N558">
        <v>0</v>
      </c>
      <c r="O558">
        <v>0</v>
      </c>
      <c r="X558" t="s">
        <v>95</v>
      </c>
      <c r="AK558" t="s">
        <v>54</v>
      </c>
      <c r="AL558" t="s">
        <v>55</v>
      </c>
      <c r="AM558" t="s">
        <v>55</v>
      </c>
      <c r="AN558" t="s">
        <v>55</v>
      </c>
      <c r="AO558" t="s">
        <v>55</v>
      </c>
      <c r="AP558" t="s">
        <v>55</v>
      </c>
      <c r="AQ558" t="s">
        <v>55</v>
      </c>
    </row>
    <row r="559" spans="1:43" x14ac:dyDescent="0.35">
      <c r="A559" t="s">
        <v>1088</v>
      </c>
      <c r="B559" t="s">
        <v>47</v>
      </c>
      <c r="C559" t="s">
        <v>48</v>
      </c>
      <c r="D559" t="s">
        <v>48</v>
      </c>
      <c r="E559" t="s">
        <v>49</v>
      </c>
      <c r="F559" s="1" t="s">
        <v>1136</v>
      </c>
      <c r="G559" t="s">
        <v>1137</v>
      </c>
      <c r="I559" t="str">
        <f>HYPERLINK("https://twitter.com/Twitter User/status/1744858743513440673","https://twitter.com/Twitter User/status/1744858743513440673")</f>
        <v>https://twitter.com/Twitter User/status/1744858743513440673</v>
      </c>
      <c r="J559" t="s">
        <v>52</v>
      </c>
      <c r="N559">
        <v>0</v>
      </c>
      <c r="O559">
        <v>0</v>
      </c>
      <c r="X559" t="s">
        <v>53</v>
      </c>
      <c r="AK559" t="s">
        <v>54</v>
      </c>
      <c r="AL559" t="s">
        <v>55</v>
      </c>
      <c r="AM559" t="s">
        <v>55</v>
      </c>
      <c r="AN559" t="s">
        <v>55</v>
      </c>
      <c r="AO559" t="s">
        <v>55</v>
      </c>
      <c r="AP559" t="s">
        <v>55</v>
      </c>
      <c r="AQ559" t="s">
        <v>55</v>
      </c>
    </row>
    <row r="560" spans="1:43" x14ac:dyDescent="0.35">
      <c r="A560" t="s">
        <v>1088</v>
      </c>
      <c r="B560" t="s">
        <v>47</v>
      </c>
      <c r="C560" t="s">
        <v>48</v>
      </c>
      <c r="D560" t="s">
        <v>48</v>
      </c>
      <c r="E560" t="s">
        <v>49</v>
      </c>
      <c r="F560" s="1" t="s">
        <v>1138</v>
      </c>
      <c r="G560" t="s">
        <v>1139</v>
      </c>
      <c r="I560" t="str">
        <f>HYPERLINK("https://twitter.com/Twitter User/status/1744857958260056407","https://twitter.com/Twitter User/status/1744857958260056407")</f>
        <v>https://twitter.com/Twitter User/status/1744857958260056407</v>
      </c>
      <c r="J560" t="s">
        <v>52</v>
      </c>
      <c r="N560">
        <v>0</v>
      </c>
      <c r="O560">
        <v>0</v>
      </c>
      <c r="X560" t="s">
        <v>53</v>
      </c>
      <c r="AK560" t="s">
        <v>54</v>
      </c>
      <c r="AL560" t="s">
        <v>55</v>
      </c>
      <c r="AM560" t="s">
        <v>55</v>
      </c>
      <c r="AN560" t="s">
        <v>55</v>
      </c>
      <c r="AO560" t="s">
        <v>55</v>
      </c>
      <c r="AP560" t="s">
        <v>55</v>
      </c>
      <c r="AQ560" t="s">
        <v>55</v>
      </c>
    </row>
    <row r="561" spans="1:43" x14ac:dyDescent="0.35">
      <c r="A561" t="s">
        <v>1088</v>
      </c>
      <c r="B561" t="s">
        <v>47</v>
      </c>
      <c r="C561" t="s">
        <v>48</v>
      </c>
      <c r="D561" t="s">
        <v>48</v>
      </c>
      <c r="E561" t="s">
        <v>49</v>
      </c>
      <c r="F561" t="s">
        <v>1140</v>
      </c>
      <c r="G561" t="s">
        <v>1141</v>
      </c>
      <c r="I561" t="str">
        <f>HYPERLINK("https://twitter.com/Twitter User/status/1744856433903260008","https://twitter.com/Twitter User/status/1744856433903260008")</f>
        <v>https://twitter.com/Twitter User/status/1744856433903260008</v>
      </c>
      <c r="J561" t="s">
        <v>52</v>
      </c>
      <c r="N561">
        <v>0</v>
      </c>
      <c r="O561">
        <v>0</v>
      </c>
      <c r="X561" t="s">
        <v>53</v>
      </c>
      <c r="AK561" t="s">
        <v>54</v>
      </c>
      <c r="AL561" t="s">
        <v>55</v>
      </c>
      <c r="AM561" t="s">
        <v>55</v>
      </c>
      <c r="AN561" t="s">
        <v>55</v>
      </c>
      <c r="AO561" t="s">
        <v>55</v>
      </c>
      <c r="AP561" t="s">
        <v>55</v>
      </c>
      <c r="AQ561" t="s">
        <v>55</v>
      </c>
    </row>
    <row r="562" spans="1:43" x14ac:dyDescent="0.35">
      <c r="A562" t="s">
        <v>1088</v>
      </c>
      <c r="B562" t="s">
        <v>47</v>
      </c>
      <c r="C562" t="s">
        <v>48</v>
      </c>
      <c r="D562" t="s">
        <v>48</v>
      </c>
      <c r="E562" t="s">
        <v>61</v>
      </c>
      <c r="F562" t="s">
        <v>1142</v>
      </c>
      <c r="G562" t="s">
        <v>1143</v>
      </c>
      <c r="I562" t="str">
        <f>HYPERLINK("https://twitter.com/Twitter User/status/1744854389385527746","https://twitter.com/Twitter User/status/1744854389385527746")</f>
        <v>https://twitter.com/Twitter User/status/1744854389385527746</v>
      </c>
      <c r="J562" t="s">
        <v>52</v>
      </c>
      <c r="N562">
        <v>0</v>
      </c>
      <c r="O562">
        <v>0</v>
      </c>
      <c r="X562" t="s">
        <v>95</v>
      </c>
      <c r="AK562" t="s">
        <v>54</v>
      </c>
      <c r="AL562" t="s">
        <v>55</v>
      </c>
      <c r="AM562" t="s">
        <v>55</v>
      </c>
      <c r="AN562" t="s">
        <v>55</v>
      </c>
      <c r="AO562" t="s">
        <v>55</v>
      </c>
      <c r="AP562" t="s">
        <v>55</v>
      </c>
      <c r="AQ562" t="s">
        <v>55</v>
      </c>
    </row>
    <row r="563" spans="1:43" x14ac:dyDescent="0.35">
      <c r="A563" t="s">
        <v>1088</v>
      </c>
      <c r="B563" t="s">
        <v>47</v>
      </c>
      <c r="C563" t="s">
        <v>48</v>
      </c>
      <c r="D563" t="s">
        <v>48</v>
      </c>
      <c r="E563" t="s">
        <v>49</v>
      </c>
      <c r="F563" t="s">
        <v>1144</v>
      </c>
      <c r="G563" t="s">
        <v>1145</v>
      </c>
      <c r="I563" t="str">
        <f>HYPERLINK("https://twitter.com/Twitter User/status/1744830080025821493","https://twitter.com/Twitter User/status/1744830080025821493")</f>
        <v>https://twitter.com/Twitter User/status/1744830080025821493</v>
      </c>
      <c r="J563" t="s">
        <v>52</v>
      </c>
      <c r="N563">
        <v>0</v>
      </c>
      <c r="O563">
        <v>0</v>
      </c>
      <c r="X563" t="s">
        <v>53</v>
      </c>
      <c r="AK563" t="s">
        <v>54</v>
      </c>
      <c r="AL563" t="s">
        <v>55</v>
      </c>
      <c r="AM563" t="s">
        <v>55</v>
      </c>
      <c r="AN563" t="s">
        <v>55</v>
      </c>
      <c r="AO563" t="s">
        <v>55</v>
      </c>
      <c r="AP563" t="s">
        <v>55</v>
      </c>
      <c r="AQ563" t="s">
        <v>55</v>
      </c>
    </row>
    <row r="564" spans="1:43" x14ac:dyDescent="0.35">
      <c r="A564" t="s">
        <v>1088</v>
      </c>
      <c r="B564" t="s">
        <v>47</v>
      </c>
      <c r="C564" t="s">
        <v>48</v>
      </c>
      <c r="D564" t="s">
        <v>48</v>
      </c>
      <c r="E564" t="s">
        <v>49</v>
      </c>
      <c r="F564" t="s">
        <v>1146</v>
      </c>
      <c r="G564" t="s">
        <v>1147</v>
      </c>
      <c r="I564" t="str">
        <f>HYPERLINK("https://twitter.com/Twitter User/status/1744829847053140031","https://twitter.com/Twitter User/status/1744829847053140031")</f>
        <v>https://twitter.com/Twitter User/status/1744829847053140031</v>
      </c>
      <c r="J564" t="s">
        <v>52</v>
      </c>
      <c r="N564">
        <v>0</v>
      </c>
      <c r="O564">
        <v>0</v>
      </c>
      <c r="X564" t="s">
        <v>53</v>
      </c>
      <c r="AK564" t="s">
        <v>54</v>
      </c>
      <c r="AL564" t="s">
        <v>55</v>
      </c>
      <c r="AM564" t="s">
        <v>55</v>
      </c>
      <c r="AN564" t="s">
        <v>55</v>
      </c>
      <c r="AO564" t="s">
        <v>55</v>
      </c>
      <c r="AP564" t="s">
        <v>55</v>
      </c>
      <c r="AQ564" t="s">
        <v>55</v>
      </c>
    </row>
    <row r="565" spans="1:43" x14ac:dyDescent="0.35">
      <c r="A565" t="s">
        <v>1088</v>
      </c>
      <c r="B565" t="s">
        <v>47</v>
      </c>
      <c r="C565" t="s">
        <v>48</v>
      </c>
      <c r="D565" t="s">
        <v>48</v>
      </c>
      <c r="E565" t="s">
        <v>49</v>
      </c>
      <c r="F565" t="s">
        <v>1148</v>
      </c>
      <c r="G565" t="s">
        <v>1149</v>
      </c>
      <c r="I565" t="str">
        <f>HYPERLINK("https://twitter.com/Twitter User/status/1744829522053341685","https://twitter.com/Twitter User/status/1744829522053341685")</f>
        <v>https://twitter.com/Twitter User/status/1744829522053341685</v>
      </c>
      <c r="J565" t="s">
        <v>52</v>
      </c>
      <c r="N565">
        <v>0</v>
      </c>
      <c r="O565">
        <v>0</v>
      </c>
      <c r="X565" t="s">
        <v>53</v>
      </c>
      <c r="AK565" t="s">
        <v>54</v>
      </c>
      <c r="AL565" t="s">
        <v>55</v>
      </c>
      <c r="AM565" t="s">
        <v>55</v>
      </c>
      <c r="AN565" t="s">
        <v>55</v>
      </c>
      <c r="AO565" t="s">
        <v>55</v>
      </c>
      <c r="AP565" t="s">
        <v>55</v>
      </c>
      <c r="AQ565" t="s">
        <v>55</v>
      </c>
    </row>
    <row r="566" spans="1:43" x14ac:dyDescent="0.35">
      <c r="A566" t="s">
        <v>1088</v>
      </c>
      <c r="B566" t="s">
        <v>47</v>
      </c>
      <c r="C566" t="s">
        <v>48</v>
      </c>
      <c r="D566" t="s">
        <v>48</v>
      </c>
      <c r="E566" t="s">
        <v>49</v>
      </c>
      <c r="F566" t="s">
        <v>1150</v>
      </c>
      <c r="G566" t="s">
        <v>1151</v>
      </c>
      <c r="I566" t="str">
        <f>HYPERLINK("https://twitter.com/Twitter User/status/1744829232017273051","https://twitter.com/Twitter User/status/1744829232017273051")</f>
        <v>https://twitter.com/Twitter User/status/1744829232017273051</v>
      </c>
      <c r="J566" t="s">
        <v>52</v>
      </c>
      <c r="N566">
        <v>0</v>
      </c>
      <c r="O566">
        <v>0</v>
      </c>
      <c r="X566" t="s">
        <v>53</v>
      </c>
      <c r="AK566" t="s">
        <v>54</v>
      </c>
      <c r="AL566" t="s">
        <v>55</v>
      </c>
      <c r="AM566" t="s">
        <v>55</v>
      </c>
      <c r="AN566" t="s">
        <v>55</v>
      </c>
      <c r="AO566" t="s">
        <v>55</v>
      </c>
      <c r="AP566" t="s">
        <v>55</v>
      </c>
      <c r="AQ566" t="s">
        <v>55</v>
      </c>
    </row>
    <row r="567" spans="1:43" x14ac:dyDescent="0.35">
      <c r="A567" t="s">
        <v>1088</v>
      </c>
      <c r="B567" t="s">
        <v>47</v>
      </c>
      <c r="C567" t="s">
        <v>48</v>
      </c>
      <c r="D567" t="s">
        <v>48</v>
      </c>
      <c r="E567" t="s">
        <v>49</v>
      </c>
      <c r="F567" t="s">
        <v>1152</v>
      </c>
      <c r="G567" t="s">
        <v>1153</v>
      </c>
      <c r="I567" t="str">
        <f>HYPERLINK("https://twitter.com/Twitter User/status/1744828689064604082","https://twitter.com/Twitter User/status/1744828689064604082")</f>
        <v>https://twitter.com/Twitter User/status/1744828689064604082</v>
      </c>
      <c r="J567" t="s">
        <v>52</v>
      </c>
      <c r="N567">
        <v>0</v>
      </c>
      <c r="O567">
        <v>0</v>
      </c>
      <c r="X567" t="s">
        <v>53</v>
      </c>
      <c r="AK567" t="s">
        <v>54</v>
      </c>
      <c r="AL567" t="s">
        <v>55</v>
      </c>
      <c r="AM567" t="s">
        <v>55</v>
      </c>
      <c r="AN567" t="s">
        <v>55</v>
      </c>
      <c r="AO567" t="s">
        <v>55</v>
      </c>
      <c r="AP567" t="s">
        <v>55</v>
      </c>
      <c r="AQ567" t="s">
        <v>55</v>
      </c>
    </row>
    <row r="568" spans="1:43" x14ac:dyDescent="0.35">
      <c r="A568" t="s">
        <v>1088</v>
      </c>
      <c r="B568" t="s">
        <v>47</v>
      </c>
      <c r="C568" t="s">
        <v>48</v>
      </c>
      <c r="D568" t="s">
        <v>48</v>
      </c>
      <c r="E568" t="s">
        <v>49</v>
      </c>
      <c r="F568" t="s">
        <v>1154</v>
      </c>
      <c r="G568" t="s">
        <v>1155</v>
      </c>
      <c r="I568" t="str">
        <f>HYPERLINK("https://twitter.com/Twitter User/status/1744828512639553621","https://twitter.com/Twitter User/status/1744828512639553621")</f>
        <v>https://twitter.com/Twitter User/status/1744828512639553621</v>
      </c>
      <c r="J568" t="s">
        <v>52</v>
      </c>
      <c r="N568">
        <v>0</v>
      </c>
      <c r="O568">
        <v>0</v>
      </c>
      <c r="X568" t="s">
        <v>53</v>
      </c>
      <c r="AK568" t="s">
        <v>54</v>
      </c>
      <c r="AL568" t="s">
        <v>55</v>
      </c>
      <c r="AM568" t="s">
        <v>55</v>
      </c>
      <c r="AN568" t="s">
        <v>55</v>
      </c>
      <c r="AO568" t="s">
        <v>55</v>
      </c>
      <c r="AP568" t="s">
        <v>55</v>
      </c>
      <c r="AQ568" t="s">
        <v>55</v>
      </c>
    </row>
    <row r="569" spans="1:43" x14ac:dyDescent="0.35">
      <c r="A569" t="s">
        <v>1088</v>
      </c>
      <c r="B569" t="s">
        <v>47</v>
      </c>
      <c r="C569" t="s">
        <v>48</v>
      </c>
      <c r="D569" t="s">
        <v>48</v>
      </c>
      <c r="E569" t="s">
        <v>49</v>
      </c>
      <c r="F569" t="s">
        <v>1156</v>
      </c>
      <c r="G569" t="s">
        <v>1157</v>
      </c>
      <c r="I569" t="str">
        <f>HYPERLINK("https://twitter.com/Twitter User/status/1744828307995320506","https://twitter.com/Twitter User/status/1744828307995320506")</f>
        <v>https://twitter.com/Twitter User/status/1744828307995320506</v>
      </c>
      <c r="J569" t="s">
        <v>52</v>
      </c>
      <c r="N569">
        <v>0</v>
      </c>
      <c r="O569">
        <v>0</v>
      </c>
      <c r="X569" t="s">
        <v>53</v>
      </c>
      <c r="AK569" t="s">
        <v>54</v>
      </c>
      <c r="AL569" t="s">
        <v>55</v>
      </c>
      <c r="AM569" t="s">
        <v>55</v>
      </c>
      <c r="AN569" t="s">
        <v>55</v>
      </c>
      <c r="AO569" t="s">
        <v>55</v>
      </c>
      <c r="AP569" t="s">
        <v>55</v>
      </c>
      <c r="AQ569" t="s">
        <v>55</v>
      </c>
    </row>
    <row r="570" spans="1:43" x14ac:dyDescent="0.35">
      <c r="A570" t="s">
        <v>1088</v>
      </c>
      <c r="B570" t="s">
        <v>47</v>
      </c>
      <c r="C570" t="s">
        <v>48</v>
      </c>
      <c r="D570" t="s">
        <v>48</v>
      </c>
      <c r="E570" t="s">
        <v>49</v>
      </c>
      <c r="F570" t="s">
        <v>1158</v>
      </c>
      <c r="G570" t="s">
        <v>1159</v>
      </c>
      <c r="I570" t="str">
        <f>HYPERLINK("https://twitter.com/Twitter User/status/1744828148850847791","https://twitter.com/Twitter User/status/1744828148850847791")</f>
        <v>https://twitter.com/Twitter User/status/1744828148850847791</v>
      </c>
      <c r="J570" t="s">
        <v>52</v>
      </c>
      <c r="N570">
        <v>0</v>
      </c>
      <c r="O570">
        <v>0</v>
      </c>
      <c r="X570" t="s">
        <v>53</v>
      </c>
      <c r="AK570" t="s">
        <v>54</v>
      </c>
      <c r="AL570" t="s">
        <v>55</v>
      </c>
      <c r="AM570" t="s">
        <v>55</v>
      </c>
      <c r="AN570" t="s">
        <v>55</v>
      </c>
      <c r="AO570" t="s">
        <v>55</v>
      </c>
      <c r="AP570" t="s">
        <v>55</v>
      </c>
      <c r="AQ570" t="s">
        <v>55</v>
      </c>
    </row>
    <row r="571" spans="1:43" x14ac:dyDescent="0.35">
      <c r="A571" t="s">
        <v>1088</v>
      </c>
      <c r="B571" t="s">
        <v>47</v>
      </c>
      <c r="C571" t="s">
        <v>48</v>
      </c>
      <c r="D571" t="s">
        <v>48</v>
      </c>
      <c r="E571" t="s">
        <v>49</v>
      </c>
      <c r="F571" t="s">
        <v>1160</v>
      </c>
      <c r="G571" t="s">
        <v>1161</v>
      </c>
      <c r="I571" t="str">
        <f>HYPERLINK("https://twitter.com/Twitter User/status/1744827914343117230","https://twitter.com/Twitter User/status/1744827914343117230")</f>
        <v>https://twitter.com/Twitter User/status/1744827914343117230</v>
      </c>
      <c r="J571" t="s">
        <v>52</v>
      </c>
      <c r="N571">
        <v>0</v>
      </c>
      <c r="O571">
        <v>0</v>
      </c>
      <c r="X571" t="s">
        <v>53</v>
      </c>
      <c r="AK571" t="s">
        <v>54</v>
      </c>
      <c r="AL571" t="s">
        <v>55</v>
      </c>
      <c r="AM571" t="s">
        <v>55</v>
      </c>
      <c r="AN571" t="s">
        <v>55</v>
      </c>
      <c r="AO571" t="s">
        <v>55</v>
      </c>
      <c r="AP571" t="s">
        <v>55</v>
      </c>
      <c r="AQ571" t="s">
        <v>55</v>
      </c>
    </row>
    <row r="572" spans="1:43" x14ac:dyDescent="0.35">
      <c r="A572" t="s">
        <v>1088</v>
      </c>
      <c r="B572" t="s">
        <v>47</v>
      </c>
      <c r="C572" t="s">
        <v>48</v>
      </c>
      <c r="D572" t="s">
        <v>48</v>
      </c>
      <c r="E572" t="s">
        <v>49</v>
      </c>
      <c r="F572" t="s">
        <v>1106</v>
      </c>
      <c r="G572" t="s">
        <v>1162</v>
      </c>
      <c r="I572" t="str">
        <f>HYPERLINK("https://twitter.com/Twitter User/status/1744794685753655467","https://twitter.com/Twitter User/status/1744794685753655467")</f>
        <v>https://twitter.com/Twitter User/status/1744794685753655467</v>
      </c>
      <c r="J572" t="s">
        <v>52</v>
      </c>
      <c r="N572">
        <v>0</v>
      </c>
      <c r="O572">
        <v>0</v>
      </c>
      <c r="X572" t="s">
        <v>95</v>
      </c>
      <c r="AK572" t="s">
        <v>54</v>
      </c>
      <c r="AL572" t="s">
        <v>55</v>
      </c>
      <c r="AM572" t="s">
        <v>55</v>
      </c>
      <c r="AN572" t="s">
        <v>55</v>
      </c>
      <c r="AO572" t="s">
        <v>55</v>
      </c>
      <c r="AP572" t="s">
        <v>55</v>
      </c>
      <c r="AQ572" t="s">
        <v>55</v>
      </c>
    </row>
    <row r="573" spans="1:43" x14ac:dyDescent="0.35">
      <c r="A573" t="s">
        <v>1163</v>
      </c>
      <c r="B573" t="s">
        <v>47</v>
      </c>
      <c r="C573" t="s">
        <v>48</v>
      </c>
      <c r="D573" t="s">
        <v>48</v>
      </c>
      <c r="E573" t="s">
        <v>49</v>
      </c>
      <c r="F573" t="s">
        <v>500</v>
      </c>
      <c r="G573" t="s">
        <v>1164</v>
      </c>
      <c r="I573" t="str">
        <f>HYPERLINK("https://twitter.com/Twitter User/status/1744771632936399340","https://twitter.com/Twitter User/status/1744771632936399340")</f>
        <v>https://twitter.com/Twitter User/status/1744771632936399340</v>
      </c>
      <c r="J573" t="s">
        <v>52</v>
      </c>
      <c r="N573">
        <v>0</v>
      </c>
      <c r="O573">
        <v>0</v>
      </c>
      <c r="X573" t="s">
        <v>53</v>
      </c>
      <c r="AK573" t="s">
        <v>54</v>
      </c>
      <c r="AL573" t="s">
        <v>55</v>
      </c>
      <c r="AM573" t="s">
        <v>55</v>
      </c>
      <c r="AN573" t="s">
        <v>55</v>
      </c>
      <c r="AO573" t="s">
        <v>55</v>
      </c>
      <c r="AP573" t="s">
        <v>55</v>
      </c>
      <c r="AQ573" t="s">
        <v>55</v>
      </c>
    </row>
    <row r="574" spans="1:43" x14ac:dyDescent="0.35">
      <c r="A574" t="s">
        <v>1163</v>
      </c>
      <c r="B574" t="s">
        <v>47</v>
      </c>
      <c r="C574" t="s">
        <v>48</v>
      </c>
      <c r="D574" t="s">
        <v>48</v>
      </c>
      <c r="E574" t="s">
        <v>49</v>
      </c>
      <c r="F574" t="s">
        <v>868</v>
      </c>
      <c r="G574" t="s">
        <v>1165</v>
      </c>
      <c r="I574" t="str">
        <f>HYPERLINK("https://twitter.com/Twitter User/status/1744752133763981488","https://twitter.com/Twitter User/status/1744752133763981488")</f>
        <v>https://twitter.com/Twitter User/status/1744752133763981488</v>
      </c>
      <c r="N574">
        <v>0</v>
      </c>
      <c r="O574">
        <v>0</v>
      </c>
      <c r="X574" t="s">
        <v>95</v>
      </c>
      <c r="AK574" t="s">
        <v>54</v>
      </c>
      <c r="AL574" t="s">
        <v>55</v>
      </c>
      <c r="AM574" t="s">
        <v>55</v>
      </c>
      <c r="AN574" t="s">
        <v>55</v>
      </c>
      <c r="AO574" t="s">
        <v>55</v>
      </c>
      <c r="AP574" t="s">
        <v>55</v>
      </c>
      <c r="AQ574" t="s">
        <v>55</v>
      </c>
    </row>
    <row r="575" spans="1:43" x14ac:dyDescent="0.35">
      <c r="A575" t="s">
        <v>1163</v>
      </c>
      <c r="B575" t="s">
        <v>47</v>
      </c>
      <c r="C575" t="s">
        <v>48</v>
      </c>
      <c r="D575" t="s">
        <v>48</v>
      </c>
      <c r="E575" t="s">
        <v>49</v>
      </c>
      <c r="F575" t="s">
        <v>868</v>
      </c>
      <c r="G575" t="s">
        <v>1166</v>
      </c>
      <c r="I575" t="str">
        <f>HYPERLINK("https://twitter.com/Twitter User/status/1744745563764211764","https://twitter.com/Twitter User/status/1744745563764211764")</f>
        <v>https://twitter.com/Twitter User/status/1744745563764211764</v>
      </c>
      <c r="J575" t="s">
        <v>52</v>
      </c>
      <c r="N575">
        <v>0</v>
      </c>
      <c r="O575">
        <v>0</v>
      </c>
      <c r="X575" t="s">
        <v>95</v>
      </c>
      <c r="AK575" t="s">
        <v>54</v>
      </c>
      <c r="AL575" t="s">
        <v>55</v>
      </c>
      <c r="AM575" t="s">
        <v>55</v>
      </c>
      <c r="AN575" t="s">
        <v>55</v>
      </c>
      <c r="AO575" t="s">
        <v>55</v>
      </c>
      <c r="AP575" t="s">
        <v>55</v>
      </c>
      <c r="AQ575" t="s">
        <v>55</v>
      </c>
    </row>
    <row r="576" spans="1:43" x14ac:dyDescent="0.35">
      <c r="A576" t="s">
        <v>1163</v>
      </c>
      <c r="B576" t="s">
        <v>47</v>
      </c>
      <c r="C576" t="s">
        <v>48</v>
      </c>
      <c r="D576" t="s">
        <v>48</v>
      </c>
      <c r="E576" t="s">
        <v>49</v>
      </c>
      <c r="F576" t="s">
        <v>868</v>
      </c>
      <c r="G576" t="s">
        <v>1167</v>
      </c>
      <c r="I576" t="str">
        <f>HYPERLINK("https://twitter.com/Twitter User/status/1744733182581506221","https://twitter.com/Twitter User/status/1744733182581506221")</f>
        <v>https://twitter.com/Twitter User/status/1744733182581506221</v>
      </c>
      <c r="N576">
        <v>0</v>
      </c>
      <c r="O576">
        <v>0</v>
      </c>
      <c r="W576" t="s">
        <v>94</v>
      </c>
      <c r="X576" t="s">
        <v>53</v>
      </c>
      <c r="AK576" t="s">
        <v>54</v>
      </c>
      <c r="AL576" t="s">
        <v>55</v>
      </c>
      <c r="AM576" t="s">
        <v>55</v>
      </c>
      <c r="AN576" t="s">
        <v>55</v>
      </c>
      <c r="AO576" t="s">
        <v>55</v>
      </c>
      <c r="AP576" t="s">
        <v>55</v>
      </c>
      <c r="AQ576" t="s">
        <v>55</v>
      </c>
    </row>
    <row r="577" spans="1:43" x14ac:dyDescent="0.35">
      <c r="A577" t="s">
        <v>1163</v>
      </c>
      <c r="B577" t="s">
        <v>47</v>
      </c>
      <c r="C577" t="s">
        <v>48</v>
      </c>
      <c r="D577" t="s">
        <v>48</v>
      </c>
      <c r="E577" t="s">
        <v>61</v>
      </c>
      <c r="F577" t="s">
        <v>1168</v>
      </c>
      <c r="G577" t="s">
        <v>1169</v>
      </c>
      <c r="I577" t="str">
        <f>HYPERLINK("https://twitter.com/Twitter User/status/1744714304199520276","https://twitter.com/Twitter User/status/1744714304199520276")</f>
        <v>https://twitter.com/Twitter User/status/1744714304199520276</v>
      </c>
      <c r="J577" t="s">
        <v>52</v>
      </c>
      <c r="N577">
        <v>0</v>
      </c>
      <c r="O577">
        <v>0</v>
      </c>
      <c r="X577" t="s">
        <v>53</v>
      </c>
      <c r="AK577" t="s">
        <v>54</v>
      </c>
      <c r="AL577" t="s">
        <v>55</v>
      </c>
      <c r="AM577" t="s">
        <v>55</v>
      </c>
      <c r="AN577" t="s">
        <v>55</v>
      </c>
      <c r="AO577" t="s">
        <v>55</v>
      </c>
      <c r="AP577" t="s">
        <v>55</v>
      </c>
      <c r="AQ577" t="s">
        <v>55</v>
      </c>
    </row>
    <row r="578" spans="1:43" x14ac:dyDescent="0.35">
      <c r="A578" t="s">
        <v>1163</v>
      </c>
      <c r="B578" t="s">
        <v>47</v>
      </c>
      <c r="C578" t="s">
        <v>48</v>
      </c>
      <c r="D578" t="s">
        <v>48</v>
      </c>
      <c r="E578" t="s">
        <v>68</v>
      </c>
      <c r="F578" t="s">
        <v>1170</v>
      </c>
      <c r="G578" t="s">
        <v>1171</v>
      </c>
      <c r="I578" t="str">
        <f>HYPERLINK("https://twitter.com/Twitter User/status/1744713608607769088","https://twitter.com/Twitter User/status/1744713608607769088")</f>
        <v>https://twitter.com/Twitter User/status/1744713608607769088</v>
      </c>
      <c r="N578">
        <v>0</v>
      </c>
      <c r="O578">
        <v>0</v>
      </c>
      <c r="X578" t="s">
        <v>53</v>
      </c>
      <c r="AK578" t="s">
        <v>54</v>
      </c>
      <c r="AL578" t="s">
        <v>55</v>
      </c>
      <c r="AM578" t="s">
        <v>55</v>
      </c>
      <c r="AN578" t="s">
        <v>55</v>
      </c>
      <c r="AO578" t="s">
        <v>55</v>
      </c>
      <c r="AP578" t="s">
        <v>55</v>
      </c>
      <c r="AQ578" t="s">
        <v>55</v>
      </c>
    </row>
    <row r="579" spans="1:43" x14ac:dyDescent="0.35">
      <c r="A579" t="s">
        <v>1163</v>
      </c>
      <c r="B579" t="s">
        <v>47</v>
      </c>
      <c r="C579" t="s">
        <v>48</v>
      </c>
      <c r="D579" t="s">
        <v>48</v>
      </c>
      <c r="E579" t="s">
        <v>61</v>
      </c>
      <c r="F579" t="s">
        <v>1172</v>
      </c>
      <c r="G579" t="s">
        <v>1173</v>
      </c>
      <c r="I579" t="str">
        <f>HYPERLINK("https://twitter.com/Twitter User/status/1744713177789771830","https://twitter.com/Twitter User/status/1744713177789771830")</f>
        <v>https://twitter.com/Twitter User/status/1744713177789771830</v>
      </c>
      <c r="N579">
        <v>0</v>
      </c>
      <c r="O579">
        <v>0</v>
      </c>
      <c r="X579" t="s">
        <v>53</v>
      </c>
      <c r="AK579" t="s">
        <v>54</v>
      </c>
      <c r="AL579" t="s">
        <v>55</v>
      </c>
      <c r="AM579" t="s">
        <v>55</v>
      </c>
      <c r="AN579" t="s">
        <v>55</v>
      </c>
      <c r="AO579" t="s">
        <v>55</v>
      </c>
      <c r="AP579" t="s">
        <v>55</v>
      </c>
      <c r="AQ579" t="s">
        <v>55</v>
      </c>
    </row>
    <row r="580" spans="1:43" x14ac:dyDescent="0.35">
      <c r="A580" t="s">
        <v>1163</v>
      </c>
      <c r="B580" t="s">
        <v>47</v>
      </c>
      <c r="C580" t="s">
        <v>48</v>
      </c>
      <c r="D580" t="s">
        <v>48</v>
      </c>
      <c r="E580" t="s">
        <v>61</v>
      </c>
      <c r="F580" t="s">
        <v>1142</v>
      </c>
      <c r="G580" t="s">
        <v>1174</v>
      </c>
      <c r="I580" t="str">
        <f>HYPERLINK("https://twitter.com/Twitter User/status/1744701990586974465","https://twitter.com/Twitter User/status/1744701990586974465")</f>
        <v>https://twitter.com/Twitter User/status/1744701990586974465</v>
      </c>
      <c r="N580">
        <v>0</v>
      </c>
      <c r="O580">
        <v>0</v>
      </c>
      <c r="W580" t="s">
        <v>94</v>
      </c>
      <c r="X580" t="s">
        <v>95</v>
      </c>
      <c r="AK580" t="s">
        <v>54</v>
      </c>
      <c r="AL580" t="s">
        <v>55</v>
      </c>
      <c r="AM580" t="s">
        <v>55</v>
      </c>
      <c r="AN580" t="s">
        <v>55</v>
      </c>
      <c r="AO580" t="s">
        <v>55</v>
      </c>
      <c r="AP580" t="s">
        <v>55</v>
      </c>
      <c r="AQ580" t="s">
        <v>55</v>
      </c>
    </row>
    <row r="581" spans="1:43" x14ac:dyDescent="0.35">
      <c r="A581" t="s">
        <v>1163</v>
      </c>
      <c r="B581" t="s">
        <v>47</v>
      </c>
      <c r="C581" t="s">
        <v>48</v>
      </c>
      <c r="D581" t="s">
        <v>48</v>
      </c>
      <c r="E581" t="s">
        <v>61</v>
      </c>
      <c r="F581" t="s">
        <v>1175</v>
      </c>
      <c r="G581" t="s">
        <v>1176</v>
      </c>
      <c r="I581" t="str">
        <f>HYPERLINK("https://twitter.com/Twitter User/status/1744696653939150997","https://twitter.com/Twitter User/status/1744696653939150997")</f>
        <v>https://twitter.com/Twitter User/status/1744696653939150997</v>
      </c>
      <c r="N581">
        <v>0</v>
      </c>
      <c r="O581">
        <v>0</v>
      </c>
      <c r="X581" t="s">
        <v>53</v>
      </c>
      <c r="AK581" t="s">
        <v>54</v>
      </c>
      <c r="AL581" t="s">
        <v>55</v>
      </c>
      <c r="AM581" t="s">
        <v>55</v>
      </c>
      <c r="AN581" t="s">
        <v>55</v>
      </c>
      <c r="AO581" t="s">
        <v>55</v>
      </c>
      <c r="AP581" t="s">
        <v>55</v>
      </c>
      <c r="AQ581" t="s">
        <v>55</v>
      </c>
    </row>
    <row r="582" spans="1:43" x14ac:dyDescent="0.35">
      <c r="A582" t="s">
        <v>1163</v>
      </c>
      <c r="B582" t="s">
        <v>47</v>
      </c>
      <c r="C582" t="s">
        <v>48</v>
      </c>
      <c r="D582" t="s">
        <v>48</v>
      </c>
      <c r="E582" t="s">
        <v>61</v>
      </c>
      <c r="F582" t="s">
        <v>1177</v>
      </c>
      <c r="G582" t="s">
        <v>1178</v>
      </c>
      <c r="I582" t="str">
        <f>HYPERLINK("https://twitter.com/Twitter User/status/1744690490610692159","https://twitter.com/Twitter User/status/1744690490610692159")</f>
        <v>https://twitter.com/Twitter User/status/1744690490610692159</v>
      </c>
      <c r="J582" t="s">
        <v>60</v>
      </c>
      <c r="N582">
        <v>0</v>
      </c>
      <c r="O582">
        <v>0</v>
      </c>
      <c r="X582" t="s">
        <v>53</v>
      </c>
      <c r="AK582" t="s">
        <v>54</v>
      </c>
      <c r="AL582" t="s">
        <v>55</v>
      </c>
      <c r="AM582" t="s">
        <v>55</v>
      </c>
      <c r="AN582" t="s">
        <v>55</v>
      </c>
      <c r="AO582" t="s">
        <v>55</v>
      </c>
      <c r="AP582" t="s">
        <v>55</v>
      </c>
      <c r="AQ582" t="s">
        <v>55</v>
      </c>
    </row>
    <row r="583" spans="1:43" x14ac:dyDescent="0.35">
      <c r="A583" t="s">
        <v>1163</v>
      </c>
      <c r="B583" t="s">
        <v>47</v>
      </c>
      <c r="C583" t="s">
        <v>48</v>
      </c>
      <c r="D583" t="s">
        <v>48</v>
      </c>
      <c r="E583" t="s">
        <v>61</v>
      </c>
      <c r="F583" t="s">
        <v>1179</v>
      </c>
      <c r="G583" t="s">
        <v>1180</v>
      </c>
      <c r="I583" t="str">
        <f>HYPERLINK("https://twitter.com/Twitter User/status/1744686799426068738","https://twitter.com/Twitter User/status/1744686799426068738")</f>
        <v>https://twitter.com/Twitter User/status/1744686799426068738</v>
      </c>
      <c r="J583" t="s">
        <v>60</v>
      </c>
      <c r="N583">
        <v>0</v>
      </c>
      <c r="O583">
        <v>0</v>
      </c>
      <c r="X583" t="s">
        <v>53</v>
      </c>
      <c r="AK583" t="s">
        <v>54</v>
      </c>
      <c r="AL583" t="s">
        <v>55</v>
      </c>
      <c r="AM583" t="s">
        <v>55</v>
      </c>
      <c r="AN583" t="s">
        <v>55</v>
      </c>
      <c r="AO583" t="s">
        <v>55</v>
      </c>
      <c r="AP583" t="s">
        <v>55</v>
      </c>
      <c r="AQ583" t="s">
        <v>55</v>
      </c>
    </row>
    <row r="584" spans="1:43" x14ac:dyDescent="0.35">
      <c r="A584" t="s">
        <v>1163</v>
      </c>
      <c r="B584" t="s">
        <v>47</v>
      </c>
      <c r="C584" t="s">
        <v>48</v>
      </c>
      <c r="D584" t="s">
        <v>48</v>
      </c>
      <c r="E584" t="s">
        <v>61</v>
      </c>
      <c r="F584" t="s">
        <v>1181</v>
      </c>
      <c r="G584" t="s">
        <v>1182</v>
      </c>
      <c r="I584" t="str">
        <f>HYPERLINK("https://twitter.com/Twitter User/status/1744682636407357760","https://twitter.com/Twitter User/status/1744682636407357760")</f>
        <v>https://twitter.com/Twitter User/status/1744682636407357760</v>
      </c>
      <c r="N584">
        <v>0</v>
      </c>
      <c r="O584">
        <v>0</v>
      </c>
      <c r="X584" t="s">
        <v>53</v>
      </c>
      <c r="AK584" t="s">
        <v>54</v>
      </c>
      <c r="AL584" t="s">
        <v>55</v>
      </c>
      <c r="AM584" t="s">
        <v>55</v>
      </c>
      <c r="AN584" t="s">
        <v>55</v>
      </c>
      <c r="AO584" t="s">
        <v>55</v>
      </c>
      <c r="AP584" t="s">
        <v>55</v>
      </c>
      <c r="AQ584" t="s">
        <v>55</v>
      </c>
    </row>
    <row r="585" spans="1:43" x14ac:dyDescent="0.35">
      <c r="A585" t="s">
        <v>1163</v>
      </c>
      <c r="B585" t="s">
        <v>47</v>
      </c>
      <c r="C585" t="s">
        <v>48</v>
      </c>
      <c r="D585" t="s">
        <v>48</v>
      </c>
      <c r="E585" t="s">
        <v>49</v>
      </c>
      <c r="F585" t="s">
        <v>1183</v>
      </c>
      <c r="G585" t="s">
        <v>1184</v>
      </c>
      <c r="I585" t="str">
        <f>HYPERLINK("https://twitter.com/Twitter User/status/1744680969976881569","https://twitter.com/Twitter User/status/1744680969976881569")</f>
        <v>https://twitter.com/Twitter User/status/1744680969976881569</v>
      </c>
      <c r="J585" t="s">
        <v>52</v>
      </c>
      <c r="N585">
        <v>0</v>
      </c>
      <c r="O585">
        <v>0</v>
      </c>
      <c r="X585" t="s">
        <v>53</v>
      </c>
      <c r="AK585" t="s">
        <v>54</v>
      </c>
      <c r="AL585" t="s">
        <v>55</v>
      </c>
      <c r="AM585" t="s">
        <v>55</v>
      </c>
      <c r="AN585" t="s">
        <v>55</v>
      </c>
      <c r="AO585" t="s">
        <v>55</v>
      </c>
      <c r="AP585" t="s">
        <v>55</v>
      </c>
      <c r="AQ585" t="s">
        <v>55</v>
      </c>
    </row>
    <row r="586" spans="1:43" x14ac:dyDescent="0.35">
      <c r="A586" t="s">
        <v>1163</v>
      </c>
      <c r="B586" t="s">
        <v>47</v>
      </c>
      <c r="C586" t="s">
        <v>48</v>
      </c>
      <c r="D586" t="s">
        <v>48</v>
      </c>
      <c r="E586" t="s">
        <v>61</v>
      </c>
      <c r="F586" t="s">
        <v>1142</v>
      </c>
      <c r="G586" t="s">
        <v>1185</v>
      </c>
      <c r="I586" t="str">
        <f>HYPERLINK("https://twitter.com/Twitter User/status/1744673190029480366","https://twitter.com/Twitter User/status/1744673190029480366")</f>
        <v>https://twitter.com/Twitter User/status/1744673190029480366</v>
      </c>
      <c r="N586">
        <v>0</v>
      </c>
      <c r="O586">
        <v>0</v>
      </c>
      <c r="W586" t="s">
        <v>94</v>
      </c>
      <c r="X586" t="s">
        <v>95</v>
      </c>
      <c r="AK586" t="s">
        <v>54</v>
      </c>
      <c r="AL586" t="s">
        <v>55</v>
      </c>
      <c r="AM586" t="s">
        <v>55</v>
      </c>
      <c r="AN586" t="s">
        <v>55</v>
      </c>
      <c r="AO586" t="s">
        <v>55</v>
      </c>
      <c r="AP586" t="s">
        <v>55</v>
      </c>
      <c r="AQ586" t="s">
        <v>55</v>
      </c>
    </row>
    <row r="587" spans="1:43" x14ac:dyDescent="0.35">
      <c r="A587" t="s">
        <v>1163</v>
      </c>
      <c r="B587" t="s">
        <v>47</v>
      </c>
      <c r="C587" t="s">
        <v>48</v>
      </c>
      <c r="D587" t="s">
        <v>48</v>
      </c>
      <c r="E587" t="s">
        <v>49</v>
      </c>
      <c r="F587" t="s">
        <v>1186</v>
      </c>
      <c r="G587" t="s">
        <v>1187</v>
      </c>
      <c r="I587" t="str">
        <f>HYPERLINK("https://twitter.com/airtelbank/status/1744668703721951450","https://twitter.com/airtelbank/status/1744668703721951450")</f>
        <v>https://twitter.com/airtelbank/status/1744668703721951450</v>
      </c>
      <c r="J587" t="s">
        <v>52</v>
      </c>
      <c r="N587">
        <v>0</v>
      </c>
      <c r="O587">
        <v>0</v>
      </c>
      <c r="P587">
        <v>81802</v>
      </c>
      <c r="W587" t="s">
        <v>94</v>
      </c>
      <c r="X587" t="s">
        <v>53</v>
      </c>
      <c r="AK587" t="s">
        <v>54</v>
      </c>
      <c r="AL587" t="s">
        <v>55</v>
      </c>
      <c r="AM587" t="s">
        <v>55</v>
      </c>
      <c r="AN587" t="s">
        <v>55</v>
      </c>
      <c r="AO587" t="s">
        <v>55</v>
      </c>
      <c r="AP587" t="s">
        <v>55</v>
      </c>
      <c r="AQ587" t="s">
        <v>55</v>
      </c>
    </row>
    <row r="588" spans="1:43" x14ac:dyDescent="0.35">
      <c r="A588" t="s">
        <v>1163</v>
      </c>
      <c r="B588" t="s">
        <v>47</v>
      </c>
      <c r="C588" t="s">
        <v>48</v>
      </c>
      <c r="D588" t="s">
        <v>48</v>
      </c>
      <c r="E588" t="s">
        <v>61</v>
      </c>
      <c r="F588" t="s">
        <v>1188</v>
      </c>
      <c r="G588" t="s">
        <v>1189</v>
      </c>
      <c r="I588" t="str">
        <f>HYPERLINK("https://twitter.com/airtelbank/status/1744668512822362412","https://twitter.com/airtelbank/status/1744668512822362412")</f>
        <v>https://twitter.com/airtelbank/status/1744668512822362412</v>
      </c>
      <c r="J588" t="s">
        <v>52</v>
      </c>
      <c r="N588">
        <v>0</v>
      </c>
      <c r="O588">
        <v>0</v>
      </c>
      <c r="P588">
        <v>81802</v>
      </c>
      <c r="W588" t="s">
        <v>94</v>
      </c>
      <c r="X588" t="s">
        <v>53</v>
      </c>
      <c r="AK588" t="s">
        <v>54</v>
      </c>
      <c r="AL588" t="s">
        <v>55</v>
      </c>
      <c r="AM588" t="s">
        <v>55</v>
      </c>
      <c r="AN588" t="s">
        <v>55</v>
      </c>
      <c r="AO588" t="s">
        <v>55</v>
      </c>
      <c r="AP588" t="s">
        <v>55</v>
      </c>
      <c r="AQ588" t="s">
        <v>55</v>
      </c>
    </row>
    <row r="589" spans="1:43" x14ac:dyDescent="0.35">
      <c r="A589" t="s">
        <v>1163</v>
      </c>
      <c r="B589" t="s">
        <v>47</v>
      </c>
      <c r="C589" t="s">
        <v>48</v>
      </c>
      <c r="D589" t="s">
        <v>48</v>
      </c>
      <c r="E589" t="s">
        <v>61</v>
      </c>
      <c r="F589" t="s">
        <v>1190</v>
      </c>
      <c r="G589" t="s">
        <v>1191</v>
      </c>
      <c r="I589" t="str">
        <f>HYPERLINK("https://twitter.com/Twitter User/status/1744665358215393784","https://twitter.com/Twitter User/status/1744665358215393784")</f>
        <v>https://twitter.com/Twitter User/status/1744665358215393784</v>
      </c>
      <c r="J589" t="s">
        <v>52</v>
      </c>
      <c r="N589">
        <v>0</v>
      </c>
      <c r="O589">
        <v>0</v>
      </c>
      <c r="X589" t="s">
        <v>53</v>
      </c>
      <c r="AK589" t="s">
        <v>54</v>
      </c>
      <c r="AL589" t="s">
        <v>55</v>
      </c>
      <c r="AM589" t="s">
        <v>55</v>
      </c>
      <c r="AN589" t="s">
        <v>55</v>
      </c>
      <c r="AO589" t="s">
        <v>55</v>
      </c>
      <c r="AP589" t="s">
        <v>55</v>
      </c>
      <c r="AQ589" t="s">
        <v>55</v>
      </c>
    </row>
    <row r="590" spans="1:43" x14ac:dyDescent="0.35">
      <c r="A590" t="s">
        <v>1163</v>
      </c>
      <c r="B590" t="s">
        <v>47</v>
      </c>
      <c r="C590" t="s">
        <v>48</v>
      </c>
      <c r="D590" t="s">
        <v>48</v>
      </c>
      <c r="E590" t="s">
        <v>61</v>
      </c>
      <c r="F590" t="s">
        <v>1192</v>
      </c>
      <c r="G590" t="s">
        <v>1193</v>
      </c>
      <c r="I590" t="str">
        <f>HYPERLINK("https://twitter.com/Twitter User/status/1744664745930870918","https://twitter.com/Twitter User/status/1744664745930870918")</f>
        <v>https://twitter.com/Twitter User/status/1744664745930870918</v>
      </c>
      <c r="N590">
        <v>0</v>
      </c>
      <c r="O590">
        <v>0</v>
      </c>
      <c r="X590" t="s">
        <v>53</v>
      </c>
      <c r="AK590" t="s">
        <v>54</v>
      </c>
      <c r="AL590" t="s">
        <v>55</v>
      </c>
      <c r="AM590" t="s">
        <v>55</v>
      </c>
      <c r="AN590" t="s">
        <v>55</v>
      </c>
      <c r="AO590" t="s">
        <v>55</v>
      </c>
      <c r="AP590" t="s">
        <v>55</v>
      </c>
      <c r="AQ590" t="s">
        <v>55</v>
      </c>
    </row>
    <row r="591" spans="1:43" x14ac:dyDescent="0.35">
      <c r="A591" t="s">
        <v>1163</v>
      </c>
      <c r="B591" t="s">
        <v>47</v>
      </c>
      <c r="C591" t="s">
        <v>48</v>
      </c>
      <c r="D591" t="s">
        <v>48</v>
      </c>
      <c r="E591" t="s">
        <v>49</v>
      </c>
      <c r="F591" t="s">
        <v>1194</v>
      </c>
      <c r="G591" t="s">
        <v>1195</v>
      </c>
      <c r="I591" t="str">
        <f>HYPERLINK("https://twitter.com/Twitter User/status/1744664589814661501","https://twitter.com/Twitter User/status/1744664589814661501")</f>
        <v>https://twitter.com/Twitter User/status/1744664589814661501</v>
      </c>
      <c r="J591" t="s">
        <v>52</v>
      </c>
      <c r="N591">
        <v>0</v>
      </c>
      <c r="O591">
        <v>0</v>
      </c>
      <c r="X591" t="s">
        <v>53</v>
      </c>
      <c r="AK591" t="s">
        <v>54</v>
      </c>
      <c r="AL591" t="s">
        <v>55</v>
      </c>
      <c r="AM591" t="s">
        <v>55</v>
      </c>
      <c r="AN591" t="s">
        <v>55</v>
      </c>
      <c r="AO591" t="s">
        <v>55</v>
      </c>
      <c r="AP591" t="s">
        <v>55</v>
      </c>
      <c r="AQ591" t="s">
        <v>55</v>
      </c>
    </row>
    <row r="592" spans="1:43" x14ac:dyDescent="0.35">
      <c r="A592" t="s">
        <v>1163</v>
      </c>
      <c r="B592" t="s">
        <v>47</v>
      </c>
      <c r="C592" t="s">
        <v>48</v>
      </c>
      <c r="D592" t="s">
        <v>48</v>
      </c>
      <c r="E592" t="s">
        <v>49</v>
      </c>
      <c r="F592" t="s">
        <v>1196</v>
      </c>
      <c r="G592" t="s">
        <v>1197</v>
      </c>
      <c r="I592" t="str">
        <f>HYPERLINK("https://twitter.com/Twitter User/status/1744660438691065878","https://twitter.com/Twitter User/status/1744660438691065878")</f>
        <v>https://twitter.com/Twitter User/status/1744660438691065878</v>
      </c>
      <c r="J592" t="s">
        <v>52</v>
      </c>
      <c r="N592">
        <v>0</v>
      </c>
      <c r="O592">
        <v>0</v>
      </c>
      <c r="X592" t="s">
        <v>53</v>
      </c>
      <c r="AK592" t="s">
        <v>54</v>
      </c>
      <c r="AL592" t="s">
        <v>55</v>
      </c>
      <c r="AM592" t="s">
        <v>55</v>
      </c>
      <c r="AN592" t="s">
        <v>55</v>
      </c>
      <c r="AO592" t="s">
        <v>55</v>
      </c>
      <c r="AP592" t="s">
        <v>55</v>
      </c>
      <c r="AQ592" t="s">
        <v>55</v>
      </c>
    </row>
    <row r="593" spans="1:43" x14ac:dyDescent="0.35">
      <c r="A593" t="s">
        <v>1163</v>
      </c>
      <c r="B593" t="s">
        <v>47</v>
      </c>
      <c r="C593" t="s">
        <v>48</v>
      </c>
      <c r="D593" t="s">
        <v>48</v>
      </c>
      <c r="E593" t="s">
        <v>49</v>
      </c>
      <c r="F593" t="s">
        <v>1198</v>
      </c>
      <c r="G593" t="s">
        <v>1199</v>
      </c>
      <c r="I593" t="str">
        <f>HYPERLINK("https://twitter.com/Twitter User/status/1744660119533854983","https://twitter.com/Twitter User/status/1744660119533854983")</f>
        <v>https://twitter.com/Twitter User/status/1744660119533854983</v>
      </c>
      <c r="J593" t="s">
        <v>52</v>
      </c>
      <c r="N593">
        <v>0</v>
      </c>
      <c r="O593">
        <v>0</v>
      </c>
      <c r="X593" t="s">
        <v>53</v>
      </c>
      <c r="AK593" t="s">
        <v>54</v>
      </c>
      <c r="AL593" t="s">
        <v>55</v>
      </c>
      <c r="AM593" t="s">
        <v>55</v>
      </c>
      <c r="AN593" t="s">
        <v>55</v>
      </c>
      <c r="AO593" t="s">
        <v>55</v>
      </c>
      <c r="AP593" t="s">
        <v>55</v>
      </c>
      <c r="AQ593" t="s">
        <v>55</v>
      </c>
    </row>
    <row r="594" spans="1:43" x14ac:dyDescent="0.35">
      <c r="A594" t="s">
        <v>1163</v>
      </c>
      <c r="B594" t="s">
        <v>47</v>
      </c>
      <c r="C594" t="s">
        <v>48</v>
      </c>
      <c r="D594" t="s">
        <v>48</v>
      </c>
      <c r="E594" t="s">
        <v>68</v>
      </c>
      <c r="F594" t="s">
        <v>1200</v>
      </c>
      <c r="G594" t="s">
        <v>1201</v>
      </c>
      <c r="I594" t="str">
        <f>HYPERLINK("https://twitter.com/Twitter User/status/1744658459298234807","https://twitter.com/Twitter User/status/1744658459298234807")</f>
        <v>https://twitter.com/Twitter User/status/1744658459298234807</v>
      </c>
      <c r="J594" t="s">
        <v>52</v>
      </c>
      <c r="N594">
        <v>0</v>
      </c>
      <c r="O594">
        <v>0</v>
      </c>
      <c r="X594" t="s">
        <v>53</v>
      </c>
      <c r="AK594" t="s">
        <v>54</v>
      </c>
      <c r="AL594" t="s">
        <v>55</v>
      </c>
      <c r="AM594" t="s">
        <v>55</v>
      </c>
      <c r="AN594" t="s">
        <v>55</v>
      </c>
      <c r="AO594" t="s">
        <v>55</v>
      </c>
      <c r="AP594" t="s">
        <v>55</v>
      </c>
      <c r="AQ594" t="s">
        <v>55</v>
      </c>
    </row>
    <row r="595" spans="1:43" x14ac:dyDescent="0.35">
      <c r="A595" t="s">
        <v>1163</v>
      </c>
      <c r="B595" t="s">
        <v>47</v>
      </c>
      <c r="C595" t="s">
        <v>48</v>
      </c>
      <c r="D595" t="s">
        <v>48</v>
      </c>
      <c r="E595" t="s">
        <v>61</v>
      </c>
      <c r="F595" t="s">
        <v>1202</v>
      </c>
      <c r="G595" t="s">
        <v>1203</v>
      </c>
      <c r="I595" t="str">
        <f>HYPERLINK("https://twitter.com/Twitter User/status/1744656726102827246","https://twitter.com/Twitter User/status/1744656726102827246")</f>
        <v>https://twitter.com/Twitter User/status/1744656726102827246</v>
      </c>
      <c r="J595" t="s">
        <v>52</v>
      </c>
      <c r="N595">
        <v>0</v>
      </c>
      <c r="O595">
        <v>0</v>
      </c>
      <c r="X595" t="s">
        <v>95</v>
      </c>
      <c r="AK595" t="s">
        <v>54</v>
      </c>
      <c r="AL595" t="s">
        <v>55</v>
      </c>
      <c r="AM595" t="s">
        <v>55</v>
      </c>
      <c r="AN595" t="s">
        <v>55</v>
      </c>
      <c r="AO595" t="s">
        <v>55</v>
      </c>
      <c r="AP595" t="s">
        <v>55</v>
      </c>
      <c r="AQ595" t="s">
        <v>55</v>
      </c>
    </row>
    <row r="596" spans="1:43" x14ac:dyDescent="0.35">
      <c r="A596" t="s">
        <v>1163</v>
      </c>
      <c r="B596" t="s">
        <v>47</v>
      </c>
      <c r="C596" t="s">
        <v>48</v>
      </c>
      <c r="D596" t="s">
        <v>48</v>
      </c>
      <c r="E596" t="s">
        <v>61</v>
      </c>
      <c r="F596" t="s">
        <v>1204</v>
      </c>
      <c r="G596" t="s">
        <v>1205</v>
      </c>
      <c r="I596" t="str">
        <f>HYPERLINK("https://twitter.com/Twitter User/status/1744650458143052055","https://twitter.com/Twitter User/status/1744650458143052055")</f>
        <v>https://twitter.com/Twitter User/status/1744650458143052055</v>
      </c>
      <c r="J596" t="s">
        <v>52</v>
      </c>
      <c r="N596">
        <v>0</v>
      </c>
      <c r="O596">
        <v>0</v>
      </c>
      <c r="X596" t="s">
        <v>53</v>
      </c>
      <c r="AK596" t="s">
        <v>54</v>
      </c>
      <c r="AL596" t="s">
        <v>55</v>
      </c>
      <c r="AM596" t="s">
        <v>55</v>
      </c>
      <c r="AN596" t="s">
        <v>55</v>
      </c>
      <c r="AO596" t="s">
        <v>55</v>
      </c>
      <c r="AP596" t="s">
        <v>55</v>
      </c>
      <c r="AQ596" t="s">
        <v>55</v>
      </c>
    </row>
    <row r="597" spans="1:43" x14ac:dyDescent="0.35">
      <c r="A597" t="s">
        <v>1163</v>
      </c>
      <c r="B597" t="s">
        <v>47</v>
      </c>
      <c r="C597" t="s">
        <v>48</v>
      </c>
      <c r="D597" t="s">
        <v>48</v>
      </c>
      <c r="E597" t="s">
        <v>68</v>
      </c>
      <c r="F597" t="s">
        <v>1206</v>
      </c>
      <c r="G597" t="s">
        <v>1207</v>
      </c>
      <c r="I597" t="str">
        <f>HYPERLINK("https://twitter.com/Twitter User/status/1744646164765622388","https://twitter.com/Twitter User/status/1744646164765622388")</f>
        <v>https://twitter.com/Twitter User/status/1744646164765622388</v>
      </c>
      <c r="J597" t="s">
        <v>52</v>
      </c>
      <c r="N597">
        <v>0</v>
      </c>
      <c r="O597">
        <v>0</v>
      </c>
      <c r="X597" t="s">
        <v>53</v>
      </c>
      <c r="AK597" t="s">
        <v>54</v>
      </c>
      <c r="AL597" t="s">
        <v>55</v>
      </c>
      <c r="AM597" t="s">
        <v>55</v>
      </c>
      <c r="AN597" t="s">
        <v>55</v>
      </c>
      <c r="AO597" t="s">
        <v>55</v>
      </c>
      <c r="AP597" t="s">
        <v>55</v>
      </c>
      <c r="AQ597" t="s">
        <v>55</v>
      </c>
    </row>
    <row r="598" spans="1:43" x14ac:dyDescent="0.35">
      <c r="A598" t="s">
        <v>1163</v>
      </c>
      <c r="B598" t="s">
        <v>47</v>
      </c>
      <c r="C598" t="s">
        <v>48</v>
      </c>
      <c r="D598" t="s">
        <v>48</v>
      </c>
      <c r="E598" t="s">
        <v>61</v>
      </c>
      <c r="F598" t="s">
        <v>1142</v>
      </c>
      <c r="G598" t="s">
        <v>1208</v>
      </c>
      <c r="I598" t="str">
        <f>HYPERLINK("https://twitter.com/Twitter User/status/1744618384753594510","https://twitter.com/Twitter User/status/1744618384753594510")</f>
        <v>https://twitter.com/Twitter User/status/1744618384753594510</v>
      </c>
      <c r="J598" t="s">
        <v>52</v>
      </c>
      <c r="N598">
        <v>0</v>
      </c>
      <c r="O598">
        <v>0</v>
      </c>
      <c r="X598" t="s">
        <v>95</v>
      </c>
      <c r="AK598" t="s">
        <v>54</v>
      </c>
      <c r="AL598" t="s">
        <v>55</v>
      </c>
      <c r="AM598" t="s">
        <v>55</v>
      </c>
      <c r="AN598" t="s">
        <v>55</v>
      </c>
      <c r="AO598" t="s">
        <v>55</v>
      </c>
      <c r="AP598" t="s">
        <v>55</v>
      </c>
      <c r="AQ598" t="s">
        <v>55</v>
      </c>
    </row>
    <row r="599" spans="1:43" x14ac:dyDescent="0.35">
      <c r="A599" t="s">
        <v>1163</v>
      </c>
      <c r="B599" t="s">
        <v>47</v>
      </c>
      <c r="C599" t="s">
        <v>48</v>
      </c>
      <c r="D599" t="s">
        <v>48</v>
      </c>
      <c r="E599" t="s">
        <v>61</v>
      </c>
      <c r="F599" t="s">
        <v>1142</v>
      </c>
      <c r="G599" t="s">
        <v>1209</v>
      </c>
      <c r="I599" t="str">
        <f>HYPERLINK("https://twitter.com/Twitter User/status/1744606561778204853","https://twitter.com/Twitter User/status/1744606561778204853")</f>
        <v>https://twitter.com/Twitter User/status/1744606561778204853</v>
      </c>
      <c r="N599">
        <v>0</v>
      </c>
      <c r="O599">
        <v>0</v>
      </c>
      <c r="W599" t="s">
        <v>94</v>
      </c>
      <c r="X599" t="s">
        <v>53</v>
      </c>
      <c r="AK599" t="s">
        <v>54</v>
      </c>
      <c r="AL599" t="s">
        <v>55</v>
      </c>
      <c r="AM599" t="s">
        <v>55</v>
      </c>
      <c r="AN599" t="s">
        <v>55</v>
      </c>
      <c r="AO599" t="s">
        <v>55</v>
      </c>
      <c r="AP599" t="s">
        <v>55</v>
      </c>
      <c r="AQ599" t="s">
        <v>55</v>
      </c>
    </row>
    <row r="600" spans="1:43" x14ac:dyDescent="0.35">
      <c r="A600" t="s">
        <v>1163</v>
      </c>
      <c r="B600" t="s">
        <v>47</v>
      </c>
      <c r="C600" t="s">
        <v>48</v>
      </c>
      <c r="D600" t="s">
        <v>48</v>
      </c>
      <c r="E600" t="s">
        <v>49</v>
      </c>
      <c r="F600" t="s">
        <v>1210</v>
      </c>
      <c r="G600" t="s">
        <v>1211</v>
      </c>
      <c r="I600" t="str">
        <f>HYPERLINK("https://twitter.com/Twitter User/status/1744601174085603629","https://twitter.com/Twitter User/status/1744601174085603629")</f>
        <v>https://twitter.com/Twitter User/status/1744601174085603629</v>
      </c>
      <c r="J600" t="s">
        <v>52</v>
      </c>
      <c r="N600">
        <v>0</v>
      </c>
      <c r="O600">
        <v>0</v>
      </c>
      <c r="X600" t="s">
        <v>95</v>
      </c>
      <c r="AK600" t="s">
        <v>54</v>
      </c>
      <c r="AL600" t="s">
        <v>55</v>
      </c>
      <c r="AM600" t="s">
        <v>55</v>
      </c>
      <c r="AN600" t="s">
        <v>55</v>
      </c>
      <c r="AO600" t="s">
        <v>55</v>
      </c>
      <c r="AP600" t="s">
        <v>55</v>
      </c>
      <c r="AQ600" t="s">
        <v>55</v>
      </c>
    </row>
    <row r="601" spans="1:43" x14ac:dyDescent="0.35">
      <c r="A601" t="s">
        <v>1163</v>
      </c>
      <c r="B601" t="s">
        <v>47</v>
      </c>
      <c r="C601" t="s">
        <v>48</v>
      </c>
      <c r="D601" t="s">
        <v>48</v>
      </c>
      <c r="E601" t="s">
        <v>61</v>
      </c>
      <c r="F601" t="s">
        <v>1212</v>
      </c>
      <c r="G601" t="s">
        <v>1213</v>
      </c>
      <c r="I601" t="str">
        <f>HYPERLINK("https://twitter.com/Twitter User/status/1744595811143389338","https://twitter.com/Twitter User/status/1744595811143389338")</f>
        <v>https://twitter.com/Twitter User/status/1744595811143389338</v>
      </c>
      <c r="J601" t="s">
        <v>52</v>
      </c>
      <c r="N601">
        <v>0</v>
      </c>
      <c r="O601">
        <v>0</v>
      </c>
      <c r="X601" t="s">
        <v>53</v>
      </c>
      <c r="AK601" t="s">
        <v>54</v>
      </c>
      <c r="AL601" t="s">
        <v>55</v>
      </c>
      <c r="AM601" t="s">
        <v>55</v>
      </c>
      <c r="AN601" t="s">
        <v>55</v>
      </c>
      <c r="AO601" t="s">
        <v>55</v>
      </c>
      <c r="AP601" t="s">
        <v>55</v>
      </c>
      <c r="AQ601" t="s">
        <v>55</v>
      </c>
    </row>
    <row r="602" spans="1:43" x14ac:dyDescent="0.35">
      <c r="A602" t="s">
        <v>1163</v>
      </c>
      <c r="B602" t="s">
        <v>47</v>
      </c>
      <c r="C602" t="s">
        <v>48</v>
      </c>
      <c r="D602" t="s">
        <v>48</v>
      </c>
      <c r="E602" t="s">
        <v>49</v>
      </c>
      <c r="F602" t="s">
        <v>1210</v>
      </c>
      <c r="G602" t="s">
        <v>1214</v>
      </c>
      <c r="I602" t="str">
        <f>HYPERLINK("https://twitter.com/Twitter User/status/1744595468062265684","https://twitter.com/Twitter User/status/1744595468062265684")</f>
        <v>https://twitter.com/Twitter User/status/1744595468062265684</v>
      </c>
      <c r="J602" t="s">
        <v>52</v>
      </c>
      <c r="N602">
        <v>0</v>
      </c>
      <c r="O602">
        <v>0</v>
      </c>
      <c r="X602" t="s">
        <v>53</v>
      </c>
      <c r="AK602" t="s">
        <v>54</v>
      </c>
      <c r="AL602" t="s">
        <v>55</v>
      </c>
      <c r="AM602" t="s">
        <v>55</v>
      </c>
      <c r="AN602" t="s">
        <v>55</v>
      </c>
      <c r="AO602" t="s">
        <v>55</v>
      </c>
      <c r="AP602" t="s">
        <v>55</v>
      </c>
      <c r="AQ602" t="s">
        <v>55</v>
      </c>
    </row>
    <row r="603" spans="1:43" x14ac:dyDescent="0.35">
      <c r="A603" t="s">
        <v>1163</v>
      </c>
      <c r="B603" t="s">
        <v>47</v>
      </c>
      <c r="C603" t="s">
        <v>48</v>
      </c>
      <c r="D603" t="s">
        <v>48</v>
      </c>
      <c r="E603" t="s">
        <v>61</v>
      </c>
      <c r="F603" t="s">
        <v>1215</v>
      </c>
      <c r="G603" t="s">
        <v>1216</v>
      </c>
      <c r="I603" t="str">
        <f>HYPERLINK("https://twitter.com/Twitter User/status/1744568839600529568","https://twitter.com/Twitter User/status/1744568839600529568")</f>
        <v>https://twitter.com/Twitter User/status/1744568839600529568</v>
      </c>
      <c r="N603">
        <v>0</v>
      </c>
      <c r="O603">
        <v>0</v>
      </c>
      <c r="X603" t="s">
        <v>53</v>
      </c>
      <c r="AK603" t="s">
        <v>54</v>
      </c>
      <c r="AL603" t="s">
        <v>55</v>
      </c>
      <c r="AM603" t="s">
        <v>55</v>
      </c>
      <c r="AN603" t="s">
        <v>55</v>
      </c>
      <c r="AO603" t="s">
        <v>55</v>
      </c>
      <c r="AP603" t="s">
        <v>55</v>
      </c>
      <c r="AQ603" t="s">
        <v>55</v>
      </c>
    </row>
    <row r="604" spans="1:43" x14ac:dyDescent="0.35">
      <c r="A604" t="s">
        <v>1163</v>
      </c>
      <c r="B604" t="s">
        <v>47</v>
      </c>
      <c r="C604" t="s">
        <v>48</v>
      </c>
      <c r="D604" t="s">
        <v>48</v>
      </c>
      <c r="E604" t="s">
        <v>49</v>
      </c>
      <c r="F604" t="s">
        <v>1217</v>
      </c>
      <c r="G604" t="s">
        <v>1218</v>
      </c>
      <c r="I604" t="str">
        <f>HYPERLINK("https://twitter.com/Twitter User/status/1744566258375491721","https://twitter.com/Twitter User/status/1744566258375491721")</f>
        <v>https://twitter.com/Twitter User/status/1744566258375491721</v>
      </c>
      <c r="J604" t="s">
        <v>52</v>
      </c>
      <c r="N604">
        <v>0</v>
      </c>
      <c r="O604">
        <v>0</v>
      </c>
      <c r="X604" t="s">
        <v>53</v>
      </c>
      <c r="AK604" t="s">
        <v>54</v>
      </c>
      <c r="AL604" t="s">
        <v>55</v>
      </c>
      <c r="AM604" t="s">
        <v>55</v>
      </c>
      <c r="AN604" t="s">
        <v>55</v>
      </c>
      <c r="AO604" t="s">
        <v>55</v>
      </c>
      <c r="AP604" t="s">
        <v>55</v>
      </c>
      <c r="AQ604" t="s">
        <v>55</v>
      </c>
    </row>
    <row r="605" spans="1:43" x14ac:dyDescent="0.35">
      <c r="A605" t="s">
        <v>1163</v>
      </c>
      <c r="B605" t="s">
        <v>47</v>
      </c>
      <c r="C605" t="s">
        <v>48</v>
      </c>
      <c r="D605" t="s">
        <v>48</v>
      </c>
      <c r="E605" t="s">
        <v>49</v>
      </c>
      <c r="F605" t="s">
        <v>1219</v>
      </c>
      <c r="G605" t="s">
        <v>1220</v>
      </c>
      <c r="I605" t="str">
        <f>HYPERLINK("https://twitter.com/Twitter User/status/1744526116382282022","https://twitter.com/Twitter User/status/1744526116382282022")</f>
        <v>https://twitter.com/Twitter User/status/1744526116382282022</v>
      </c>
      <c r="J605" t="s">
        <v>52</v>
      </c>
      <c r="N605">
        <v>0</v>
      </c>
      <c r="O605">
        <v>0</v>
      </c>
      <c r="X605" t="s">
        <v>53</v>
      </c>
      <c r="AK605" t="s">
        <v>54</v>
      </c>
      <c r="AL605" t="s">
        <v>55</v>
      </c>
      <c r="AM605" t="s">
        <v>55</v>
      </c>
      <c r="AN605" t="s">
        <v>55</v>
      </c>
      <c r="AO605" t="s">
        <v>55</v>
      </c>
      <c r="AP605" t="s">
        <v>55</v>
      </c>
      <c r="AQ605" t="s">
        <v>55</v>
      </c>
    </row>
    <row r="606" spans="1:43" x14ac:dyDescent="0.35">
      <c r="A606" t="s">
        <v>1163</v>
      </c>
      <c r="B606" t="s">
        <v>47</v>
      </c>
      <c r="C606" t="s">
        <v>48</v>
      </c>
      <c r="D606" t="s">
        <v>48</v>
      </c>
      <c r="E606" t="s">
        <v>49</v>
      </c>
      <c r="F606" t="s">
        <v>1221</v>
      </c>
      <c r="G606" t="s">
        <v>1222</v>
      </c>
      <c r="I606" t="str">
        <f>HYPERLINK("https://twitter.com/airtelbank/status/1744523077877182597","https://twitter.com/airtelbank/status/1744523077877182597")</f>
        <v>https://twitter.com/airtelbank/status/1744523077877182597</v>
      </c>
      <c r="J606" t="s">
        <v>52</v>
      </c>
      <c r="N606">
        <v>0</v>
      </c>
      <c r="O606">
        <v>0</v>
      </c>
      <c r="P606">
        <v>81834</v>
      </c>
      <c r="W606" t="s">
        <v>94</v>
      </c>
      <c r="X606" t="s">
        <v>53</v>
      </c>
      <c r="AK606" t="s">
        <v>54</v>
      </c>
      <c r="AL606" t="s">
        <v>55</v>
      </c>
      <c r="AM606" t="s">
        <v>55</v>
      </c>
      <c r="AN606" t="s">
        <v>55</v>
      </c>
      <c r="AO606" t="s">
        <v>55</v>
      </c>
      <c r="AP606" t="s">
        <v>55</v>
      </c>
      <c r="AQ606" t="s">
        <v>55</v>
      </c>
    </row>
    <row r="607" spans="1:43" x14ac:dyDescent="0.35">
      <c r="A607" t="s">
        <v>1223</v>
      </c>
      <c r="B607" t="s">
        <v>47</v>
      </c>
      <c r="C607" t="s">
        <v>48</v>
      </c>
      <c r="D607" t="s">
        <v>48</v>
      </c>
      <c r="E607" t="s">
        <v>49</v>
      </c>
      <c r="F607" t="s">
        <v>1224</v>
      </c>
      <c r="G607" t="s">
        <v>1225</v>
      </c>
      <c r="I607" t="str">
        <f>HYPERLINK("https://twitter.com/Twitter User/status/1744415386525978641","https://twitter.com/Twitter User/status/1744415386525978641")</f>
        <v>https://twitter.com/Twitter User/status/1744415386525978641</v>
      </c>
      <c r="J607" t="s">
        <v>52</v>
      </c>
      <c r="N607">
        <v>0</v>
      </c>
      <c r="O607">
        <v>0</v>
      </c>
      <c r="X607" t="s">
        <v>53</v>
      </c>
      <c r="AK607" t="s">
        <v>54</v>
      </c>
      <c r="AL607" t="s">
        <v>55</v>
      </c>
      <c r="AM607" t="s">
        <v>55</v>
      </c>
      <c r="AN607" t="s">
        <v>55</v>
      </c>
      <c r="AO607" t="s">
        <v>55</v>
      </c>
      <c r="AP607" t="s">
        <v>55</v>
      </c>
      <c r="AQ607" t="s">
        <v>55</v>
      </c>
    </row>
    <row r="608" spans="1:43" x14ac:dyDescent="0.35">
      <c r="A608" t="s">
        <v>1223</v>
      </c>
      <c r="B608" t="s">
        <v>47</v>
      </c>
      <c r="C608" t="s">
        <v>48</v>
      </c>
      <c r="D608" t="s">
        <v>48</v>
      </c>
      <c r="E608" t="s">
        <v>61</v>
      </c>
      <c r="F608" t="s">
        <v>1226</v>
      </c>
      <c r="G608" t="s">
        <v>1227</v>
      </c>
      <c r="I608" t="str">
        <f>HYPERLINK("https://twitter.com/Twitter User/status/1744415020946178206","https://twitter.com/Twitter User/status/1744415020946178206")</f>
        <v>https://twitter.com/Twitter User/status/1744415020946178206</v>
      </c>
      <c r="J608" t="s">
        <v>52</v>
      </c>
      <c r="N608">
        <v>0</v>
      </c>
      <c r="O608">
        <v>0</v>
      </c>
      <c r="X608" t="s">
        <v>53</v>
      </c>
      <c r="AK608" t="s">
        <v>54</v>
      </c>
      <c r="AL608" t="s">
        <v>55</v>
      </c>
      <c r="AM608" t="s">
        <v>55</v>
      </c>
      <c r="AN608" t="s">
        <v>55</v>
      </c>
      <c r="AO608" t="s">
        <v>55</v>
      </c>
      <c r="AP608" t="s">
        <v>55</v>
      </c>
      <c r="AQ608" t="s">
        <v>55</v>
      </c>
    </row>
    <row r="609" spans="1:43" x14ac:dyDescent="0.35">
      <c r="A609" t="s">
        <v>1223</v>
      </c>
      <c r="B609" t="s">
        <v>47</v>
      </c>
      <c r="C609" t="s">
        <v>48</v>
      </c>
      <c r="D609" t="s">
        <v>48</v>
      </c>
      <c r="E609" t="s">
        <v>49</v>
      </c>
      <c r="F609" t="s">
        <v>1228</v>
      </c>
      <c r="G609" t="s">
        <v>1229</v>
      </c>
      <c r="I609" t="str">
        <f>HYPERLINK("https://twitter.com/Twitter User/status/1744405420708610490","https://twitter.com/Twitter User/status/1744405420708610490")</f>
        <v>https://twitter.com/Twitter User/status/1744405420708610490</v>
      </c>
      <c r="J609" t="s">
        <v>52</v>
      </c>
      <c r="N609">
        <v>0</v>
      </c>
      <c r="O609">
        <v>0</v>
      </c>
      <c r="X609" t="s">
        <v>53</v>
      </c>
      <c r="AK609" t="s">
        <v>54</v>
      </c>
      <c r="AL609" t="s">
        <v>55</v>
      </c>
      <c r="AM609" t="s">
        <v>55</v>
      </c>
      <c r="AN609" t="s">
        <v>55</v>
      </c>
      <c r="AO609" t="s">
        <v>55</v>
      </c>
      <c r="AP609" t="s">
        <v>55</v>
      </c>
      <c r="AQ609" t="s">
        <v>55</v>
      </c>
    </row>
    <row r="610" spans="1:43" x14ac:dyDescent="0.35">
      <c r="A610" t="s">
        <v>1223</v>
      </c>
      <c r="B610" t="s">
        <v>47</v>
      </c>
      <c r="C610" t="s">
        <v>48</v>
      </c>
      <c r="D610" t="s">
        <v>48</v>
      </c>
      <c r="E610" t="s">
        <v>49</v>
      </c>
      <c r="F610" t="s">
        <v>1230</v>
      </c>
      <c r="G610" t="s">
        <v>1231</v>
      </c>
      <c r="I610" t="str">
        <f>HYPERLINK("https://twitter.com/Twitter User/status/1744392784797454522","https://twitter.com/Twitter User/status/1744392784797454522")</f>
        <v>https://twitter.com/Twitter User/status/1744392784797454522</v>
      </c>
      <c r="J610" t="s">
        <v>52</v>
      </c>
      <c r="N610">
        <v>0</v>
      </c>
      <c r="O610">
        <v>0</v>
      </c>
      <c r="X610" t="s">
        <v>53</v>
      </c>
      <c r="AK610" t="s">
        <v>54</v>
      </c>
      <c r="AL610" t="s">
        <v>55</v>
      </c>
      <c r="AM610" t="s">
        <v>55</v>
      </c>
      <c r="AN610" t="s">
        <v>55</v>
      </c>
      <c r="AO610" t="s">
        <v>55</v>
      </c>
      <c r="AP610" t="s">
        <v>55</v>
      </c>
      <c r="AQ610" t="s">
        <v>55</v>
      </c>
    </row>
    <row r="611" spans="1:43" x14ac:dyDescent="0.35">
      <c r="A611" t="s">
        <v>1223</v>
      </c>
      <c r="B611" t="s">
        <v>47</v>
      </c>
      <c r="C611" t="s">
        <v>48</v>
      </c>
      <c r="D611" t="s">
        <v>48</v>
      </c>
      <c r="E611" t="s">
        <v>49</v>
      </c>
      <c r="F611" t="s">
        <v>1006</v>
      </c>
      <c r="G611" t="s">
        <v>1232</v>
      </c>
      <c r="I611" t="str">
        <f>HYPERLINK("https://twitter.com/Twitter User/status/1744359015906251191","https://twitter.com/Twitter User/status/1744359015906251191")</f>
        <v>https://twitter.com/Twitter User/status/1744359015906251191</v>
      </c>
      <c r="J611" t="s">
        <v>52</v>
      </c>
      <c r="N611">
        <v>0</v>
      </c>
      <c r="O611">
        <v>0</v>
      </c>
      <c r="X611" t="s">
        <v>53</v>
      </c>
      <c r="AK611" t="s">
        <v>54</v>
      </c>
      <c r="AL611" t="s">
        <v>55</v>
      </c>
      <c r="AM611" t="s">
        <v>55</v>
      </c>
      <c r="AN611" t="s">
        <v>55</v>
      </c>
      <c r="AO611" t="s">
        <v>55</v>
      </c>
      <c r="AP611" t="s">
        <v>55</v>
      </c>
      <c r="AQ611" t="s">
        <v>55</v>
      </c>
    </row>
    <row r="612" spans="1:43" x14ac:dyDescent="0.35">
      <c r="A612" t="s">
        <v>1223</v>
      </c>
      <c r="B612" t="s">
        <v>47</v>
      </c>
      <c r="C612" t="s">
        <v>48</v>
      </c>
      <c r="D612" t="s">
        <v>48</v>
      </c>
      <c r="E612" t="s">
        <v>49</v>
      </c>
      <c r="F612" t="s">
        <v>1233</v>
      </c>
      <c r="G612" t="s">
        <v>1234</v>
      </c>
      <c r="I612" t="str">
        <f>HYPERLINK("https://twitter.com/Twitter User/status/1744335359691878486","https://twitter.com/Twitter User/status/1744335359691878486")</f>
        <v>https://twitter.com/Twitter User/status/1744335359691878486</v>
      </c>
      <c r="J612" t="s">
        <v>52</v>
      </c>
      <c r="N612">
        <v>0</v>
      </c>
      <c r="O612">
        <v>0</v>
      </c>
      <c r="X612" t="s">
        <v>95</v>
      </c>
      <c r="AK612" t="s">
        <v>54</v>
      </c>
      <c r="AL612" t="s">
        <v>55</v>
      </c>
      <c r="AM612" t="s">
        <v>55</v>
      </c>
      <c r="AN612" t="s">
        <v>55</v>
      </c>
      <c r="AO612" t="s">
        <v>55</v>
      </c>
      <c r="AP612" t="s">
        <v>55</v>
      </c>
      <c r="AQ612" t="s">
        <v>55</v>
      </c>
    </row>
    <row r="613" spans="1:43" x14ac:dyDescent="0.35">
      <c r="A613" t="s">
        <v>1223</v>
      </c>
      <c r="B613" t="s">
        <v>47</v>
      </c>
      <c r="C613" t="s">
        <v>48</v>
      </c>
      <c r="D613" t="s">
        <v>48</v>
      </c>
      <c r="E613" t="s">
        <v>61</v>
      </c>
      <c r="F613" t="s">
        <v>544</v>
      </c>
      <c r="G613" t="s">
        <v>1235</v>
      </c>
      <c r="I613" t="str">
        <f>HYPERLINK("https://twitter.com/Twitter User/status/1744314002501706102","https://twitter.com/Twitter User/status/1744314002501706102")</f>
        <v>https://twitter.com/Twitter User/status/1744314002501706102</v>
      </c>
      <c r="N613">
        <v>0</v>
      </c>
      <c r="O613">
        <v>0</v>
      </c>
      <c r="X613" t="s">
        <v>53</v>
      </c>
      <c r="AK613" t="s">
        <v>54</v>
      </c>
      <c r="AL613" t="s">
        <v>55</v>
      </c>
      <c r="AM613" t="s">
        <v>55</v>
      </c>
      <c r="AN613" t="s">
        <v>55</v>
      </c>
      <c r="AO613" t="s">
        <v>55</v>
      </c>
      <c r="AP613" t="s">
        <v>55</v>
      </c>
      <c r="AQ613" t="s">
        <v>55</v>
      </c>
    </row>
    <row r="614" spans="1:43" x14ac:dyDescent="0.35">
      <c r="A614" t="s">
        <v>1223</v>
      </c>
      <c r="B614" t="s">
        <v>47</v>
      </c>
      <c r="C614" t="s">
        <v>48</v>
      </c>
      <c r="D614" t="s">
        <v>48</v>
      </c>
      <c r="E614" t="s">
        <v>61</v>
      </c>
      <c r="F614" t="s">
        <v>1236</v>
      </c>
      <c r="G614" t="s">
        <v>1237</v>
      </c>
      <c r="I614" t="str">
        <f>HYPERLINK("https://twitter.com/Twitter User/status/1744299434672837119","https://twitter.com/Twitter User/status/1744299434672837119")</f>
        <v>https://twitter.com/Twitter User/status/1744299434672837119</v>
      </c>
      <c r="N614">
        <v>0</v>
      </c>
      <c r="O614">
        <v>0</v>
      </c>
      <c r="X614" t="s">
        <v>53</v>
      </c>
      <c r="AK614" t="s">
        <v>54</v>
      </c>
      <c r="AL614" t="s">
        <v>55</v>
      </c>
      <c r="AM614" t="s">
        <v>55</v>
      </c>
      <c r="AN614" t="s">
        <v>55</v>
      </c>
      <c r="AO614" t="s">
        <v>55</v>
      </c>
      <c r="AP614" t="s">
        <v>55</v>
      </c>
      <c r="AQ614" t="s">
        <v>55</v>
      </c>
    </row>
    <row r="615" spans="1:43" x14ac:dyDescent="0.35">
      <c r="A615" t="s">
        <v>1223</v>
      </c>
      <c r="B615" t="s">
        <v>47</v>
      </c>
      <c r="C615" t="s">
        <v>48</v>
      </c>
      <c r="D615" t="s">
        <v>48</v>
      </c>
      <c r="E615" t="s">
        <v>49</v>
      </c>
      <c r="F615" t="s">
        <v>1238</v>
      </c>
      <c r="G615" t="s">
        <v>1239</v>
      </c>
      <c r="I615" t="str">
        <f>HYPERLINK("https://twitter.com/airtelbank/status/1744299012138680402","https://twitter.com/airtelbank/status/1744299012138680402")</f>
        <v>https://twitter.com/airtelbank/status/1744299012138680402</v>
      </c>
      <c r="J615" t="s">
        <v>52</v>
      </c>
      <c r="N615">
        <v>0</v>
      </c>
      <c r="O615">
        <v>0</v>
      </c>
      <c r="P615">
        <v>81794</v>
      </c>
      <c r="W615" t="s">
        <v>94</v>
      </c>
      <c r="X615" t="s">
        <v>53</v>
      </c>
      <c r="AK615" t="s">
        <v>54</v>
      </c>
      <c r="AL615" t="s">
        <v>55</v>
      </c>
      <c r="AM615" t="s">
        <v>55</v>
      </c>
      <c r="AN615" t="s">
        <v>55</v>
      </c>
      <c r="AO615" t="s">
        <v>55</v>
      </c>
      <c r="AP615" t="s">
        <v>55</v>
      </c>
      <c r="AQ615" t="s">
        <v>55</v>
      </c>
    </row>
    <row r="616" spans="1:43" x14ac:dyDescent="0.35">
      <c r="A616" t="s">
        <v>1223</v>
      </c>
      <c r="B616" t="s">
        <v>47</v>
      </c>
      <c r="C616" t="s">
        <v>48</v>
      </c>
      <c r="D616" t="s">
        <v>48</v>
      </c>
      <c r="E616" t="s">
        <v>49</v>
      </c>
      <c r="F616" t="s">
        <v>1240</v>
      </c>
      <c r="G616" t="s">
        <v>1241</v>
      </c>
      <c r="I616" t="str">
        <f>HYPERLINK("https://twitter.com/Twitter User/status/1744298217620345204","https://twitter.com/Twitter User/status/1744298217620345204")</f>
        <v>https://twitter.com/Twitter User/status/1744298217620345204</v>
      </c>
      <c r="J616" t="s">
        <v>60</v>
      </c>
      <c r="N616">
        <v>0</v>
      </c>
      <c r="O616">
        <v>0</v>
      </c>
      <c r="X616" t="s">
        <v>53</v>
      </c>
      <c r="AK616" t="s">
        <v>54</v>
      </c>
      <c r="AL616" t="s">
        <v>55</v>
      </c>
      <c r="AM616" t="s">
        <v>55</v>
      </c>
      <c r="AN616" t="s">
        <v>55</v>
      </c>
      <c r="AO616" t="s">
        <v>55</v>
      </c>
      <c r="AP616" t="s">
        <v>55</v>
      </c>
      <c r="AQ616" t="s">
        <v>55</v>
      </c>
    </row>
    <row r="617" spans="1:43" x14ac:dyDescent="0.35">
      <c r="A617" t="s">
        <v>1223</v>
      </c>
      <c r="B617" t="s">
        <v>47</v>
      </c>
      <c r="C617" t="s">
        <v>48</v>
      </c>
      <c r="D617" t="s">
        <v>48</v>
      </c>
      <c r="E617" t="s">
        <v>49</v>
      </c>
      <c r="F617" t="s">
        <v>1242</v>
      </c>
      <c r="G617" t="s">
        <v>1243</v>
      </c>
      <c r="I617" t="str">
        <f>HYPERLINK("https://twitter.com/Twitter User/status/1744297813142544836","https://twitter.com/Twitter User/status/1744297813142544836")</f>
        <v>https://twitter.com/Twitter User/status/1744297813142544836</v>
      </c>
      <c r="N617">
        <v>0</v>
      </c>
      <c r="O617">
        <v>0</v>
      </c>
      <c r="X617" t="s">
        <v>53</v>
      </c>
      <c r="AK617" t="s">
        <v>54</v>
      </c>
      <c r="AL617" t="s">
        <v>55</v>
      </c>
      <c r="AM617" t="s">
        <v>55</v>
      </c>
      <c r="AN617" t="s">
        <v>55</v>
      </c>
      <c r="AO617" t="s">
        <v>55</v>
      </c>
      <c r="AP617" t="s">
        <v>55</v>
      </c>
      <c r="AQ617" t="s">
        <v>55</v>
      </c>
    </row>
    <row r="618" spans="1:43" x14ac:dyDescent="0.35">
      <c r="A618" t="s">
        <v>1223</v>
      </c>
      <c r="B618" t="s">
        <v>47</v>
      </c>
      <c r="C618" t="s">
        <v>48</v>
      </c>
      <c r="D618" t="s">
        <v>48</v>
      </c>
      <c r="E618" t="s">
        <v>49</v>
      </c>
      <c r="F618" t="s">
        <v>1244</v>
      </c>
      <c r="G618" t="s">
        <v>1245</v>
      </c>
      <c r="I618" t="str">
        <f>HYPERLINK("https://twitter.com/airtelbank/status/1744297537413009745","https://twitter.com/airtelbank/status/1744297537413009745")</f>
        <v>https://twitter.com/airtelbank/status/1744297537413009745</v>
      </c>
      <c r="J618" t="s">
        <v>52</v>
      </c>
      <c r="N618">
        <v>0</v>
      </c>
      <c r="O618">
        <v>0</v>
      </c>
      <c r="P618">
        <v>81793</v>
      </c>
      <c r="W618" t="s">
        <v>94</v>
      </c>
      <c r="X618" t="s">
        <v>53</v>
      </c>
      <c r="AK618" t="s">
        <v>54</v>
      </c>
      <c r="AL618" t="s">
        <v>55</v>
      </c>
      <c r="AM618" t="s">
        <v>55</v>
      </c>
      <c r="AN618" t="s">
        <v>55</v>
      </c>
      <c r="AO618" t="s">
        <v>55</v>
      </c>
      <c r="AP618" t="s">
        <v>55</v>
      </c>
      <c r="AQ618" t="s">
        <v>55</v>
      </c>
    </row>
    <row r="619" spans="1:43" x14ac:dyDescent="0.35">
      <c r="A619" t="s">
        <v>1223</v>
      </c>
      <c r="B619" t="s">
        <v>47</v>
      </c>
      <c r="C619" t="s">
        <v>48</v>
      </c>
      <c r="D619" t="s">
        <v>48</v>
      </c>
      <c r="E619" t="s">
        <v>49</v>
      </c>
      <c r="F619" t="s">
        <v>1246</v>
      </c>
      <c r="G619" t="s">
        <v>1247</v>
      </c>
      <c r="I619" t="str">
        <f>HYPERLINK("https://twitter.com/Twitter User/status/1744297373952856412","https://twitter.com/Twitter User/status/1744297373952856412")</f>
        <v>https://twitter.com/Twitter User/status/1744297373952856412</v>
      </c>
      <c r="J619" t="s">
        <v>60</v>
      </c>
      <c r="N619">
        <v>0</v>
      </c>
      <c r="O619">
        <v>0</v>
      </c>
      <c r="X619" t="s">
        <v>53</v>
      </c>
      <c r="AK619" t="s">
        <v>54</v>
      </c>
      <c r="AL619" t="s">
        <v>55</v>
      </c>
      <c r="AM619" t="s">
        <v>55</v>
      </c>
      <c r="AN619" t="s">
        <v>55</v>
      </c>
      <c r="AO619" t="s">
        <v>55</v>
      </c>
      <c r="AP619" t="s">
        <v>55</v>
      </c>
      <c r="AQ619" t="s">
        <v>55</v>
      </c>
    </row>
    <row r="620" spans="1:43" x14ac:dyDescent="0.35">
      <c r="A620" t="s">
        <v>1223</v>
      </c>
      <c r="B620" t="s">
        <v>47</v>
      </c>
      <c r="C620" t="s">
        <v>48</v>
      </c>
      <c r="D620" t="s">
        <v>48</v>
      </c>
      <c r="E620" t="s">
        <v>49</v>
      </c>
      <c r="F620" t="s">
        <v>1244</v>
      </c>
      <c r="G620" t="s">
        <v>1248</v>
      </c>
      <c r="I620" t="str">
        <f>HYPERLINK("https://twitter.com/airtelbank/status/1744296971853009248","https://twitter.com/airtelbank/status/1744296971853009248")</f>
        <v>https://twitter.com/airtelbank/status/1744296971853009248</v>
      </c>
      <c r="J620" t="s">
        <v>52</v>
      </c>
      <c r="N620">
        <v>0</v>
      </c>
      <c r="O620">
        <v>0</v>
      </c>
      <c r="P620">
        <v>81793</v>
      </c>
      <c r="W620" t="s">
        <v>94</v>
      </c>
      <c r="X620" t="s">
        <v>53</v>
      </c>
      <c r="AK620" t="s">
        <v>54</v>
      </c>
      <c r="AL620" t="s">
        <v>55</v>
      </c>
      <c r="AM620" t="s">
        <v>55</v>
      </c>
      <c r="AN620" t="s">
        <v>55</v>
      </c>
      <c r="AO620" t="s">
        <v>55</v>
      </c>
      <c r="AP620" t="s">
        <v>55</v>
      </c>
      <c r="AQ620" t="s">
        <v>55</v>
      </c>
    </row>
    <row r="621" spans="1:43" x14ac:dyDescent="0.35">
      <c r="A621" t="s">
        <v>1223</v>
      </c>
      <c r="B621" t="s">
        <v>47</v>
      </c>
      <c r="C621" t="s">
        <v>48</v>
      </c>
      <c r="D621" t="s">
        <v>48</v>
      </c>
      <c r="E621" t="s">
        <v>49</v>
      </c>
      <c r="F621" t="s">
        <v>1249</v>
      </c>
      <c r="G621" t="s">
        <v>1250</v>
      </c>
      <c r="I621" t="str">
        <f>HYPERLINK("https://twitter.com/Twitter User/status/1744296450866205009","https://twitter.com/Twitter User/status/1744296450866205009")</f>
        <v>https://twitter.com/Twitter User/status/1744296450866205009</v>
      </c>
      <c r="J621" t="s">
        <v>60</v>
      </c>
      <c r="N621">
        <v>0</v>
      </c>
      <c r="O621">
        <v>0</v>
      </c>
      <c r="X621" t="s">
        <v>53</v>
      </c>
      <c r="AK621" t="s">
        <v>54</v>
      </c>
      <c r="AL621" t="s">
        <v>55</v>
      </c>
      <c r="AM621" t="s">
        <v>55</v>
      </c>
      <c r="AN621" t="s">
        <v>55</v>
      </c>
      <c r="AO621" t="s">
        <v>55</v>
      </c>
      <c r="AP621" t="s">
        <v>55</v>
      </c>
      <c r="AQ621" t="s">
        <v>55</v>
      </c>
    </row>
    <row r="622" spans="1:43" x14ac:dyDescent="0.35">
      <c r="A622" t="s">
        <v>1223</v>
      </c>
      <c r="B622" t="s">
        <v>47</v>
      </c>
      <c r="C622" t="s">
        <v>48</v>
      </c>
      <c r="D622" t="s">
        <v>48</v>
      </c>
      <c r="E622" t="s">
        <v>49</v>
      </c>
      <c r="F622" t="s">
        <v>1251</v>
      </c>
      <c r="G622" t="s">
        <v>1252</v>
      </c>
      <c r="I622" t="str">
        <f>HYPERLINK("https://twitter.com/airtelbank/status/1744289692319694868","https://twitter.com/airtelbank/status/1744289692319694868")</f>
        <v>https://twitter.com/airtelbank/status/1744289692319694868</v>
      </c>
      <c r="J622" t="s">
        <v>52</v>
      </c>
      <c r="N622">
        <v>0</v>
      </c>
      <c r="O622">
        <v>0</v>
      </c>
      <c r="P622">
        <v>81794</v>
      </c>
      <c r="W622" t="s">
        <v>94</v>
      </c>
      <c r="X622" t="s">
        <v>53</v>
      </c>
      <c r="AK622" t="s">
        <v>54</v>
      </c>
      <c r="AL622" t="s">
        <v>55</v>
      </c>
      <c r="AM622" t="s">
        <v>55</v>
      </c>
      <c r="AN622" t="s">
        <v>55</v>
      </c>
      <c r="AO622" t="s">
        <v>55</v>
      </c>
      <c r="AP622" t="s">
        <v>55</v>
      </c>
      <c r="AQ622" t="s">
        <v>55</v>
      </c>
    </row>
    <row r="623" spans="1:43" x14ac:dyDescent="0.35">
      <c r="A623" t="s">
        <v>1223</v>
      </c>
      <c r="B623" t="s">
        <v>47</v>
      </c>
      <c r="C623" t="s">
        <v>48</v>
      </c>
      <c r="D623" t="s">
        <v>48</v>
      </c>
      <c r="E623" t="s">
        <v>49</v>
      </c>
      <c r="F623" t="s">
        <v>1253</v>
      </c>
      <c r="G623" t="s">
        <v>1254</v>
      </c>
      <c r="I623" t="str">
        <f>HYPERLINK("https://twitter.com/airtelbank/status/1744289505157201934","https://twitter.com/airtelbank/status/1744289505157201934")</f>
        <v>https://twitter.com/airtelbank/status/1744289505157201934</v>
      </c>
      <c r="J623" t="s">
        <v>52</v>
      </c>
      <c r="N623">
        <v>0</v>
      </c>
      <c r="O623">
        <v>0</v>
      </c>
      <c r="P623">
        <v>81794</v>
      </c>
      <c r="W623" t="s">
        <v>94</v>
      </c>
      <c r="X623" t="s">
        <v>53</v>
      </c>
      <c r="AK623" t="s">
        <v>54</v>
      </c>
      <c r="AL623" t="s">
        <v>55</v>
      </c>
      <c r="AM623" t="s">
        <v>55</v>
      </c>
      <c r="AN623" t="s">
        <v>55</v>
      </c>
      <c r="AO623" t="s">
        <v>55</v>
      </c>
      <c r="AP623" t="s">
        <v>55</v>
      </c>
      <c r="AQ623" t="s">
        <v>55</v>
      </c>
    </row>
    <row r="624" spans="1:43" x14ac:dyDescent="0.35">
      <c r="A624" t="s">
        <v>1223</v>
      </c>
      <c r="B624" t="s">
        <v>47</v>
      </c>
      <c r="C624" t="s">
        <v>48</v>
      </c>
      <c r="D624" t="s">
        <v>48</v>
      </c>
      <c r="E624" t="s">
        <v>61</v>
      </c>
      <c r="F624" t="s">
        <v>1255</v>
      </c>
      <c r="G624" t="s">
        <v>1256</v>
      </c>
      <c r="I624" t="str">
        <f>HYPERLINK("https://twitter.com/Twitter User/status/1744287605334986898","https://twitter.com/Twitter User/status/1744287605334986898")</f>
        <v>https://twitter.com/Twitter User/status/1744287605334986898</v>
      </c>
      <c r="J624" t="s">
        <v>52</v>
      </c>
      <c r="N624">
        <v>0</v>
      </c>
      <c r="O624">
        <v>0</v>
      </c>
      <c r="X624" t="s">
        <v>53</v>
      </c>
      <c r="AK624" t="s">
        <v>54</v>
      </c>
      <c r="AL624" t="s">
        <v>55</v>
      </c>
      <c r="AM624" t="s">
        <v>55</v>
      </c>
      <c r="AN624" t="s">
        <v>55</v>
      </c>
      <c r="AO624" t="s">
        <v>55</v>
      </c>
      <c r="AP624" t="s">
        <v>55</v>
      </c>
      <c r="AQ624" t="s">
        <v>55</v>
      </c>
    </row>
    <row r="625" spans="1:43" x14ac:dyDescent="0.35">
      <c r="A625" t="s">
        <v>1223</v>
      </c>
      <c r="B625" t="s">
        <v>47</v>
      </c>
      <c r="C625" t="s">
        <v>48</v>
      </c>
      <c r="D625" t="s">
        <v>48</v>
      </c>
      <c r="E625" t="s">
        <v>49</v>
      </c>
      <c r="F625" t="s">
        <v>1257</v>
      </c>
      <c r="G625" t="s">
        <v>1258</v>
      </c>
      <c r="I625" t="str">
        <f>HYPERLINK("https://twitter.com/Twitter User/status/1744286319357088014","https://twitter.com/Twitter User/status/1744286319357088014")</f>
        <v>https://twitter.com/Twitter User/status/1744286319357088014</v>
      </c>
      <c r="N625">
        <v>0</v>
      </c>
      <c r="O625">
        <v>0</v>
      </c>
      <c r="X625" t="s">
        <v>53</v>
      </c>
      <c r="AK625" t="s">
        <v>54</v>
      </c>
      <c r="AL625" t="s">
        <v>55</v>
      </c>
      <c r="AM625" t="s">
        <v>55</v>
      </c>
      <c r="AN625" t="s">
        <v>55</v>
      </c>
      <c r="AO625" t="s">
        <v>55</v>
      </c>
      <c r="AP625" t="s">
        <v>55</v>
      </c>
      <c r="AQ625" t="s">
        <v>55</v>
      </c>
    </row>
    <row r="626" spans="1:43" x14ac:dyDescent="0.35">
      <c r="A626" t="s">
        <v>1223</v>
      </c>
      <c r="B626" t="s">
        <v>47</v>
      </c>
      <c r="C626" t="s">
        <v>48</v>
      </c>
      <c r="D626" t="s">
        <v>48</v>
      </c>
      <c r="E626" t="s">
        <v>49</v>
      </c>
      <c r="F626" t="s">
        <v>1259</v>
      </c>
      <c r="G626" t="s">
        <v>1260</v>
      </c>
      <c r="I626" t="str">
        <f>HYPERLINK("https://twitter.com/airtelbank/status/1744285960819323157","https://twitter.com/airtelbank/status/1744285960819323157")</f>
        <v>https://twitter.com/airtelbank/status/1744285960819323157</v>
      </c>
      <c r="J626" t="s">
        <v>52</v>
      </c>
      <c r="N626">
        <v>0</v>
      </c>
      <c r="O626">
        <v>0</v>
      </c>
      <c r="P626">
        <v>81781</v>
      </c>
      <c r="W626" t="s">
        <v>94</v>
      </c>
      <c r="X626" t="s">
        <v>53</v>
      </c>
      <c r="AK626" t="s">
        <v>54</v>
      </c>
      <c r="AL626" t="s">
        <v>55</v>
      </c>
      <c r="AM626" t="s">
        <v>55</v>
      </c>
      <c r="AN626" t="s">
        <v>55</v>
      </c>
      <c r="AO626" t="s">
        <v>55</v>
      </c>
      <c r="AP626" t="s">
        <v>55</v>
      </c>
      <c r="AQ626" t="s">
        <v>55</v>
      </c>
    </row>
    <row r="627" spans="1:43" x14ac:dyDescent="0.35">
      <c r="A627" t="s">
        <v>1223</v>
      </c>
      <c r="B627" t="s">
        <v>47</v>
      </c>
      <c r="C627" t="s">
        <v>48</v>
      </c>
      <c r="D627" t="s">
        <v>48</v>
      </c>
      <c r="E627" t="s">
        <v>61</v>
      </c>
      <c r="F627" t="s">
        <v>1261</v>
      </c>
      <c r="G627" t="s">
        <v>1262</v>
      </c>
      <c r="I627" t="str">
        <f>HYPERLINK("https://twitter.com/Twitter User/status/1744285831135682692","https://twitter.com/Twitter User/status/1744285831135682692")</f>
        <v>https://twitter.com/Twitter User/status/1744285831135682692</v>
      </c>
      <c r="J627" t="s">
        <v>52</v>
      </c>
      <c r="N627">
        <v>0</v>
      </c>
      <c r="O627">
        <v>0</v>
      </c>
      <c r="X627" t="s">
        <v>53</v>
      </c>
      <c r="AK627" t="s">
        <v>54</v>
      </c>
      <c r="AL627" t="s">
        <v>55</v>
      </c>
      <c r="AM627" t="s">
        <v>55</v>
      </c>
      <c r="AN627" t="s">
        <v>55</v>
      </c>
      <c r="AO627" t="s">
        <v>55</v>
      </c>
      <c r="AP627" t="s">
        <v>55</v>
      </c>
      <c r="AQ627" t="s">
        <v>55</v>
      </c>
    </row>
    <row r="628" spans="1:43" x14ac:dyDescent="0.35">
      <c r="A628" t="s">
        <v>1223</v>
      </c>
      <c r="B628" t="s">
        <v>47</v>
      </c>
      <c r="C628" t="s">
        <v>48</v>
      </c>
      <c r="D628" t="s">
        <v>48</v>
      </c>
      <c r="E628" t="s">
        <v>49</v>
      </c>
      <c r="F628" t="s">
        <v>1263</v>
      </c>
      <c r="G628" t="s">
        <v>1264</v>
      </c>
      <c r="I628" t="str">
        <f>HYPERLINK("https://twitter.com/airtelbank/status/1744285752505032962","https://twitter.com/airtelbank/status/1744285752505032962")</f>
        <v>https://twitter.com/airtelbank/status/1744285752505032962</v>
      </c>
      <c r="J628" t="s">
        <v>52</v>
      </c>
      <c r="N628">
        <v>0</v>
      </c>
      <c r="O628">
        <v>0</v>
      </c>
      <c r="P628">
        <v>81781</v>
      </c>
      <c r="W628" t="s">
        <v>94</v>
      </c>
      <c r="X628" t="s">
        <v>53</v>
      </c>
      <c r="AK628" t="s">
        <v>54</v>
      </c>
      <c r="AL628" t="s">
        <v>55</v>
      </c>
      <c r="AM628" t="s">
        <v>55</v>
      </c>
      <c r="AN628" t="s">
        <v>55</v>
      </c>
      <c r="AO628" t="s">
        <v>55</v>
      </c>
      <c r="AP628" t="s">
        <v>55</v>
      </c>
      <c r="AQ628" t="s">
        <v>55</v>
      </c>
    </row>
    <row r="629" spans="1:43" x14ac:dyDescent="0.35">
      <c r="A629" t="s">
        <v>1223</v>
      </c>
      <c r="B629" t="s">
        <v>47</v>
      </c>
      <c r="C629" t="s">
        <v>48</v>
      </c>
      <c r="D629" t="s">
        <v>48</v>
      </c>
      <c r="E629" t="s">
        <v>49</v>
      </c>
      <c r="F629" t="s">
        <v>1265</v>
      </c>
      <c r="G629" t="s">
        <v>1266</v>
      </c>
      <c r="I629" t="str">
        <f>HYPERLINK("https://twitter.com/airtelbank/status/1744271728732185073","https://twitter.com/airtelbank/status/1744271728732185073")</f>
        <v>https://twitter.com/airtelbank/status/1744271728732185073</v>
      </c>
      <c r="J629" t="s">
        <v>52</v>
      </c>
      <c r="N629">
        <v>0</v>
      </c>
      <c r="O629">
        <v>0</v>
      </c>
      <c r="P629">
        <v>81780</v>
      </c>
      <c r="W629" t="s">
        <v>94</v>
      </c>
      <c r="X629" t="s">
        <v>53</v>
      </c>
      <c r="AK629" t="s">
        <v>54</v>
      </c>
      <c r="AL629" t="s">
        <v>55</v>
      </c>
      <c r="AM629" t="s">
        <v>55</v>
      </c>
      <c r="AN629" t="s">
        <v>55</v>
      </c>
      <c r="AO629" t="s">
        <v>55</v>
      </c>
      <c r="AP629" t="s">
        <v>55</v>
      </c>
      <c r="AQ629" t="s">
        <v>55</v>
      </c>
    </row>
    <row r="630" spans="1:43" x14ac:dyDescent="0.35">
      <c r="A630" t="s">
        <v>1223</v>
      </c>
      <c r="B630" t="s">
        <v>47</v>
      </c>
      <c r="C630" t="s">
        <v>48</v>
      </c>
      <c r="D630" t="s">
        <v>48</v>
      </c>
      <c r="E630" t="s">
        <v>61</v>
      </c>
      <c r="F630" t="s">
        <v>1267</v>
      </c>
      <c r="G630" t="s">
        <v>1268</v>
      </c>
      <c r="I630" t="str">
        <f>HYPERLINK("https://twitter.com/Twitter User/status/1744268350048362804","https://twitter.com/Twitter User/status/1744268350048362804")</f>
        <v>https://twitter.com/Twitter User/status/1744268350048362804</v>
      </c>
      <c r="N630">
        <v>0</v>
      </c>
      <c r="O630">
        <v>0</v>
      </c>
      <c r="X630" t="s">
        <v>53</v>
      </c>
      <c r="AK630" t="s">
        <v>54</v>
      </c>
      <c r="AL630" t="s">
        <v>55</v>
      </c>
      <c r="AM630" t="s">
        <v>55</v>
      </c>
      <c r="AN630" t="s">
        <v>55</v>
      </c>
      <c r="AO630" t="s">
        <v>55</v>
      </c>
      <c r="AP630" t="s">
        <v>55</v>
      </c>
      <c r="AQ630" t="s">
        <v>55</v>
      </c>
    </row>
    <row r="631" spans="1:43" x14ac:dyDescent="0.35">
      <c r="A631" t="s">
        <v>1223</v>
      </c>
      <c r="B631" t="s">
        <v>47</v>
      </c>
      <c r="C631" t="s">
        <v>48</v>
      </c>
      <c r="D631" t="s">
        <v>48</v>
      </c>
      <c r="E631" t="s">
        <v>49</v>
      </c>
      <c r="F631" t="s">
        <v>1269</v>
      </c>
      <c r="G631" t="s">
        <v>1270</v>
      </c>
      <c r="I631" t="str">
        <f>HYPERLINK("https://twitter.com/Twitter User/status/1744267717753135174","https://twitter.com/Twitter User/status/1744267717753135174")</f>
        <v>https://twitter.com/Twitter User/status/1744267717753135174</v>
      </c>
      <c r="J631" t="s">
        <v>52</v>
      </c>
      <c r="N631">
        <v>0</v>
      </c>
      <c r="O631">
        <v>0</v>
      </c>
      <c r="X631" t="s">
        <v>53</v>
      </c>
      <c r="AK631" t="s">
        <v>54</v>
      </c>
      <c r="AL631" t="s">
        <v>55</v>
      </c>
      <c r="AM631" t="s">
        <v>55</v>
      </c>
      <c r="AN631" t="s">
        <v>55</v>
      </c>
      <c r="AO631" t="s">
        <v>55</v>
      </c>
      <c r="AP631" t="s">
        <v>55</v>
      </c>
      <c r="AQ631" t="s">
        <v>55</v>
      </c>
    </row>
    <row r="632" spans="1:43" x14ac:dyDescent="0.35">
      <c r="A632" t="s">
        <v>1223</v>
      </c>
      <c r="B632" t="s">
        <v>47</v>
      </c>
      <c r="C632" t="s">
        <v>48</v>
      </c>
      <c r="D632" t="s">
        <v>48</v>
      </c>
      <c r="E632" t="s">
        <v>49</v>
      </c>
      <c r="F632" t="s">
        <v>1271</v>
      </c>
      <c r="G632" t="s">
        <v>1272</v>
      </c>
      <c r="I632" t="str">
        <f>HYPERLINK("https://twitter.com/Twitter User/status/1744267714695483520","https://twitter.com/Twitter User/status/1744267714695483520")</f>
        <v>https://twitter.com/Twitter User/status/1744267714695483520</v>
      </c>
      <c r="J632" t="s">
        <v>52</v>
      </c>
      <c r="N632">
        <v>0</v>
      </c>
      <c r="O632">
        <v>0</v>
      </c>
      <c r="X632" t="s">
        <v>53</v>
      </c>
      <c r="AK632" t="s">
        <v>54</v>
      </c>
      <c r="AL632" t="s">
        <v>55</v>
      </c>
      <c r="AM632" t="s">
        <v>55</v>
      </c>
      <c r="AN632" t="s">
        <v>55</v>
      </c>
      <c r="AO632" t="s">
        <v>55</v>
      </c>
      <c r="AP632" t="s">
        <v>55</v>
      </c>
      <c r="AQ632" t="s">
        <v>55</v>
      </c>
    </row>
    <row r="633" spans="1:43" x14ac:dyDescent="0.35">
      <c r="A633" t="s">
        <v>1223</v>
      </c>
      <c r="B633" t="s">
        <v>47</v>
      </c>
      <c r="C633" t="s">
        <v>48</v>
      </c>
      <c r="D633" t="s">
        <v>48</v>
      </c>
      <c r="E633" t="s">
        <v>49</v>
      </c>
      <c r="F633" t="s">
        <v>1273</v>
      </c>
      <c r="G633" t="s">
        <v>1274</v>
      </c>
      <c r="I633" t="str">
        <f>HYPERLINK("https://twitter.com/Twitter User/status/1744259207195435499","https://twitter.com/Twitter User/status/1744259207195435499")</f>
        <v>https://twitter.com/Twitter User/status/1744259207195435499</v>
      </c>
      <c r="N633">
        <v>0</v>
      </c>
      <c r="O633">
        <v>0</v>
      </c>
      <c r="X633" t="s">
        <v>53</v>
      </c>
      <c r="AK633" t="s">
        <v>54</v>
      </c>
      <c r="AL633" t="s">
        <v>55</v>
      </c>
      <c r="AM633" t="s">
        <v>55</v>
      </c>
      <c r="AN633" t="s">
        <v>55</v>
      </c>
      <c r="AO633" t="s">
        <v>55</v>
      </c>
      <c r="AP633" t="s">
        <v>55</v>
      </c>
      <c r="AQ633" t="s">
        <v>55</v>
      </c>
    </row>
    <row r="634" spans="1:43" x14ac:dyDescent="0.35">
      <c r="A634" t="s">
        <v>1223</v>
      </c>
      <c r="B634" t="s">
        <v>47</v>
      </c>
      <c r="C634" t="s">
        <v>48</v>
      </c>
      <c r="D634" t="s">
        <v>48</v>
      </c>
      <c r="E634" t="s">
        <v>49</v>
      </c>
      <c r="F634" t="s">
        <v>1275</v>
      </c>
      <c r="G634" t="s">
        <v>1276</v>
      </c>
      <c r="I634" t="str">
        <f>HYPERLINK("https://twitter.com/Twitter User/status/1744251256863068566","https://twitter.com/Twitter User/status/1744251256863068566")</f>
        <v>https://twitter.com/Twitter User/status/1744251256863068566</v>
      </c>
      <c r="N634">
        <v>0</v>
      </c>
      <c r="O634">
        <v>0</v>
      </c>
      <c r="X634" t="s">
        <v>53</v>
      </c>
      <c r="AK634" t="s">
        <v>54</v>
      </c>
      <c r="AL634" t="s">
        <v>55</v>
      </c>
      <c r="AM634" t="s">
        <v>55</v>
      </c>
      <c r="AN634" t="s">
        <v>55</v>
      </c>
      <c r="AO634" t="s">
        <v>55</v>
      </c>
      <c r="AP634" t="s">
        <v>55</v>
      </c>
      <c r="AQ634" t="s">
        <v>55</v>
      </c>
    </row>
    <row r="635" spans="1:43" x14ac:dyDescent="0.35">
      <c r="A635" t="s">
        <v>1223</v>
      </c>
      <c r="B635" t="s">
        <v>47</v>
      </c>
      <c r="C635" t="s">
        <v>48</v>
      </c>
      <c r="D635" t="s">
        <v>48</v>
      </c>
      <c r="E635" t="s">
        <v>61</v>
      </c>
      <c r="F635" t="s">
        <v>1277</v>
      </c>
      <c r="G635" t="s">
        <v>1278</v>
      </c>
      <c r="I635" t="str">
        <f>HYPERLINK("https://twitter.com/Twitter User/status/1744251175753637905","https://twitter.com/Twitter User/status/1744251175753637905")</f>
        <v>https://twitter.com/Twitter User/status/1744251175753637905</v>
      </c>
      <c r="J635" t="s">
        <v>52</v>
      </c>
      <c r="N635">
        <v>0</v>
      </c>
      <c r="O635">
        <v>0</v>
      </c>
      <c r="X635" t="s">
        <v>53</v>
      </c>
      <c r="AK635" t="s">
        <v>54</v>
      </c>
      <c r="AL635" t="s">
        <v>55</v>
      </c>
      <c r="AM635" t="s">
        <v>55</v>
      </c>
      <c r="AN635" t="s">
        <v>55</v>
      </c>
      <c r="AO635" t="s">
        <v>55</v>
      </c>
      <c r="AP635" t="s">
        <v>55</v>
      </c>
      <c r="AQ635" t="s">
        <v>55</v>
      </c>
    </row>
    <row r="636" spans="1:43" x14ac:dyDescent="0.35">
      <c r="A636" t="s">
        <v>1223</v>
      </c>
      <c r="B636" t="s">
        <v>47</v>
      </c>
      <c r="C636" t="s">
        <v>48</v>
      </c>
      <c r="D636" t="s">
        <v>48</v>
      </c>
      <c r="E636" t="s">
        <v>49</v>
      </c>
      <c r="F636" t="s">
        <v>1279</v>
      </c>
      <c r="G636" t="s">
        <v>1280</v>
      </c>
      <c r="I636" t="str">
        <f>HYPERLINK("https://twitter.com/Twitter User/status/1744250932626653331","https://twitter.com/Twitter User/status/1744250932626653331")</f>
        <v>https://twitter.com/Twitter User/status/1744250932626653331</v>
      </c>
      <c r="N636">
        <v>0</v>
      </c>
      <c r="O636">
        <v>0</v>
      </c>
      <c r="X636" t="s">
        <v>53</v>
      </c>
      <c r="AK636" t="s">
        <v>54</v>
      </c>
      <c r="AL636" t="s">
        <v>55</v>
      </c>
      <c r="AM636" t="s">
        <v>55</v>
      </c>
      <c r="AN636" t="s">
        <v>55</v>
      </c>
      <c r="AO636" t="s">
        <v>55</v>
      </c>
      <c r="AP636" t="s">
        <v>55</v>
      </c>
      <c r="AQ636" t="s">
        <v>55</v>
      </c>
    </row>
    <row r="637" spans="1:43" x14ac:dyDescent="0.35">
      <c r="A637" t="s">
        <v>1223</v>
      </c>
      <c r="B637" t="s">
        <v>47</v>
      </c>
      <c r="C637" t="s">
        <v>48</v>
      </c>
      <c r="D637" t="s">
        <v>48</v>
      </c>
      <c r="E637" t="s">
        <v>49</v>
      </c>
      <c r="F637" t="s">
        <v>1281</v>
      </c>
      <c r="G637" t="s">
        <v>1282</v>
      </c>
      <c r="I637" t="str">
        <f>HYPERLINK("https://twitter.com/airtelbank/status/1744250904944001261","https://twitter.com/airtelbank/status/1744250904944001261")</f>
        <v>https://twitter.com/airtelbank/status/1744250904944001261</v>
      </c>
      <c r="J637" t="s">
        <v>52</v>
      </c>
      <c r="N637">
        <v>0</v>
      </c>
      <c r="O637">
        <v>0</v>
      </c>
      <c r="P637">
        <v>81802</v>
      </c>
      <c r="W637" t="s">
        <v>94</v>
      </c>
      <c r="X637" t="s">
        <v>53</v>
      </c>
      <c r="AK637" t="s">
        <v>54</v>
      </c>
      <c r="AL637" t="s">
        <v>55</v>
      </c>
      <c r="AM637" t="s">
        <v>55</v>
      </c>
      <c r="AN637" t="s">
        <v>55</v>
      </c>
      <c r="AO637" t="s">
        <v>55</v>
      </c>
      <c r="AP637" t="s">
        <v>55</v>
      </c>
      <c r="AQ637" t="s">
        <v>55</v>
      </c>
    </row>
    <row r="638" spans="1:43" x14ac:dyDescent="0.35">
      <c r="A638" t="s">
        <v>1223</v>
      </c>
      <c r="B638" t="s">
        <v>47</v>
      </c>
      <c r="C638" t="s">
        <v>48</v>
      </c>
      <c r="D638" t="s">
        <v>48</v>
      </c>
      <c r="E638" t="s">
        <v>49</v>
      </c>
      <c r="F638" t="s">
        <v>1283</v>
      </c>
      <c r="G638" t="s">
        <v>1284</v>
      </c>
      <c r="I638" t="str">
        <f>HYPERLINK("https://twitter.com/Twitter User/status/1744235142028386356","https://twitter.com/Twitter User/status/1744235142028386356")</f>
        <v>https://twitter.com/Twitter User/status/1744235142028386356</v>
      </c>
      <c r="J638" t="s">
        <v>52</v>
      </c>
      <c r="N638">
        <v>0</v>
      </c>
      <c r="O638">
        <v>0</v>
      </c>
      <c r="X638" t="s">
        <v>53</v>
      </c>
      <c r="AK638" t="s">
        <v>54</v>
      </c>
      <c r="AL638" t="s">
        <v>55</v>
      </c>
      <c r="AM638" t="s">
        <v>55</v>
      </c>
      <c r="AN638" t="s">
        <v>55</v>
      </c>
      <c r="AO638" t="s">
        <v>55</v>
      </c>
      <c r="AP638" t="s">
        <v>55</v>
      </c>
      <c r="AQ638" t="s">
        <v>55</v>
      </c>
    </row>
    <row r="639" spans="1:43" x14ac:dyDescent="0.35">
      <c r="A639" t="s">
        <v>1223</v>
      </c>
      <c r="B639" t="s">
        <v>47</v>
      </c>
      <c r="C639" t="s">
        <v>48</v>
      </c>
      <c r="D639" t="s">
        <v>48</v>
      </c>
      <c r="E639" t="s">
        <v>49</v>
      </c>
      <c r="F639" t="s">
        <v>1285</v>
      </c>
      <c r="G639" t="s">
        <v>1286</v>
      </c>
      <c r="I639" t="str">
        <f>HYPERLINK("https://twitter.com/Twitter User/status/1744227026704416800","https://twitter.com/Twitter User/status/1744227026704416800")</f>
        <v>https://twitter.com/Twitter User/status/1744227026704416800</v>
      </c>
      <c r="J639" t="s">
        <v>52</v>
      </c>
      <c r="N639">
        <v>0</v>
      </c>
      <c r="O639">
        <v>0</v>
      </c>
      <c r="X639" t="s">
        <v>53</v>
      </c>
      <c r="AK639" t="s">
        <v>54</v>
      </c>
      <c r="AL639" t="s">
        <v>55</v>
      </c>
      <c r="AM639" t="s">
        <v>55</v>
      </c>
      <c r="AN639" t="s">
        <v>55</v>
      </c>
      <c r="AO639" t="s">
        <v>55</v>
      </c>
      <c r="AP639" t="s">
        <v>55</v>
      </c>
      <c r="AQ639" t="s">
        <v>55</v>
      </c>
    </row>
    <row r="640" spans="1:43" x14ac:dyDescent="0.35">
      <c r="A640" t="s">
        <v>1223</v>
      </c>
      <c r="B640" t="s">
        <v>47</v>
      </c>
      <c r="C640" t="s">
        <v>48</v>
      </c>
      <c r="D640" t="s">
        <v>48</v>
      </c>
      <c r="E640" t="s">
        <v>49</v>
      </c>
      <c r="F640" t="s">
        <v>1287</v>
      </c>
      <c r="G640" t="s">
        <v>1288</v>
      </c>
      <c r="I640" t="str">
        <f>HYPERLINK("https://twitter.com/Twitter User/status/1744225461113405483","https://twitter.com/Twitter User/status/1744225461113405483")</f>
        <v>https://twitter.com/Twitter User/status/1744225461113405483</v>
      </c>
      <c r="J640" t="s">
        <v>52</v>
      </c>
      <c r="N640">
        <v>0</v>
      </c>
      <c r="O640">
        <v>0</v>
      </c>
      <c r="X640" t="s">
        <v>53</v>
      </c>
      <c r="AK640" t="s">
        <v>54</v>
      </c>
      <c r="AL640" t="s">
        <v>55</v>
      </c>
      <c r="AM640" t="s">
        <v>55</v>
      </c>
      <c r="AN640" t="s">
        <v>55</v>
      </c>
      <c r="AO640" t="s">
        <v>55</v>
      </c>
      <c r="AP640" t="s">
        <v>55</v>
      </c>
      <c r="AQ640" t="s">
        <v>55</v>
      </c>
    </row>
    <row r="641" spans="1:43" x14ac:dyDescent="0.35">
      <c r="A641" t="s">
        <v>1223</v>
      </c>
      <c r="B641" t="s">
        <v>47</v>
      </c>
      <c r="C641" t="s">
        <v>48</v>
      </c>
      <c r="D641" t="s">
        <v>48</v>
      </c>
      <c r="E641" t="s">
        <v>49</v>
      </c>
      <c r="F641" t="s">
        <v>1289</v>
      </c>
      <c r="G641" t="s">
        <v>1290</v>
      </c>
      <c r="I641" t="str">
        <f>HYPERLINK("https://twitter.com/Twitter User/status/1744217801613881452","https://twitter.com/Twitter User/status/1744217801613881452")</f>
        <v>https://twitter.com/Twitter User/status/1744217801613881452</v>
      </c>
      <c r="J641" t="s">
        <v>52</v>
      </c>
      <c r="N641">
        <v>0</v>
      </c>
      <c r="O641">
        <v>0</v>
      </c>
      <c r="X641" t="s">
        <v>53</v>
      </c>
      <c r="AK641" t="s">
        <v>54</v>
      </c>
      <c r="AL641" t="s">
        <v>55</v>
      </c>
      <c r="AM641" t="s">
        <v>55</v>
      </c>
      <c r="AN641" t="s">
        <v>55</v>
      </c>
      <c r="AO641" t="s">
        <v>55</v>
      </c>
      <c r="AP641" t="s">
        <v>55</v>
      </c>
      <c r="AQ641" t="s">
        <v>55</v>
      </c>
    </row>
    <row r="642" spans="1:43" x14ac:dyDescent="0.35">
      <c r="A642" t="s">
        <v>1223</v>
      </c>
      <c r="B642" t="s">
        <v>47</v>
      </c>
      <c r="C642" t="s">
        <v>48</v>
      </c>
      <c r="D642" t="s">
        <v>48</v>
      </c>
      <c r="E642" t="s">
        <v>68</v>
      </c>
      <c r="F642" t="s">
        <v>1291</v>
      </c>
      <c r="G642" t="s">
        <v>1292</v>
      </c>
      <c r="I642" t="str">
        <f>HYPERLINK("https://twitter.com/Twitter User/status/1744217461652865349","https://twitter.com/Twitter User/status/1744217461652865349")</f>
        <v>https://twitter.com/Twitter User/status/1744217461652865349</v>
      </c>
      <c r="J642" t="s">
        <v>52</v>
      </c>
      <c r="N642">
        <v>0</v>
      </c>
      <c r="O642">
        <v>0</v>
      </c>
      <c r="X642" t="s">
        <v>53</v>
      </c>
      <c r="AK642" t="s">
        <v>54</v>
      </c>
      <c r="AL642" t="s">
        <v>55</v>
      </c>
      <c r="AM642" t="s">
        <v>55</v>
      </c>
      <c r="AN642" t="s">
        <v>55</v>
      </c>
      <c r="AO642" t="s">
        <v>55</v>
      </c>
      <c r="AP642" t="s">
        <v>55</v>
      </c>
      <c r="AQ642" t="s">
        <v>55</v>
      </c>
    </row>
    <row r="643" spans="1:43" x14ac:dyDescent="0.35">
      <c r="A643" t="s">
        <v>1223</v>
      </c>
      <c r="B643" t="s">
        <v>47</v>
      </c>
      <c r="C643" t="s">
        <v>48</v>
      </c>
      <c r="D643" t="s">
        <v>48</v>
      </c>
      <c r="E643" t="s">
        <v>49</v>
      </c>
      <c r="F643" t="s">
        <v>1293</v>
      </c>
      <c r="G643" t="s">
        <v>1294</v>
      </c>
      <c r="I643" t="str">
        <f>HYPERLINK("https://twitter.com/Twitter User/status/1744214566748213397","https://twitter.com/Twitter User/status/1744214566748213397")</f>
        <v>https://twitter.com/Twitter User/status/1744214566748213397</v>
      </c>
      <c r="N643">
        <v>0</v>
      </c>
      <c r="O643">
        <v>0</v>
      </c>
      <c r="X643" t="s">
        <v>53</v>
      </c>
      <c r="AK643" t="s">
        <v>54</v>
      </c>
      <c r="AL643" t="s">
        <v>55</v>
      </c>
      <c r="AM643" t="s">
        <v>55</v>
      </c>
      <c r="AN643" t="s">
        <v>55</v>
      </c>
      <c r="AO643" t="s">
        <v>55</v>
      </c>
      <c r="AP643" t="s">
        <v>55</v>
      </c>
      <c r="AQ643" t="s">
        <v>55</v>
      </c>
    </row>
    <row r="644" spans="1:43" x14ac:dyDescent="0.35">
      <c r="A644" t="s">
        <v>1223</v>
      </c>
      <c r="B644" t="s">
        <v>47</v>
      </c>
      <c r="C644" t="s">
        <v>48</v>
      </c>
      <c r="D644" t="s">
        <v>48</v>
      </c>
      <c r="E644" t="s">
        <v>61</v>
      </c>
      <c r="F644" t="s">
        <v>1202</v>
      </c>
      <c r="G644" t="s">
        <v>1295</v>
      </c>
      <c r="I644" t="str">
        <f>HYPERLINK("https://twitter.com/Twitter User/status/1744200545672577172","https://twitter.com/Twitter User/status/1744200545672577172")</f>
        <v>https://twitter.com/Twitter User/status/1744200545672577172</v>
      </c>
      <c r="J644" t="s">
        <v>52</v>
      </c>
      <c r="N644">
        <v>0</v>
      </c>
      <c r="O644">
        <v>0</v>
      </c>
      <c r="X644" t="s">
        <v>53</v>
      </c>
      <c r="AK644" t="s">
        <v>54</v>
      </c>
      <c r="AL644" t="s">
        <v>55</v>
      </c>
      <c r="AM644" t="s">
        <v>55</v>
      </c>
      <c r="AN644" t="s">
        <v>55</v>
      </c>
      <c r="AO644" t="s">
        <v>55</v>
      </c>
      <c r="AP644" t="s">
        <v>55</v>
      </c>
      <c r="AQ644" t="s">
        <v>55</v>
      </c>
    </row>
    <row r="645" spans="1:43" x14ac:dyDescent="0.35">
      <c r="A645" t="s">
        <v>1223</v>
      </c>
      <c r="B645" t="s">
        <v>47</v>
      </c>
      <c r="C645" t="s">
        <v>48</v>
      </c>
      <c r="D645" t="s">
        <v>48</v>
      </c>
      <c r="E645" t="s">
        <v>61</v>
      </c>
      <c r="F645" t="s">
        <v>1296</v>
      </c>
      <c r="G645" t="s">
        <v>1297</v>
      </c>
      <c r="I645" t="str">
        <f>HYPERLINK("https://twitter.com/Twitter User/status/1744197598146068849","https://twitter.com/Twitter User/status/1744197598146068849")</f>
        <v>https://twitter.com/Twitter User/status/1744197598146068849</v>
      </c>
      <c r="J645" t="s">
        <v>52</v>
      </c>
      <c r="N645">
        <v>0</v>
      </c>
      <c r="O645">
        <v>0</v>
      </c>
      <c r="X645" t="s">
        <v>53</v>
      </c>
      <c r="AK645" t="s">
        <v>54</v>
      </c>
      <c r="AL645" t="s">
        <v>55</v>
      </c>
      <c r="AM645" t="s">
        <v>55</v>
      </c>
      <c r="AN645" t="s">
        <v>55</v>
      </c>
      <c r="AO645" t="s">
        <v>55</v>
      </c>
      <c r="AP645" t="s">
        <v>55</v>
      </c>
      <c r="AQ645" t="s">
        <v>55</v>
      </c>
    </row>
    <row r="646" spans="1:43" x14ac:dyDescent="0.35">
      <c r="A646" t="s">
        <v>1298</v>
      </c>
      <c r="B646" t="s">
        <v>47</v>
      </c>
      <c r="C646" t="s">
        <v>48</v>
      </c>
      <c r="D646" t="s">
        <v>48</v>
      </c>
      <c r="E646" t="s">
        <v>49</v>
      </c>
      <c r="F646" t="s">
        <v>1299</v>
      </c>
      <c r="G646" t="s">
        <v>1300</v>
      </c>
      <c r="I646" t="str">
        <f>HYPERLINK("https://twitter.com/Twitter User/status/1744063267981402315","https://twitter.com/Twitter User/status/1744063267981402315")</f>
        <v>https://twitter.com/Twitter User/status/1744063267981402315</v>
      </c>
      <c r="J646" t="s">
        <v>52</v>
      </c>
      <c r="N646">
        <v>0</v>
      </c>
      <c r="O646">
        <v>0</v>
      </c>
      <c r="X646" t="s">
        <v>53</v>
      </c>
      <c r="AK646" t="s">
        <v>54</v>
      </c>
      <c r="AL646" t="s">
        <v>55</v>
      </c>
      <c r="AM646" t="s">
        <v>55</v>
      </c>
      <c r="AN646" t="s">
        <v>55</v>
      </c>
      <c r="AO646" t="s">
        <v>55</v>
      </c>
      <c r="AP646" t="s">
        <v>55</v>
      </c>
      <c r="AQ646" t="s">
        <v>55</v>
      </c>
    </row>
    <row r="647" spans="1:43" x14ac:dyDescent="0.35">
      <c r="A647" t="s">
        <v>1298</v>
      </c>
      <c r="B647" t="s">
        <v>47</v>
      </c>
      <c r="C647" t="s">
        <v>48</v>
      </c>
      <c r="D647" t="s">
        <v>48</v>
      </c>
      <c r="E647" t="s">
        <v>61</v>
      </c>
      <c r="F647" t="s">
        <v>1301</v>
      </c>
      <c r="G647" t="s">
        <v>1302</v>
      </c>
      <c r="I647" t="str">
        <f>HYPERLINK("https://twitter.com/Twitter User/status/1744055126300512401","https://twitter.com/Twitter User/status/1744055126300512401")</f>
        <v>https://twitter.com/Twitter User/status/1744055126300512401</v>
      </c>
      <c r="J647" t="s">
        <v>52</v>
      </c>
      <c r="N647">
        <v>0</v>
      </c>
      <c r="O647">
        <v>0</v>
      </c>
      <c r="X647" t="s">
        <v>53</v>
      </c>
      <c r="AK647" t="s">
        <v>54</v>
      </c>
      <c r="AL647" t="s">
        <v>55</v>
      </c>
      <c r="AM647" t="s">
        <v>55</v>
      </c>
      <c r="AN647" t="s">
        <v>55</v>
      </c>
      <c r="AO647" t="s">
        <v>55</v>
      </c>
      <c r="AP647" t="s">
        <v>55</v>
      </c>
      <c r="AQ647" t="s">
        <v>55</v>
      </c>
    </row>
    <row r="648" spans="1:43" x14ac:dyDescent="0.35">
      <c r="A648" t="s">
        <v>1298</v>
      </c>
      <c r="B648" t="s">
        <v>47</v>
      </c>
      <c r="C648" t="s">
        <v>48</v>
      </c>
      <c r="D648" t="s">
        <v>48</v>
      </c>
      <c r="E648" t="s">
        <v>61</v>
      </c>
      <c r="F648" t="s">
        <v>1303</v>
      </c>
      <c r="G648" t="s">
        <v>1304</v>
      </c>
      <c r="I648" t="str">
        <f>HYPERLINK("https://twitter.com/Twitter User/status/1743998328533291459","https://twitter.com/Twitter User/status/1743998328533291459")</f>
        <v>https://twitter.com/Twitter User/status/1743998328533291459</v>
      </c>
      <c r="J648" t="s">
        <v>52</v>
      </c>
      <c r="N648">
        <v>0</v>
      </c>
      <c r="O648">
        <v>0</v>
      </c>
      <c r="X648" t="s">
        <v>53</v>
      </c>
      <c r="AK648" t="s">
        <v>54</v>
      </c>
      <c r="AL648" t="s">
        <v>55</v>
      </c>
      <c r="AM648" t="s">
        <v>55</v>
      </c>
      <c r="AN648" t="s">
        <v>55</v>
      </c>
      <c r="AO648" t="s">
        <v>55</v>
      </c>
      <c r="AP648" t="s">
        <v>55</v>
      </c>
      <c r="AQ648" t="s">
        <v>55</v>
      </c>
    </row>
    <row r="649" spans="1:43" x14ac:dyDescent="0.35">
      <c r="A649" t="s">
        <v>1298</v>
      </c>
      <c r="B649" t="s">
        <v>47</v>
      </c>
      <c r="C649" t="s">
        <v>48</v>
      </c>
      <c r="D649" t="s">
        <v>48</v>
      </c>
      <c r="E649" t="s">
        <v>49</v>
      </c>
      <c r="F649" t="s">
        <v>1305</v>
      </c>
      <c r="G649" t="s">
        <v>1306</v>
      </c>
      <c r="I649" t="str">
        <f>HYPERLINK("https://twitter.com/Twitter User/status/1743957748675403813","https://twitter.com/Twitter User/status/1743957748675403813")</f>
        <v>https://twitter.com/Twitter User/status/1743957748675403813</v>
      </c>
      <c r="J649" t="s">
        <v>52</v>
      </c>
      <c r="N649">
        <v>0</v>
      </c>
      <c r="O649">
        <v>0</v>
      </c>
      <c r="X649" t="s">
        <v>53</v>
      </c>
      <c r="AK649" t="s">
        <v>54</v>
      </c>
      <c r="AL649" t="s">
        <v>55</v>
      </c>
      <c r="AM649" t="s">
        <v>55</v>
      </c>
      <c r="AN649" t="s">
        <v>55</v>
      </c>
      <c r="AO649" t="s">
        <v>55</v>
      </c>
      <c r="AP649" t="s">
        <v>55</v>
      </c>
      <c r="AQ649" t="s">
        <v>55</v>
      </c>
    </row>
    <row r="650" spans="1:43" x14ac:dyDescent="0.35">
      <c r="A650" t="s">
        <v>1298</v>
      </c>
      <c r="B650" t="s">
        <v>47</v>
      </c>
      <c r="C650" t="s">
        <v>48</v>
      </c>
      <c r="D650" t="s">
        <v>48</v>
      </c>
      <c r="E650" t="s">
        <v>49</v>
      </c>
      <c r="F650" t="s">
        <v>1307</v>
      </c>
      <c r="G650" t="s">
        <v>1308</v>
      </c>
      <c r="I650" t="str">
        <f>HYPERLINK("https://twitter.com/Twitter User/status/1743949808518283390","https://twitter.com/Twitter User/status/1743949808518283390")</f>
        <v>https://twitter.com/Twitter User/status/1743949808518283390</v>
      </c>
      <c r="J650" t="s">
        <v>52</v>
      </c>
      <c r="N650">
        <v>0</v>
      </c>
      <c r="O650">
        <v>0</v>
      </c>
      <c r="X650" t="s">
        <v>53</v>
      </c>
      <c r="AK650" t="s">
        <v>54</v>
      </c>
      <c r="AL650" t="s">
        <v>55</v>
      </c>
      <c r="AM650" t="s">
        <v>55</v>
      </c>
      <c r="AN650" t="s">
        <v>55</v>
      </c>
      <c r="AO650" t="s">
        <v>55</v>
      </c>
      <c r="AP650" t="s">
        <v>55</v>
      </c>
      <c r="AQ650" t="s">
        <v>55</v>
      </c>
    </row>
    <row r="651" spans="1:43" x14ac:dyDescent="0.35">
      <c r="A651" t="s">
        <v>1298</v>
      </c>
      <c r="B651" t="s">
        <v>47</v>
      </c>
      <c r="C651" t="s">
        <v>48</v>
      </c>
      <c r="D651" t="s">
        <v>48</v>
      </c>
      <c r="E651" t="s">
        <v>49</v>
      </c>
      <c r="F651" t="s">
        <v>1309</v>
      </c>
      <c r="G651" t="s">
        <v>1310</v>
      </c>
      <c r="I651" t="str">
        <f>HYPERLINK("https://twitter.com/Twitter User/status/1743938277827125390","https://twitter.com/Twitter User/status/1743938277827125390")</f>
        <v>https://twitter.com/Twitter User/status/1743938277827125390</v>
      </c>
      <c r="J651" t="s">
        <v>52</v>
      </c>
      <c r="N651">
        <v>0</v>
      </c>
      <c r="O651">
        <v>0</v>
      </c>
      <c r="X651" t="s">
        <v>53</v>
      </c>
      <c r="AK651" t="s">
        <v>54</v>
      </c>
      <c r="AL651" t="s">
        <v>55</v>
      </c>
      <c r="AM651" t="s">
        <v>55</v>
      </c>
      <c r="AN651" t="s">
        <v>55</v>
      </c>
      <c r="AO651" t="s">
        <v>55</v>
      </c>
      <c r="AP651" t="s">
        <v>55</v>
      </c>
      <c r="AQ651" t="s">
        <v>55</v>
      </c>
    </row>
    <row r="652" spans="1:43" x14ac:dyDescent="0.35">
      <c r="A652" t="s">
        <v>1298</v>
      </c>
      <c r="B652" t="s">
        <v>47</v>
      </c>
      <c r="C652" t="s">
        <v>48</v>
      </c>
      <c r="D652" t="s">
        <v>48</v>
      </c>
      <c r="E652" t="s">
        <v>49</v>
      </c>
      <c r="F652" t="s">
        <v>1311</v>
      </c>
      <c r="G652" t="s">
        <v>1312</v>
      </c>
      <c r="I652" t="str">
        <f>HYPERLINK("https://twitter.com/Twitter User/status/1743880607632089118","https://twitter.com/Twitter User/status/1743880607632089118")</f>
        <v>https://twitter.com/Twitter User/status/1743880607632089118</v>
      </c>
      <c r="J652" t="s">
        <v>52</v>
      </c>
      <c r="N652">
        <v>0</v>
      </c>
      <c r="O652">
        <v>0</v>
      </c>
      <c r="X652" t="s">
        <v>53</v>
      </c>
      <c r="AK652" t="s">
        <v>54</v>
      </c>
      <c r="AL652" t="s">
        <v>55</v>
      </c>
      <c r="AM652" t="s">
        <v>55</v>
      </c>
      <c r="AN652" t="s">
        <v>55</v>
      </c>
      <c r="AO652" t="s">
        <v>55</v>
      </c>
      <c r="AP652" t="s">
        <v>55</v>
      </c>
      <c r="AQ652" t="s">
        <v>55</v>
      </c>
    </row>
    <row r="653" spans="1:43" x14ac:dyDescent="0.35">
      <c r="A653" t="s">
        <v>1298</v>
      </c>
      <c r="B653" t="s">
        <v>47</v>
      </c>
      <c r="C653" t="s">
        <v>48</v>
      </c>
      <c r="D653" t="s">
        <v>48</v>
      </c>
      <c r="E653" t="s">
        <v>49</v>
      </c>
      <c r="F653" t="s">
        <v>1313</v>
      </c>
      <c r="G653" t="s">
        <v>1314</v>
      </c>
      <c r="I653" t="str">
        <f>HYPERLINK("https://twitter.com/Twitter User/status/1743880204312015200","https://twitter.com/Twitter User/status/1743880204312015200")</f>
        <v>https://twitter.com/Twitter User/status/1743880204312015200</v>
      </c>
      <c r="N653">
        <v>0</v>
      </c>
      <c r="O653">
        <v>0</v>
      </c>
      <c r="X653" t="s">
        <v>53</v>
      </c>
      <c r="AK653" t="s">
        <v>54</v>
      </c>
      <c r="AL653" t="s">
        <v>55</v>
      </c>
      <c r="AM653" t="s">
        <v>55</v>
      </c>
      <c r="AN653" t="s">
        <v>55</v>
      </c>
      <c r="AO653" t="s">
        <v>55</v>
      </c>
      <c r="AP653" t="s">
        <v>55</v>
      </c>
      <c r="AQ653" t="s">
        <v>55</v>
      </c>
    </row>
    <row r="654" spans="1:43" x14ac:dyDescent="0.35">
      <c r="A654" t="s">
        <v>1298</v>
      </c>
      <c r="B654" t="s">
        <v>47</v>
      </c>
      <c r="C654" t="s">
        <v>48</v>
      </c>
      <c r="D654" t="s">
        <v>48</v>
      </c>
      <c r="E654" t="s">
        <v>61</v>
      </c>
      <c r="F654" t="s">
        <v>1315</v>
      </c>
      <c r="G654" t="s">
        <v>1316</v>
      </c>
      <c r="I654" t="str">
        <f>HYPERLINK("https://twitter.com/Twitter User/status/1743878699177726378","https://twitter.com/Twitter User/status/1743878699177726378")</f>
        <v>https://twitter.com/Twitter User/status/1743878699177726378</v>
      </c>
      <c r="J654" t="s">
        <v>52</v>
      </c>
      <c r="N654">
        <v>0</v>
      </c>
      <c r="O654">
        <v>0</v>
      </c>
      <c r="X654" t="s">
        <v>53</v>
      </c>
      <c r="AK654" t="s">
        <v>54</v>
      </c>
      <c r="AL654" t="s">
        <v>55</v>
      </c>
      <c r="AM654" t="s">
        <v>55</v>
      </c>
      <c r="AN654" t="s">
        <v>55</v>
      </c>
      <c r="AO654" t="s">
        <v>55</v>
      </c>
      <c r="AP654" t="s">
        <v>55</v>
      </c>
      <c r="AQ654" t="s">
        <v>55</v>
      </c>
    </row>
    <row r="655" spans="1:43" x14ac:dyDescent="0.35">
      <c r="A655" t="s">
        <v>1298</v>
      </c>
      <c r="B655" t="s">
        <v>47</v>
      </c>
      <c r="C655" t="s">
        <v>48</v>
      </c>
      <c r="D655" t="s">
        <v>48</v>
      </c>
      <c r="E655" t="s">
        <v>61</v>
      </c>
      <c r="F655" t="s">
        <v>1317</v>
      </c>
      <c r="G655" t="s">
        <v>1318</v>
      </c>
      <c r="I655" t="str">
        <f>HYPERLINK("https://twitter.com/Twitter User/status/1743868093934510214","https://twitter.com/Twitter User/status/1743868093934510214")</f>
        <v>https://twitter.com/Twitter User/status/1743868093934510214</v>
      </c>
      <c r="J655" t="s">
        <v>60</v>
      </c>
      <c r="N655">
        <v>0</v>
      </c>
      <c r="O655">
        <v>0</v>
      </c>
      <c r="X655" t="s">
        <v>53</v>
      </c>
      <c r="AK655" t="s">
        <v>54</v>
      </c>
      <c r="AL655" t="s">
        <v>55</v>
      </c>
      <c r="AM655" t="s">
        <v>55</v>
      </c>
      <c r="AN655" t="s">
        <v>55</v>
      </c>
      <c r="AO655" t="s">
        <v>55</v>
      </c>
      <c r="AP655" t="s">
        <v>55</v>
      </c>
      <c r="AQ655" t="s">
        <v>55</v>
      </c>
    </row>
    <row r="656" spans="1:43" x14ac:dyDescent="0.35">
      <c r="A656" t="s">
        <v>1298</v>
      </c>
      <c r="B656" t="s">
        <v>47</v>
      </c>
      <c r="C656" t="s">
        <v>48</v>
      </c>
      <c r="D656" t="s">
        <v>48</v>
      </c>
      <c r="E656" t="s">
        <v>49</v>
      </c>
      <c r="F656" t="s">
        <v>1319</v>
      </c>
      <c r="G656" t="s">
        <v>1320</v>
      </c>
      <c r="I656" t="str">
        <f>HYPERLINK("https://twitter.com/Twitter User/status/1743855923846930854","https://twitter.com/Twitter User/status/1743855923846930854")</f>
        <v>https://twitter.com/Twitter User/status/1743855923846930854</v>
      </c>
      <c r="N656">
        <v>0</v>
      </c>
      <c r="O656">
        <v>0</v>
      </c>
      <c r="X656" t="s">
        <v>53</v>
      </c>
      <c r="AK656" t="s">
        <v>54</v>
      </c>
      <c r="AL656" t="s">
        <v>55</v>
      </c>
      <c r="AM656" t="s">
        <v>55</v>
      </c>
      <c r="AN656" t="s">
        <v>55</v>
      </c>
      <c r="AO656" t="s">
        <v>55</v>
      </c>
      <c r="AP656" t="s">
        <v>55</v>
      </c>
      <c r="AQ656" t="s">
        <v>55</v>
      </c>
    </row>
    <row r="657" spans="1:43" x14ac:dyDescent="0.35">
      <c r="A657" t="s">
        <v>1298</v>
      </c>
      <c r="B657" t="s">
        <v>47</v>
      </c>
      <c r="C657" t="s">
        <v>48</v>
      </c>
      <c r="D657" t="s">
        <v>48</v>
      </c>
      <c r="E657" t="s">
        <v>61</v>
      </c>
      <c r="F657" t="s">
        <v>1321</v>
      </c>
      <c r="G657" t="s">
        <v>1322</v>
      </c>
      <c r="I657" t="str">
        <f>HYPERLINK("https://twitter.com/Twitter User/status/1743850320067981690","https://twitter.com/Twitter User/status/1743850320067981690")</f>
        <v>https://twitter.com/Twitter User/status/1743850320067981690</v>
      </c>
      <c r="J657" t="s">
        <v>52</v>
      </c>
      <c r="N657">
        <v>0</v>
      </c>
      <c r="O657">
        <v>0</v>
      </c>
      <c r="X657" t="s">
        <v>53</v>
      </c>
      <c r="AK657" t="s">
        <v>54</v>
      </c>
      <c r="AL657" t="s">
        <v>55</v>
      </c>
      <c r="AM657" t="s">
        <v>55</v>
      </c>
      <c r="AN657" t="s">
        <v>55</v>
      </c>
      <c r="AO657" t="s">
        <v>55</v>
      </c>
      <c r="AP657" t="s">
        <v>55</v>
      </c>
      <c r="AQ657" t="s">
        <v>55</v>
      </c>
    </row>
    <row r="658" spans="1:43" x14ac:dyDescent="0.35">
      <c r="A658" t="s">
        <v>1298</v>
      </c>
      <c r="B658" t="s">
        <v>47</v>
      </c>
      <c r="C658" t="s">
        <v>48</v>
      </c>
      <c r="D658" t="s">
        <v>48</v>
      </c>
      <c r="E658" t="s">
        <v>49</v>
      </c>
      <c r="F658" t="s">
        <v>1323</v>
      </c>
      <c r="G658" t="s">
        <v>1324</v>
      </c>
      <c r="I658" t="str">
        <f>HYPERLINK("https://twitter.com/Twitter User/status/1743849565072294057","https://twitter.com/Twitter User/status/1743849565072294057")</f>
        <v>https://twitter.com/Twitter User/status/1743849565072294057</v>
      </c>
      <c r="J658" t="s">
        <v>52</v>
      </c>
      <c r="N658">
        <v>0</v>
      </c>
      <c r="O658">
        <v>0</v>
      </c>
      <c r="X658" t="s">
        <v>53</v>
      </c>
      <c r="AK658" t="s">
        <v>54</v>
      </c>
      <c r="AL658" t="s">
        <v>55</v>
      </c>
      <c r="AM658" t="s">
        <v>55</v>
      </c>
      <c r="AN658" t="s">
        <v>55</v>
      </c>
      <c r="AO658" t="s">
        <v>55</v>
      </c>
      <c r="AP658" t="s">
        <v>55</v>
      </c>
      <c r="AQ658" t="s">
        <v>55</v>
      </c>
    </row>
    <row r="659" spans="1:43" x14ac:dyDescent="0.35">
      <c r="A659" t="s">
        <v>1325</v>
      </c>
      <c r="B659" t="s">
        <v>47</v>
      </c>
      <c r="C659" t="s">
        <v>48</v>
      </c>
      <c r="D659" t="s">
        <v>48</v>
      </c>
      <c r="E659" t="s">
        <v>49</v>
      </c>
      <c r="F659" t="s">
        <v>1326</v>
      </c>
      <c r="G659" t="s">
        <v>1327</v>
      </c>
      <c r="I659" t="str">
        <f>HYPERLINK("https://twitter.com/Twitter User/status/1743658593402892684","https://twitter.com/Twitter User/status/1743658593402892684")</f>
        <v>https://twitter.com/Twitter User/status/1743658593402892684</v>
      </c>
      <c r="J659" t="s">
        <v>52</v>
      </c>
      <c r="N659">
        <v>0</v>
      </c>
      <c r="O659">
        <v>0</v>
      </c>
      <c r="X659" t="s">
        <v>53</v>
      </c>
      <c r="AK659" t="s">
        <v>54</v>
      </c>
      <c r="AL659" t="s">
        <v>55</v>
      </c>
      <c r="AM659" t="s">
        <v>55</v>
      </c>
      <c r="AN659" t="s">
        <v>55</v>
      </c>
      <c r="AO659" t="s">
        <v>55</v>
      </c>
      <c r="AP659" t="s">
        <v>55</v>
      </c>
      <c r="AQ659" t="s">
        <v>55</v>
      </c>
    </row>
    <row r="660" spans="1:43" x14ac:dyDescent="0.35">
      <c r="A660" t="s">
        <v>1325</v>
      </c>
      <c r="B660" t="s">
        <v>47</v>
      </c>
      <c r="C660" t="s">
        <v>48</v>
      </c>
      <c r="D660" t="s">
        <v>48</v>
      </c>
      <c r="E660" t="s">
        <v>49</v>
      </c>
      <c r="F660" t="s">
        <v>1328</v>
      </c>
      <c r="G660" t="s">
        <v>1329</v>
      </c>
      <c r="I660" t="str">
        <f>HYPERLINK("https://twitter.com/Twitter User/status/1743658331703496884","https://twitter.com/Twitter User/status/1743658331703496884")</f>
        <v>https://twitter.com/Twitter User/status/1743658331703496884</v>
      </c>
      <c r="J660" t="s">
        <v>52</v>
      </c>
      <c r="N660">
        <v>0</v>
      </c>
      <c r="O660">
        <v>0</v>
      </c>
      <c r="X660" t="s">
        <v>53</v>
      </c>
      <c r="AK660" t="s">
        <v>54</v>
      </c>
      <c r="AL660" t="s">
        <v>55</v>
      </c>
      <c r="AM660" t="s">
        <v>55</v>
      </c>
      <c r="AN660" t="s">
        <v>55</v>
      </c>
      <c r="AO660" t="s">
        <v>55</v>
      </c>
      <c r="AP660" t="s">
        <v>55</v>
      </c>
      <c r="AQ660" t="s">
        <v>55</v>
      </c>
    </row>
    <row r="661" spans="1:43" x14ac:dyDescent="0.35">
      <c r="A661" t="s">
        <v>1325</v>
      </c>
      <c r="B661" t="s">
        <v>47</v>
      </c>
      <c r="C661" t="s">
        <v>48</v>
      </c>
      <c r="D661" t="s">
        <v>48</v>
      </c>
      <c r="E661" t="s">
        <v>49</v>
      </c>
      <c r="F661" t="s">
        <v>1233</v>
      </c>
      <c r="G661" t="s">
        <v>1330</v>
      </c>
      <c r="I661" t="str">
        <f>HYPERLINK("https://twitter.com/Twitter User/status/1743644223478309374","https://twitter.com/Twitter User/status/1743644223478309374")</f>
        <v>https://twitter.com/Twitter User/status/1743644223478309374</v>
      </c>
      <c r="J661" t="s">
        <v>52</v>
      </c>
      <c r="N661">
        <v>0</v>
      </c>
      <c r="O661">
        <v>0</v>
      </c>
      <c r="X661" t="s">
        <v>53</v>
      </c>
      <c r="AK661" t="s">
        <v>54</v>
      </c>
      <c r="AL661" t="s">
        <v>55</v>
      </c>
      <c r="AM661" t="s">
        <v>55</v>
      </c>
      <c r="AN661" t="s">
        <v>55</v>
      </c>
      <c r="AO661" t="s">
        <v>55</v>
      </c>
      <c r="AP661" t="s">
        <v>55</v>
      </c>
      <c r="AQ661" t="s">
        <v>55</v>
      </c>
    </row>
    <row r="662" spans="1:43" x14ac:dyDescent="0.35">
      <c r="A662" t="s">
        <v>1325</v>
      </c>
      <c r="B662" t="s">
        <v>47</v>
      </c>
      <c r="C662" t="s">
        <v>48</v>
      </c>
      <c r="D662" t="s">
        <v>48</v>
      </c>
      <c r="E662" t="s">
        <v>49</v>
      </c>
      <c r="F662" t="s">
        <v>1331</v>
      </c>
      <c r="G662" t="s">
        <v>1332</v>
      </c>
      <c r="I662" t="str">
        <f>HYPERLINK("https://twitter.com/Twitter User/status/1743643246952161517","https://twitter.com/Twitter User/status/1743643246952161517")</f>
        <v>https://twitter.com/Twitter User/status/1743643246952161517</v>
      </c>
      <c r="J662" t="s">
        <v>52</v>
      </c>
      <c r="N662">
        <v>0</v>
      </c>
      <c r="O662">
        <v>0</v>
      </c>
      <c r="X662" t="s">
        <v>53</v>
      </c>
      <c r="AK662" t="s">
        <v>54</v>
      </c>
      <c r="AL662" t="s">
        <v>55</v>
      </c>
      <c r="AM662" t="s">
        <v>55</v>
      </c>
      <c r="AN662" t="s">
        <v>55</v>
      </c>
      <c r="AO662" t="s">
        <v>55</v>
      </c>
      <c r="AP662" t="s">
        <v>55</v>
      </c>
      <c r="AQ662" t="s">
        <v>55</v>
      </c>
    </row>
    <row r="663" spans="1:43" x14ac:dyDescent="0.35">
      <c r="A663" t="s">
        <v>1325</v>
      </c>
      <c r="B663" t="s">
        <v>47</v>
      </c>
      <c r="C663" t="s">
        <v>48</v>
      </c>
      <c r="D663" t="s">
        <v>48</v>
      </c>
      <c r="E663" t="s">
        <v>61</v>
      </c>
      <c r="F663" t="s">
        <v>1333</v>
      </c>
      <c r="G663" t="s">
        <v>1334</v>
      </c>
      <c r="I663" t="str">
        <f>HYPERLINK("https://twitter.com/Twitter User/status/1743642769120186831","https://twitter.com/Twitter User/status/1743642769120186831")</f>
        <v>https://twitter.com/Twitter User/status/1743642769120186831</v>
      </c>
      <c r="J663" t="s">
        <v>52</v>
      </c>
      <c r="N663">
        <v>0</v>
      </c>
      <c r="O663">
        <v>0</v>
      </c>
      <c r="X663" t="s">
        <v>53</v>
      </c>
      <c r="AK663" t="s">
        <v>54</v>
      </c>
      <c r="AL663" t="s">
        <v>55</v>
      </c>
      <c r="AM663" t="s">
        <v>55</v>
      </c>
      <c r="AN663" t="s">
        <v>55</v>
      </c>
      <c r="AO663" t="s">
        <v>55</v>
      </c>
      <c r="AP663" t="s">
        <v>55</v>
      </c>
      <c r="AQ663" t="s">
        <v>55</v>
      </c>
    </row>
    <row r="664" spans="1:43" x14ac:dyDescent="0.35">
      <c r="A664" t="s">
        <v>1325</v>
      </c>
      <c r="B664" t="s">
        <v>73</v>
      </c>
      <c r="C664" t="s">
        <v>1335</v>
      </c>
      <c r="D664" t="s">
        <v>1335</v>
      </c>
      <c r="E664" t="s">
        <v>49</v>
      </c>
      <c r="F664" t="s">
        <v>1336</v>
      </c>
      <c r="G664" t="s">
        <v>1337</v>
      </c>
      <c r="I664" t="str">
        <f>HYPERLINK("https://www.youtube.com/watch?v=bqsiOQB1jvY","https://www.youtube.com/watch?v=bqsiOQB1jvY")</f>
        <v>https://www.youtube.com/watch?v=bqsiOQB1jvY</v>
      </c>
      <c r="R664">
        <v>0</v>
      </c>
      <c r="S664">
        <v>0</v>
      </c>
      <c r="T664">
        <v>0</v>
      </c>
      <c r="V664">
        <v>0</v>
      </c>
      <c r="X664" t="s">
        <v>77</v>
      </c>
      <c r="AL664" t="s">
        <v>55</v>
      </c>
      <c r="AM664" t="s">
        <v>55</v>
      </c>
      <c r="AN664" t="s">
        <v>55</v>
      </c>
      <c r="AO664" t="s">
        <v>55</v>
      </c>
      <c r="AP664" t="s">
        <v>55</v>
      </c>
      <c r="AQ664" t="s">
        <v>55</v>
      </c>
    </row>
    <row r="665" spans="1:43" x14ac:dyDescent="0.35">
      <c r="A665" t="s">
        <v>1325</v>
      </c>
      <c r="B665" t="s">
        <v>47</v>
      </c>
      <c r="C665" t="s">
        <v>48</v>
      </c>
      <c r="D665" t="s">
        <v>48</v>
      </c>
      <c r="E665" t="s">
        <v>61</v>
      </c>
      <c r="F665" t="s">
        <v>1338</v>
      </c>
      <c r="G665" t="s">
        <v>1339</v>
      </c>
      <c r="I665" t="str">
        <f>HYPERLINK("https://twitter.com/Twitter User/status/1743603086239637935","https://twitter.com/Twitter User/status/1743603086239637935")</f>
        <v>https://twitter.com/Twitter User/status/1743603086239637935</v>
      </c>
      <c r="J665" t="s">
        <v>52</v>
      </c>
      <c r="N665">
        <v>0</v>
      </c>
      <c r="O665">
        <v>0</v>
      </c>
      <c r="X665" t="s">
        <v>53</v>
      </c>
      <c r="AK665" t="s">
        <v>54</v>
      </c>
      <c r="AL665" t="s">
        <v>55</v>
      </c>
      <c r="AM665" t="s">
        <v>55</v>
      </c>
      <c r="AN665" t="s">
        <v>55</v>
      </c>
      <c r="AO665" t="s">
        <v>55</v>
      </c>
      <c r="AP665" t="s">
        <v>55</v>
      </c>
      <c r="AQ665" t="s">
        <v>55</v>
      </c>
    </row>
    <row r="666" spans="1:43" x14ac:dyDescent="0.35">
      <c r="A666" t="s">
        <v>1325</v>
      </c>
      <c r="B666" t="s">
        <v>47</v>
      </c>
      <c r="C666" t="s">
        <v>48</v>
      </c>
      <c r="D666" t="s">
        <v>48</v>
      </c>
      <c r="E666" t="s">
        <v>61</v>
      </c>
      <c r="F666" t="s">
        <v>1340</v>
      </c>
      <c r="G666" t="s">
        <v>1341</v>
      </c>
      <c r="I666" t="str">
        <f>HYPERLINK("https://twitter.com/Twitter User/status/1743602612694323287","https://twitter.com/Twitter User/status/1743602612694323287")</f>
        <v>https://twitter.com/Twitter User/status/1743602612694323287</v>
      </c>
      <c r="J666" t="s">
        <v>52</v>
      </c>
      <c r="N666">
        <v>0</v>
      </c>
      <c r="O666">
        <v>0</v>
      </c>
      <c r="X666" t="s">
        <v>53</v>
      </c>
      <c r="AK666" t="s">
        <v>54</v>
      </c>
      <c r="AL666" t="s">
        <v>55</v>
      </c>
      <c r="AM666" t="s">
        <v>55</v>
      </c>
      <c r="AN666" t="s">
        <v>55</v>
      </c>
      <c r="AO666" t="s">
        <v>55</v>
      </c>
      <c r="AP666" t="s">
        <v>55</v>
      </c>
      <c r="AQ666" t="s">
        <v>55</v>
      </c>
    </row>
    <row r="667" spans="1:43" x14ac:dyDescent="0.35">
      <c r="A667" t="s">
        <v>1325</v>
      </c>
      <c r="B667" t="s">
        <v>73</v>
      </c>
      <c r="C667" t="s">
        <v>1335</v>
      </c>
      <c r="D667" t="s">
        <v>1335</v>
      </c>
      <c r="E667" t="s">
        <v>49</v>
      </c>
      <c r="F667" t="s">
        <v>1336</v>
      </c>
      <c r="G667" t="s">
        <v>1342</v>
      </c>
      <c r="I667" t="str">
        <f>HYPERLINK("https://www.youtube.com/watch?v=bqsiOQB1jvY","https://www.youtube.com/watch?v=bqsiOQB1jvY")</f>
        <v>https://www.youtube.com/watch?v=bqsiOQB1jvY</v>
      </c>
      <c r="R667">
        <v>0</v>
      </c>
      <c r="S667">
        <v>0</v>
      </c>
      <c r="T667">
        <v>0</v>
      </c>
      <c r="V667">
        <v>0</v>
      </c>
      <c r="X667" t="s">
        <v>77</v>
      </c>
      <c r="AL667" t="s">
        <v>55</v>
      </c>
      <c r="AM667" t="s">
        <v>55</v>
      </c>
      <c r="AN667" t="s">
        <v>55</v>
      </c>
      <c r="AO667" t="s">
        <v>55</v>
      </c>
      <c r="AP667" t="s">
        <v>55</v>
      </c>
      <c r="AQ667" t="s">
        <v>55</v>
      </c>
    </row>
    <row r="668" spans="1:43" x14ac:dyDescent="0.35">
      <c r="A668" t="s">
        <v>1325</v>
      </c>
      <c r="B668" t="s">
        <v>47</v>
      </c>
      <c r="C668" t="s">
        <v>48</v>
      </c>
      <c r="D668" t="s">
        <v>48</v>
      </c>
      <c r="E668" t="s">
        <v>49</v>
      </c>
      <c r="F668" t="s">
        <v>1343</v>
      </c>
      <c r="G668" t="s">
        <v>1344</v>
      </c>
      <c r="I668" t="str">
        <f>HYPERLINK("https://twitter.com/Twitter User/status/1743601210953695399","https://twitter.com/Twitter User/status/1743601210953695399")</f>
        <v>https://twitter.com/Twitter User/status/1743601210953695399</v>
      </c>
      <c r="J668" t="s">
        <v>52</v>
      </c>
      <c r="N668">
        <v>0</v>
      </c>
      <c r="O668">
        <v>0</v>
      </c>
      <c r="X668" t="s">
        <v>95</v>
      </c>
      <c r="AK668" t="s">
        <v>54</v>
      </c>
      <c r="AL668" t="s">
        <v>55</v>
      </c>
      <c r="AM668" t="s">
        <v>55</v>
      </c>
      <c r="AN668" t="s">
        <v>55</v>
      </c>
      <c r="AO668" t="s">
        <v>55</v>
      </c>
      <c r="AP668" t="s">
        <v>55</v>
      </c>
      <c r="AQ668" t="s">
        <v>55</v>
      </c>
    </row>
    <row r="669" spans="1:43" x14ac:dyDescent="0.35">
      <c r="A669" t="s">
        <v>1325</v>
      </c>
      <c r="B669" t="s">
        <v>47</v>
      </c>
      <c r="C669" t="s">
        <v>48</v>
      </c>
      <c r="D669" t="s">
        <v>48</v>
      </c>
      <c r="E669" t="s">
        <v>49</v>
      </c>
      <c r="F669" t="s">
        <v>1345</v>
      </c>
      <c r="G669" t="s">
        <v>1346</v>
      </c>
      <c r="I669" t="str">
        <f>HYPERLINK("https://twitter.com/Twitter User/status/1743579545620591052","https://twitter.com/Twitter User/status/1743579545620591052")</f>
        <v>https://twitter.com/Twitter User/status/1743579545620591052</v>
      </c>
      <c r="N669">
        <v>0</v>
      </c>
      <c r="O669">
        <v>0</v>
      </c>
      <c r="X669" t="s">
        <v>53</v>
      </c>
      <c r="AK669" t="s">
        <v>54</v>
      </c>
      <c r="AL669" t="s">
        <v>55</v>
      </c>
      <c r="AM669" t="s">
        <v>55</v>
      </c>
      <c r="AN669" t="s">
        <v>55</v>
      </c>
      <c r="AO669" t="s">
        <v>55</v>
      </c>
      <c r="AP669" t="s">
        <v>55</v>
      </c>
      <c r="AQ669" t="s">
        <v>55</v>
      </c>
    </row>
    <row r="670" spans="1:43" x14ac:dyDescent="0.35">
      <c r="A670" t="s">
        <v>1325</v>
      </c>
      <c r="B670" t="s">
        <v>47</v>
      </c>
      <c r="C670" t="s">
        <v>48</v>
      </c>
      <c r="D670" t="s">
        <v>48</v>
      </c>
      <c r="E670" t="s">
        <v>61</v>
      </c>
      <c r="F670" t="s">
        <v>1347</v>
      </c>
      <c r="G670" t="s">
        <v>1348</v>
      </c>
      <c r="I670" t="str">
        <f>HYPERLINK("https://twitter.com/Twitter User/status/1743577413249052956","https://twitter.com/Twitter User/status/1743577413249052956")</f>
        <v>https://twitter.com/Twitter User/status/1743577413249052956</v>
      </c>
      <c r="J670" t="s">
        <v>52</v>
      </c>
      <c r="N670">
        <v>0</v>
      </c>
      <c r="O670">
        <v>0</v>
      </c>
      <c r="X670" t="s">
        <v>53</v>
      </c>
      <c r="AK670" t="s">
        <v>54</v>
      </c>
      <c r="AL670" t="s">
        <v>55</v>
      </c>
      <c r="AM670" t="s">
        <v>55</v>
      </c>
      <c r="AN670" t="s">
        <v>55</v>
      </c>
      <c r="AO670" t="s">
        <v>55</v>
      </c>
      <c r="AP670" t="s">
        <v>55</v>
      </c>
      <c r="AQ670" t="s">
        <v>55</v>
      </c>
    </row>
    <row r="671" spans="1:43" x14ac:dyDescent="0.35">
      <c r="A671" t="s">
        <v>1325</v>
      </c>
      <c r="B671" t="s">
        <v>47</v>
      </c>
      <c r="C671" t="s">
        <v>48</v>
      </c>
      <c r="D671" t="s">
        <v>48</v>
      </c>
      <c r="E671" t="s">
        <v>61</v>
      </c>
      <c r="F671" t="s">
        <v>1349</v>
      </c>
      <c r="G671" t="s">
        <v>1350</v>
      </c>
      <c r="I671" t="str">
        <f>HYPERLINK("https://twitter.com/Twitter User/status/1743560774059245651","https://twitter.com/Twitter User/status/1743560774059245651")</f>
        <v>https://twitter.com/Twitter User/status/1743560774059245651</v>
      </c>
      <c r="N671">
        <v>0</v>
      </c>
      <c r="O671">
        <v>0</v>
      </c>
      <c r="X671" t="s">
        <v>53</v>
      </c>
      <c r="AK671" t="s">
        <v>54</v>
      </c>
      <c r="AL671" t="s">
        <v>55</v>
      </c>
      <c r="AM671" t="s">
        <v>55</v>
      </c>
      <c r="AN671" t="s">
        <v>55</v>
      </c>
      <c r="AO671" t="s">
        <v>55</v>
      </c>
      <c r="AP671" t="s">
        <v>55</v>
      </c>
      <c r="AQ671" t="s">
        <v>55</v>
      </c>
    </row>
    <row r="672" spans="1:43" x14ac:dyDescent="0.35">
      <c r="A672" t="s">
        <v>1325</v>
      </c>
      <c r="B672" t="s">
        <v>47</v>
      </c>
      <c r="C672" t="s">
        <v>48</v>
      </c>
      <c r="D672" t="s">
        <v>48</v>
      </c>
      <c r="E672" t="s">
        <v>49</v>
      </c>
      <c r="F672" t="s">
        <v>1351</v>
      </c>
      <c r="G672" t="s">
        <v>1352</v>
      </c>
      <c r="I672" t="str">
        <f>HYPERLINK("https://twitter.com/Twitter User/status/1743518896517517689","https://twitter.com/Twitter User/status/1743518896517517689")</f>
        <v>https://twitter.com/Twitter User/status/1743518896517517689</v>
      </c>
      <c r="J672" t="s">
        <v>52</v>
      </c>
      <c r="N672">
        <v>0</v>
      </c>
      <c r="O672">
        <v>0</v>
      </c>
      <c r="X672" t="s">
        <v>53</v>
      </c>
      <c r="AK672" t="s">
        <v>54</v>
      </c>
      <c r="AL672" t="s">
        <v>55</v>
      </c>
      <c r="AM672" t="s">
        <v>55</v>
      </c>
      <c r="AN672" t="s">
        <v>55</v>
      </c>
      <c r="AO672" t="s">
        <v>55</v>
      </c>
      <c r="AP672" t="s">
        <v>55</v>
      </c>
      <c r="AQ672" t="s">
        <v>55</v>
      </c>
    </row>
    <row r="673" spans="1:43" x14ac:dyDescent="0.35">
      <c r="A673" t="s">
        <v>1325</v>
      </c>
      <c r="B673" t="s">
        <v>47</v>
      </c>
      <c r="C673" t="s">
        <v>48</v>
      </c>
      <c r="D673" t="s">
        <v>48</v>
      </c>
      <c r="E673" t="s">
        <v>49</v>
      </c>
      <c r="F673" t="s">
        <v>1353</v>
      </c>
      <c r="G673" t="s">
        <v>1354</v>
      </c>
      <c r="I673" t="str">
        <f>HYPERLINK("https://twitter.com/Twitter User/status/1743516400365232132","https://twitter.com/Twitter User/status/1743516400365232132")</f>
        <v>https://twitter.com/Twitter User/status/1743516400365232132</v>
      </c>
      <c r="J673" t="s">
        <v>52</v>
      </c>
      <c r="N673">
        <v>0</v>
      </c>
      <c r="O673">
        <v>0</v>
      </c>
      <c r="X673" t="s">
        <v>53</v>
      </c>
      <c r="AK673" t="s">
        <v>54</v>
      </c>
      <c r="AL673" t="s">
        <v>55</v>
      </c>
      <c r="AM673" t="s">
        <v>55</v>
      </c>
      <c r="AN673" t="s">
        <v>55</v>
      </c>
      <c r="AO673" t="s">
        <v>55</v>
      </c>
      <c r="AP673" t="s">
        <v>55</v>
      </c>
      <c r="AQ673" t="s">
        <v>55</v>
      </c>
    </row>
    <row r="674" spans="1:43" x14ac:dyDescent="0.35">
      <c r="A674" t="s">
        <v>1325</v>
      </c>
      <c r="B674" t="s">
        <v>47</v>
      </c>
      <c r="C674" t="s">
        <v>48</v>
      </c>
      <c r="D674" t="s">
        <v>48</v>
      </c>
      <c r="E674" t="s">
        <v>49</v>
      </c>
      <c r="F674" t="s">
        <v>1355</v>
      </c>
      <c r="G674" t="s">
        <v>1356</v>
      </c>
      <c r="I674" t="str">
        <f>HYPERLINK("https://twitter.com/Twitter User/status/1743515456227430555","https://twitter.com/Twitter User/status/1743515456227430555")</f>
        <v>https://twitter.com/Twitter User/status/1743515456227430555</v>
      </c>
      <c r="J674" t="s">
        <v>52</v>
      </c>
      <c r="N674">
        <v>0</v>
      </c>
      <c r="O674">
        <v>0</v>
      </c>
      <c r="X674" t="s">
        <v>53</v>
      </c>
      <c r="AK674" t="s">
        <v>54</v>
      </c>
      <c r="AL674" t="s">
        <v>55</v>
      </c>
      <c r="AM674" t="s">
        <v>55</v>
      </c>
      <c r="AN674" t="s">
        <v>55</v>
      </c>
      <c r="AO674" t="s">
        <v>55</v>
      </c>
      <c r="AP674" t="s">
        <v>55</v>
      </c>
      <c r="AQ674" t="s">
        <v>55</v>
      </c>
    </row>
    <row r="675" spans="1:43" x14ac:dyDescent="0.35">
      <c r="A675" t="s">
        <v>1325</v>
      </c>
      <c r="B675" t="s">
        <v>47</v>
      </c>
      <c r="C675" t="s">
        <v>48</v>
      </c>
      <c r="D675" t="s">
        <v>48</v>
      </c>
      <c r="E675" t="s">
        <v>49</v>
      </c>
      <c r="F675" t="s">
        <v>1343</v>
      </c>
      <c r="G675" t="s">
        <v>1357</v>
      </c>
      <c r="I675" t="str">
        <f>HYPERLINK("https://twitter.com/Twitter User/status/1743508047920779288","https://twitter.com/Twitter User/status/1743508047920779288")</f>
        <v>https://twitter.com/Twitter User/status/1743508047920779288</v>
      </c>
      <c r="J675" t="s">
        <v>52</v>
      </c>
      <c r="N675">
        <v>0</v>
      </c>
      <c r="O675">
        <v>0</v>
      </c>
      <c r="X675" t="s">
        <v>53</v>
      </c>
      <c r="AK675" t="s">
        <v>54</v>
      </c>
      <c r="AL675" t="s">
        <v>55</v>
      </c>
      <c r="AM675" t="s">
        <v>55</v>
      </c>
      <c r="AN675" t="s">
        <v>55</v>
      </c>
      <c r="AO675" t="s">
        <v>55</v>
      </c>
      <c r="AP675" t="s">
        <v>55</v>
      </c>
      <c r="AQ675" t="s">
        <v>55</v>
      </c>
    </row>
    <row r="676" spans="1:43" x14ac:dyDescent="0.35">
      <c r="A676" t="s">
        <v>1325</v>
      </c>
      <c r="B676" t="s">
        <v>47</v>
      </c>
      <c r="C676" t="s">
        <v>48</v>
      </c>
      <c r="D676" t="s">
        <v>48</v>
      </c>
      <c r="E676" t="s">
        <v>61</v>
      </c>
      <c r="F676" t="s">
        <v>1358</v>
      </c>
      <c r="G676" t="s">
        <v>1359</v>
      </c>
      <c r="I676" t="str">
        <f>HYPERLINK("https://twitter.com/Twitter User/status/1743502875114778955","https://twitter.com/Twitter User/status/1743502875114778955")</f>
        <v>https://twitter.com/Twitter User/status/1743502875114778955</v>
      </c>
      <c r="J676" t="s">
        <v>52</v>
      </c>
      <c r="N676">
        <v>0</v>
      </c>
      <c r="O676">
        <v>0</v>
      </c>
      <c r="X676" t="s">
        <v>53</v>
      </c>
      <c r="AK676" t="s">
        <v>54</v>
      </c>
      <c r="AL676" t="s">
        <v>55</v>
      </c>
      <c r="AM676" t="s">
        <v>55</v>
      </c>
      <c r="AN676" t="s">
        <v>55</v>
      </c>
      <c r="AO676" t="s">
        <v>55</v>
      </c>
      <c r="AP676" t="s">
        <v>55</v>
      </c>
      <c r="AQ676" t="s">
        <v>55</v>
      </c>
    </row>
    <row r="677" spans="1:43" x14ac:dyDescent="0.35">
      <c r="A677" t="s">
        <v>1325</v>
      </c>
      <c r="B677" t="s">
        <v>47</v>
      </c>
      <c r="C677" t="s">
        <v>48</v>
      </c>
      <c r="D677" t="s">
        <v>48</v>
      </c>
      <c r="E677" t="s">
        <v>61</v>
      </c>
      <c r="F677" t="s">
        <v>1360</v>
      </c>
      <c r="G677" t="s">
        <v>1361</v>
      </c>
      <c r="I677" t="str">
        <f>HYPERLINK("https://twitter.com/Twitter User/status/1743466184727564621","https://twitter.com/Twitter User/status/1743466184727564621")</f>
        <v>https://twitter.com/Twitter User/status/1743466184727564621</v>
      </c>
      <c r="J677" t="s">
        <v>52</v>
      </c>
      <c r="N677">
        <v>0</v>
      </c>
      <c r="O677">
        <v>0</v>
      </c>
      <c r="X677" t="s">
        <v>53</v>
      </c>
      <c r="AK677" t="s">
        <v>54</v>
      </c>
      <c r="AL677" t="s">
        <v>55</v>
      </c>
      <c r="AM677" t="s">
        <v>55</v>
      </c>
      <c r="AN677" t="s">
        <v>55</v>
      </c>
      <c r="AO677" t="s">
        <v>55</v>
      </c>
      <c r="AP677" t="s">
        <v>55</v>
      </c>
      <c r="AQ677" t="s">
        <v>55</v>
      </c>
    </row>
    <row r="678" spans="1:43" x14ac:dyDescent="0.35">
      <c r="A678" t="s">
        <v>1325</v>
      </c>
      <c r="B678" t="s">
        <v>47</v>
      </c>
      <c r="C678" t="s">
        <v>48</v>
      </c>
      <c r="D678" t="s">
        <v>48</v>
      </c>
      <c r="E678" t="s">
        <v>49</v>
      </c>
      <c r="F678" t="s">
        <v>1362</v>
      </c>
      <c r="G678" t="s">
        <v>1363</v>
      </c>
      <c r="I678" t="str">
        <f>HYPERLINK("https://twitter.com/Twitter User/status/1743462339826135096","https://twitter.com/Twitter User/status/1743462339826135096")</f>
        <v>https://twitter.com/Twitter User/status/1743462339826135096</v>
      </c>
      <c r="J678" t="s">
        <v>52</v>
      </c>
      <c r="N678">
        <v>0</v>
      </c>
      <c r="O678">
        <v>0</v>
      </c>
      <c r="X678" t="s">
        <v>95</v>
      </c>
      <c r="AK678" t="s">
        <v>54</v>
      </c>
      <c r="AL678" t="s">
        <v>55</v>
      </c>
      <c r="AM678" t="s">
        <v>55</v>
      </c>
      <c r="AN678" t="s">
        <v>55</v>
      </c>
      <c r="AO678" t="s">
        <v>55</v>
      </c>
      <c r="AP678" t="s">
        <v>55</v>
      </c>
      <c r="AQ678" t="s">
        <v>55</v>
      </c>
    </row>
    <row r="679" spans="1:43" x14ac:dyDescent="0.35">
      <c r="A679" t="s">
        <v>1325</v>
      </c>
      <c r="B679" t="s">
        <v>47</v>
      </c>
      <c r="C679" t="s">
        <v>48</v>
      </c>
      <c r="D679" t="s">
        <v>48</v>
      </c>
      <c r="E679" t="s">
        <v>49</v>
      </c>
      <c r="F679" t="s">
        <v>1364</v>
      </c>
      <c r="G679" t="s">
        <v>1365</v>
      </c>
      <c r="I679" t="str">
        <f>HYPERLINK("https://twitter.com/Twitter User/status/1743455974676140486","https://twitter.com/Twitter User/status/1743455974676140486")</f>
        <v>https://twitter.com/Twitter User/status/1743455974676140486</v>
      </c>
      <c r="N679">
        <v>0</v>
      </c>
      <c r="O679">
        <v>0</v>
      </c>
      <c r="X679" t="s">
        <v>53</v>
      </c>
      <c r="AK679" t="s">
        <v>54</v>
      </c>
      <c r="AL679" t="s">
        <v>55</v>
      </c>
      <c r="AM679" t="s">
        <v>55</v>
      </c>
      <c r="AN679" t="s">
        <v>55</v>
      </c>
      <c r="AO679" t="s">
        <v>55</v>
      </c>
      <c r="AP679" t="s">
        <v>55</v>
      </c>
      <c r="AQ679" t="s">
        <v>55</v>
      </c>
    </row>
    <row r="680" spans="1:43" x14ac:dyDescent="0.35">
      <c r="A680" t="s">
        <v>1366</v>
      </c>
      <c r="B680" t="s">
        <v>47</v>
      </c>
      <c r="C680" t="s">
        <v>48</v>
      </c>
      <c r="D680" t="s">
        <v>48</v>
      </c>
      <c r="E680" t="s">
        <v>49</v>
      </c>
      <c r="F680" t="s">
        <v>1367</v>
      </c>
      <c r="G680" t="s">
        <v>1368</v>
      </c>
      <c r="I680" t="str">
        <f>HYPERLINK("https://twitter.com/Twitter User/status/1743332259216966101","https://twitter.com/Twitter User/status/1743332259216966101")</f>
        <v>https://twitter.com/Twitter User/status/1743332259216966101</v>
      </c>
      <c r="J680" t="s">
        <v>52</v>
      </c>
      <c r="N680">
        <v>0</v>
      </c>
      <c r="O680">
        <v>0</v>
      </c>
      <c r="X680" t="s">
        <v>53</v>
      </c>
      <c r="AK680" t="s">
        <v>54</v>
      </c>
      <c r="AL680" t="s">
        <v>55</v>
      </c>
      <c r="AM680" t="s">
        <v>55</v>
      </c>
      <c r="AN680" t="s">
        <v>55</v>
      </c>
      <c r="AO680" t="s">
        <v>55</v>
      </c>
      <c r="AP680" t="s">
        <v>55</v>
      </c>
      <c r="AQ680" t="s">
        <v>55</v>
      </c>
    </row>
    <row r="681" spans="1:43" x14ac:dyDescent="0.35">
      <c r="A681" t="s">
        <v>1366</v>
      </c>
      <c r="B681" t="s">
        <v>47</v>
      </c>
      <c r="C681" t="s">
        <v>48</v>
      </c>
      <c r="D681" t="s">
        <v>48</v>
      </c>
      <c r="E681" t="s">
        <v>49</v>
      </c>
      <c r="F681" t="s">
        <v>1369</v>
      </c>
      <c r="G681" t="s">
        <v>1370</v>
      </c>
      <c r="I681" t="str">
        <f>HYPERLINK("https://twitter.com/Twitter User/status/1743327853587071193","https://twitter.com/Twitter User/status/1743327853587071193")</f>
        <v>https://twitter.com/Twitter User/status/1743327853587071193</v>
      </c>
      <c r="N681">
        <v>0</v>
      </c>
      <c r="O681">
        <v>0</v>
      </c>
      <c r="X681" t="s">
        <v>53</v>
      </c>
      <c r="AK681" t="s">
        <v>54</v>
      </c>
      <c r="AL681" t="s">
        <v>55</v>
      </c>
      <c r="AM681" t="s">
        <v>55</v>
      </c>
      <c r="AN681" t="s">
        <v>55</v>
      </c>
      <c r="AO681" t="s">
        <v>55</v>
      </c>
      <c r="AP681" t="s">
        <v>55</v>
      </c>
      <c r="AQ681" t="s">
        <v>55</v>
      </c>
    </row>
    <row r="682" spans="1:43" x14ac:dyDescent="0.35">
      <c r="A682" t="s">
        <v>1366</v>
      </c>
      <c r="B682" t="s">
        <v>47</v>
      </c>
      <c r="C682" t="s">
        <v>48</v>
      </c>
      <c r="D682" t="s">
        <v>48</v>
      </c>
      <c r="E682" t="s">
        <v>61</v>
      </c>
      <c r="F682" t="s">
        <v>1371</v>
      </c>
      <c r="G682" t="s">
        <v>1372</v>
      </c>
      <c r="I682" t="str">
        <f>HYPERLINK("https://twitter.com/Twitter User/status/1743315144015560873","https://twitter.com/Twitter User/status/1743315144015560873")</f>
        <v>https://twitter.com/Twitter User/status/1743315144015560873</v>
      </c>
      <c r="J682" t="s">
        <v>52</v>
      </c>
      <c r="N682">
        <v>0</v>
      </c>
      <c r="O682">
        <v>0</v>
      </c>
      <c r="X682" t="s">
        <v>53</v>
      </c>
      <c r="AK682" t="s">
        <v>54</v>
      </c>
      <c r="AL682" t="s">
        <v>55</v>
      </c>
      <c r="AM682" t="s">
        <v>55</v>
      </c>
      <c r="AN682" t="s">
        <v>55</v>
      </c>
      <c r="AO682" t="s">
        <v>55</v>
      </c>
      <c r="AP682" t="s">
        <v>55</v>
      </c>
      <c r="AQ682" t="s">
        <v>55</v>
      </c>
    </row>
    <row r="683" spans="1:43" x14ac:dyDescent="0.35">
      <c r="A683" t="s">
        <v>1366</v>
      </c>
      <c r="B683" t="s">
        <v>47</v>
      </c>
      <c r="C683" t="s">
        <v>48</v>
      </c>
      <c r="D683" t="s">
        <v>48</v>
      </c>
      <c r="E683" t="s">
        <v>61</v>
      </c>
      <c r="F683" t="s">
        <v>1373</v>
      </c>
      <c r="G683" t="s">
        <v>1374</v>
      </c>
      <c r="I683" t="str">
        <f>HYPERLINK("https://twitter.com/Twitter User/status/1743282083605434403","https://twitter.com/Twitter User/status/1743282083605434403")</f>
        <v>https://twitter.com/Twitter User/status/1743282083605434403</v>
      </c>
      <c r="J683" t="s">
        <v>52</v>
      </c>
      <c r="N683">
        <v>0</v>
      </c>
      <c r="O683">
        <v>0</v>
      </c>
      <c r="X683" t="s">
        <v>53</v>
      </c>
      <c r="AK683" t="s">
        <v>54</v>
      </c>
      <c r="AL683" t="s">
        <v>55</v>
      </c>
      <c r="AM683" t="s">
        <v>55</v>
      </c>
      <c r="AN683" t="s">
        <v>55</v>
      </c>
      <c r="AO683" t="s">
        <v>55</v>
      </c>
      <c r="AP683" t="s">
        <v>55</v>
      </c>
      <c r="AQ683" t="s">
        <v>55</v>
      </c>
    </row>
    <row r="684" spans="1:43" x14ac:dyDescent="0.35">
      <c r="A684" t="s">
        <v>1366</v>
      </c>
      <c r="B684" t="s">
        <v>47</v>
      </c>
      <c r="C684" t="s">
        <v>48</v>
      </c>
      <c r="D684" t="s">
        <v>48</v>
      </c>
      <c r="E684" t="s">
        <v>61</v>
      </c>
      <c r="F684" t="s">
        <v>602</v>
      </c>
      <c r="G684" t="s">
        <v>1375</v>
      </c>
      <c r="I684" t="str">
        <f>HYPERLINK("https://twitter.com/Twitter User/status/1743280166414258556","https://twitter.com/Twitter User/status/1743280166414258556")</f>
        <v>https://twitter.com/Twitter User/status/1743280166414258556</v>
      </c>
      <c r="J684" t="s">
        <v>52</v>
      </c>
      <c r="N684">
        <v>0</v>
      </c>
      <c r="O684">
        <v>0</v>
      </c>
      <c r="X684" t="s">
        <v>53</v>
      </c>
      <c r="AK684" t="s">
        <v>54</v>
      </c>
      <c r="AL684" t="s">
        <v>55</v>
      </c>
      <c r="AM684" t="s">
        <v>55</v>
      </c>
      <c r="AN684" t="s">
        <v>55</v>
      </c>
      <c r="AO684" t="s">
        <v>55</v>
      </c>
      <c r="AP684" t="s">
        <v>55</v>
      </c>
      <c r="AQ684" t="s">
        <v>55</v>
      </c>
    </row>
    <row r="685" spans="1:43" x14ac:dyDescent="0.35">
      <c r="A685" t="s">
        <v>1366</v>
      </c>
      <c r="B685" t="s">
        <v>47</v>
      </c>
      <c r="C685" t="s">
        <v>48</v>
      </c>
      <c r="D685" t="s">
        <v>48</v>
      </c>
      <c r="E685" t="s">
        <v>49</v>
      </c>
      <c r="F685" t="s">
        <v>1376</v>
      </c>
      <c r="G685" t="s">
        <v>1377</v>
      </c>
      <c r="I685" t="str">
        <f>HYPERLINK("https://twitter.com/Twitter User/status/1743268390628974702","https://twitter.com/Twitter User/status/1743268390628974702")</f>
        <v>https://twitter.com/Twitter User/status/1743268390628974702</v>
      </c>
      <c r="N685">
        <v>0</v>
      </c>
      <c r="O685">
        <v>0</v>
      </c>
      <c r="X685" t="s">
        <v>53</v>
      </c>
      <c r="AK685" t="s">
        <v>54</v>
      </c>
      <c r="AL685" t="s">
        <v>55</v>
      </c>
      <c r="AM685" t="s">
        <v>55</v>
      </c>
      <c r="AN685" t="s">
        <v>55</v>
      </c>
      <c r="AO685" t="s">
        <v>55</v>
      </c>
      <c r="AP685" t="s">
        <v>55</v>
      </c>
      <c r="AQ685" t="s">
        <v>55</v>
      </c>
    </row>
    <row r="686" spans="1:43" x14ac:dyDescent="0.35">
      <c r="A686" t="s">
        <v>1366</v>
      </c>
      <c r="B686" t="s">
        <v>47</v>
      </c>
      <c r="C686" t="s">
        <v>48</v>
      </c>
      <c r="D686" t="s">
        <v>48</v>
      </c>
      <c r="E686" t="s">
        <v>49</v>
      </c>
      <c r="F686" t="s">
        <v>1106</v>
      </c>
      <c r="G686" t="s">
        <v>1378</v>
      </c>
      <c r="I686" t="str">
        <f>HYPERLINK("https://twitter.com/Twitter User/status/1743261064039743935","https://twitter.com/Twitter User/status/1743261064039743935")</f>
        <v>https://twitter.com/Twitter User/status/1743261064039743935</v>
      </c>
      <c r="N686">
        <v>0</v>
      </c>
      <c r="O686">
        <v>0</v>
      </c>
      <c r="X686" t="s">
        <v>53</v>
      </c>
      <c r="AK686" t="s">
        <v>54</v>
      </c>
      <c r="AL686" t="s">
        <v>55</v>
      </c>
      <c r="AM686" t="s">
        <v>55</v>
      </c>
      <c r="AN686" t="s">
        <v>55</v>
      </c>
      <c r="AO686" t="s">
        <v>55</v>
      </c>
      <c r="AP686" t="s">
        <v>55</v>
      </c>
      <c r="AQ686" t="s">
        <v>55</v>
      </c>
    </row>
    <row r="687" spans="1:43" x14ac:dyDescent="0.35">
      <c r="A687" t="s">
        <v>1366</v>
      </c>
      <c r="B687" t="s">
        <v>47</v>
      </c>
      <c r="C687" t="s">
        <v>48</v>
      </c>
      <c r="D687" t="s">
        <v>48</v>
      </c>
      <c r="E687" t="s">
        <v>49</v>
      </c>
      <c r="F687" t="s">
        <v>1379</v>
      </c>
      <c r="G687" t="s">
        <v>1380</v>
      </c>
      <c r="I687" t="str">
        <f>HYPERLINK("https://twitter.com/Twitter User/status/1743255567274303596","https://twitter.com/Twitter User/status/1743255567274303596")</f>
        <v>https://twitter.com/Twitter User/status/1743255567274303596</v>
      </c>
      <c r="J687" t="s">
        <v>52</v>
      </c>
      <c r="N687">
        <v>0</v>
      </c>
      <c r="O687">
        <v>0</v>
      </c>
      <c r="X687" t="s">
        <v>53</v>
      </c>
      <c r="AK687" t="s">
        <v>54</v>
      </c>
      <c r="AL687" t="s">
        <v>55</v>
      </c>
      <c r="AM687" t="s">
        <v>55</v>
      </c>
      <c r="AN687" t="s">
        <v>55</v>
      </c>
      <c r="AO687" t="s">
        <v>55</v>
      </c>
      <c r="AP687" t="s">
        <v>55</v>
      </c>
      <c r="AQ687" t="s">
        <v>55</v>
      </c>
    </row>
    <row r="688" spans="1:43" x14ac:dyDescent="0.35">
      <c r="A688" t="s">
        <v>1366</v>
      </c>
      <c r="B688" t="s">
        <v>47</v>
      </c>
      <c r="C688" t="s">
        <v>48</v>
      </c>
      <c r="D688" t="s">
        <v>48</v>
      </c>
      <c r="E688" t="s">
        <v>49</v>
      </c>
      <c r="F688" t="s">
        <v>1381</v>
      </c>
      <c r="G688" t="s">
        <v>1382</v>
      </c>
      <c r="I688" t="str">
        <f>HYPERLINK("https://twitter.com/Twitter User/status/1743236270149558406","https://twitter.com/Twitter User/status/1743236270149558406")</f>
        <v>https://twitter.com/Twitter User/status/1743236270149558406</v>
      </c>
      <c r="J688" t="s">
        <v>52</v>
      </c>
      <c r="N688">
        <v>0</v>
      </c>
      <c r="O688">
        <v>0</v>
      </c>
      <c r="X688" t="s">
        <v>95</v>
      </c>
      <c r="AK688" t="s">
        <v>54</v>
      </c>
      <c r="AL688" t="s">
        <v>55</v>
      </c>
      <c r="AM688" t="s">
        <v>55</v>
      </c>
      <c r="AN688" t="s">
        <v>55</v>
      </c>
      <c r="AO688" t="s">
        <v>55</v>
      </c>
      <c r="AP688" t="s">
        <v>55</v>
      </c>
      <c r="AQ688" t="s">
        <v>55</v>
      </c>
    </row>
    <row r="689" spans="1:43" x14ac:dyDescent="0.35">
      <c r="A689" t="s">
        <v>1366</v>
      </c>
      <c r="B689" t="s">
        <v>47</v>
      </c>
      <c r="C689" t="s">
        <v>48</v>
      </c>
      <c r="D689" t="s">
        <v>48</v>
      </c>
      <c r="E689" t="s">
        <v>49</v>
      </c>
      <c r="F689" t="s">
        <v>1383</v>
      </c>
      <c r="G689" t="s">
        <v>1384</v>
      </c>
      <c r="I689" t="str">
        <f>HYPERLINK("https://twitter.com/Twitter User/status/1743231609468240281","https://twitter.com/Twitter User/status/1743231609468240281")</f>
        <v>https://twitter.com/Twitter User/status/1743231609468240281</v>
      </c>
      <c r="J689" t="s">
        <v>52</v>
      </c>
      <c r="N689">
        <v>0</v>
      </c>
      <c r="O689">
        <v>0</v>
      </c>
      <c r="X689" t="s">
        <v>95</v>
      </c>
      <c r="AK689" t="s">
        <v>54</v>
      </c>
      <c r="AL689" t="s">
        <v>55</v>
      </c>
      <c r="AM689" t="s">
        <v>55</v>
      </c>
      <c r="AN689" t="s">
        <v>55</v>
      </c>
      <c r="AO689" t="s">
        <v>55</v>
      </c>
      <c r="AP689" t="s">
        <v>55</v>
      </c>
      <c r="AQ689" t="s">
        <v>55</v>
      </c>
    </row>
    <row r="690" spans="1:43" x14ac:dyDescent="0.35">
      <c r="A690" t="s">
        <v>1366</v>
      </c>
      <c r="B690" t="s">
        <v>47</v>
      </c>
      <c r="C690" t="s">
        <v>48</v>
      </c>
      <c r="D690" t="s">
        <v>48</v>
      </c>
      <c r="E690" t="s">
        <v>68</v>
      </c>
      <c r="F690" t="s">
        <v>1385</v>
      </c>
      <c r="G690" t="s">
        <v>1386</v>
      </c>
      <c r="I690" t="str">
        <f>HYPERLINK("https://twitter.com/Twitter User/status/1743169607853322646","https://twitter.com/Twitter User/status/1743169607853322646")</f>
        <v>https://twitter.com/Twitter User/status/1743169607853322646</v>
      </c>
      <c r="J690" t="s">
        <v>52</v>
      </c>
      <c r="N690">
        <v>0</v>
      </c>
      <c r="O690">
        <v>0</v>
      </c>
      <c r="X690" t="s">
        <v>53</v>
      </c>
      <c r="AK690" t="s">
        <v>54</v>
      </c>
      <c r="AL690" t="s">
        <v>55</v>
      </c>
      <c r="AM690" t="s">
        <v>55</v>
      </c>
      <c r="AN690" t="s">
        <v>55</v>
      </c>
      <c r="AO690" t="s">
        <v>55</v>
      </c>
      <c r="AP690" t="s">
        <v>55</v>
      </c>
      <c r="AQ690" t="s">
        <v>55</v>
      </c>
    </row>
    <row r="691" spans="1:43" x14ac:dyDescent="0.35">
      <c r="A691" t="s">
        <v>1366</v>
      </c>
      <c r="B691" t="s">
        <v>47</v>
      </c>
      <c r="C691" t="s">
        <v>48</v>
      </c>
      <c r="D691" t="s">
        <v>48</v>
      </c>
      <c r="E691" t="s">
        <v>49</v>
      </c>
      <c r="F691" t="s">
        <v>1387</v>
      </c>
      <c r="G691" t="s">
        <v>1388</v>
      </c>
      <c r="I691" t="str">
        <f>HYPERLINK("https://twitter.com/Twitter User/status/1743169274183577721","https://twitter.com/Twitter User/status/1743169274183577721")</f>
        <v>https://twitter.com/Twitter User/status/1743169274183577721</v>
      </c>
      <c r="J691" t="s">
        <v>52</v>
      </c>
      <c r="N691">
        <v>0</v>
      </c>
      <c r="O691">
        <v>0</v>
      </c>
      <c r="X691" t="s">
        <v>53</v>
      </c>
      <c r="AK691" t="s">
        <v>54</v>
      </c>
      <c r="AL691" t="s">
        <v>55</v>
      </c>
      <c r="AM691" t="s">
        <v>55</v>
      </c>
      <c r="AN691" t="s">
        <v>55</v>
      </c>
      <c r="AO691" t="s">
        <v>55</v>
      </c>
      <c r="AP691" t="s">
        <v>55</v>
      </c>
      <c r="AQ691" t="s">
        <v>55</v>
      </c>
    </row>
    <row r="692" spans="1:43" x14ac:dyDescent="0.35">
      <c r="A692" t="s">
        <v>1366</v>
      </c>
      <c r="B692" t="s">
        <v>47</v>
      </c>
      <c r="C692" t="s">
        <v>48</v>
      </c>
      <c r="D692" t="s">
        <v>48</v>
      </c>
      <c r="E692" t="s">
        <v>68</v>
      </c>
      <c r="F692" t="s">
        <v>1389</v>
      </c>
      <c r="G692" t="s">
        <v>1390</v>
      </c>
      <c r="I692" t="str">
        <f>HYPERLINK("https://twitter.com/Twitter User/status/1743160367055053279","https://twitter.com/Twitter User/status/1743160367055053279")</f>
        <v>https://twitter.com/Twitter User/status/1743160367055053279</v>
      </c>
      <c r="N692">
        <v>0</v>
      </c>
      <c r="O692">
        <v>0</v>
      </c>
      <c r="X692" t="s">
        <v>95</v>
      </c>
      <c r="AK692" t="s">
        <v>54</v>
      </c>
      <c r="AL692" t="s">
        <v>55</v>
      </c>
      <c r="AM692" t="s">
        <v>55</v>
      </c>
      <c r="AN692" t="s">
        <v>55</v>
      </c>
      <c r="AO692" t="s">
        <v>55</v>
      </c>
      <c r="AP692" t="s">
        <v>55</v>
      </c>
      <c r="AQ692" t="s">
        <v>55</v>
      </c>
    </row>
    <row r="693" spans="1:43" x14ac:dyDescent="0.35">
      <c r="A693" t="s">
        <v>1366</v>
      </c>
      <c r="B693" t="s">
        <v>47</v>
      </c>
      <c r="C693" t="s">
        <v>48</v>
      </c>
      <c r="D693" t="s">
        <v>48</v>
      </c>
      <c r="E693" t="s">
        <v>68</v>
      </c>
      <c r="F693" t="s">
        <v>1391</v>
      </c>
      <c r="G693" t="s">
        <v>1392</v>
      </c>
      <c r="I693" t="str">
        <f>HYPERLINK("https://twitter.com/Twitter User/status/1743128443745972348","https://twitter.com/Twitter User/status/1743128443745972348")</f>
        <v>https://twitter.com/Twitter User/status/1743128443745972348</v>
      </c>
      <c r="J693" t="s">
        <v>52</v>
      </c>
      <c r="N693">
        <v>0</v>
      </c>
      <c r="O693">
        <v>0</v>
      </c>
      <c r="X693" t="s">
        <v>53</v>
      </c>
      <c r="AK693" t="s">
        <v>54</v>
      </c>
      <c r="AL693" t="s">
        <v>55</v>
      </c>
      <c r="AM693" t="s">
        <v>55</v>
      </c>
      <c r="AN693" t="s">
        <v>55</v>
      </c>
      <c r="AO693" t="s">
        <v>55</v>
      </c>
      <c r="AP693" t="s">
        <v>55</v>
      </c>
      <c r="AQ693" t="s">
        <v>55</v>
      </c>
    </row>
    <row r="694" spans="1:43" x14ac:dyDescent="0.35">
      <c r="A694" t="s">
        <v>1366</v>
      </c>
      <c r="B694" t="s">
        <v>47</v>
      </c>
      <c r="C694" t="s">
        <v>48</v>
      </c>
      <c r="D694" t="s">
        <v>48</v>
      </c>
      <c r="E694" t="s">
        <v>61</v>
      </c>
      <c r="F694" t="s">
        <v>1393</v>
      </c>
      <c r="G694" t="s">
        <v>1394</v>
      </c>
      <c r="I694" t="str">
        <f>HYPERLINK("https://twitter.com/Twitter User/status/1743128441967505620","https://twitter.com/Twitter User/status/1743128441967505620")</f>
        <v>https://twitter.com/Twitter User/status/1743128441967505620</v>
      </c>
      <c r="J694" t="s">
        <v>52</v>
      </c>
      <c r="N694">
        <v>0</v>
      </c>
      <c r="O694">
        <v>0</v>
      </c>
      <c r="X694" t="s">
        <v>53</v>
      </c>
      <c r="AK694" t="s">
        <v>54</v>
      </c>
      <c r="AL694" t="s">
        <v>55</v>
      </c>
      <c r="AM694" t="s">
        <v>55</v>
      </c>
      <c r="AN694" t="s">
        <v>55</v>
      </c>
      <c r="AO694" t="s">
        <v>55</v>
      </c>
      <c r="AP694" t="s">
        <v>55</v>
      </c>
      <c r="AQ694" t="s">
        <v>55</v>
      </c>
    </row>
    <row r="695" spans="1:43" x14ac:dyDescent="0.35">
      <c r="A695" t="s">
        <v>1366</v>
      </c>
      <c r="B695" t="s">
        <v>47</v>
      </c>
      <c r="C695" t="s">
        <v>48</v>
      </c>
      <c r="D695" t="s">
        <v>48</v>
      </c>
      <c r="E695" t="s">
        <v>49</v>
      </c>
      <c r="F695" t="s">
        <v>1395</v>
      </c>
      <c r="G695" t="s">
        <v>1396</v>
      </c>
      <c r="I695" t="str">
        <f>HYPERLINK("https://twitter.com/Twitter User/status/1743111314246135971","https://twitter.com/Twitter User/status/1743111314246135971")</f>
        <v>https://twitter.com/Twitter User/status/1743111314246135971</v>
      </c>
      <c r="J695" t="s">
        <v>52</v>
      </c>
      <c r="N695">
        <v>0</v>
      </c>
      <c r="O695">
        <v>0</v>
      </c>
      <c r="X695" t="s">
        <v>53</v>
      </c>
      <c r="AK695" t="s">
        <v>54</v>
      </c>
      <c r="AL695" t="s">
        <v>55</v>
      </c>
      <c r="AM695" t="s">
        <v>55</v>
      </c>
      <c r="AN695" t="s">
        <v>55</v>
      </c>
      <c r="AO695" t="s">
        <v>55</v>
      </c>
      <c r="AP695" t="s">
        <v>55</v>
      </c>
      <c r="AQ695" t="s">
        <v>55</v>
      </c>
    </row>
    <row r="696" spans="1:43" x14ac:dyDescent="0.35">
      <c r="A696" t="s">
        <v>1366</v>
      </c>
      <c r="B696" t="s">
        <v>47</v>
      </c>
      <c r="C696" t="s">
        <v>48</v>
      </c>
      <c r="D696" t="s">
        <v>48</v>
      </c>
      <c r="E696" t="s">
        <v>49</v>
      </c>
      <c r="F696" t="s">
        <v>1397</v>
      </c>
      <c r="G696" t="s">
        <v>1398</v>
      </c>
      <c r="I696" t="str">
        <f>HYPERLINK("https://twitter.com/Twitter User/status/1743105486717935841","https://twitter.com/Twitter User/status/1743105486717935841")</f>
        <v>https://twitter.com/Twitter User/status/1743105486717935841</v>
      </c>
      <c r="J696" t="s">
        <v>52</v>
      </c>
      <c r="N696">
        <v>0</v>
      </c>
      <c r="O696">
        <v>0</v>
      </c>
      <c r="X696" t="s">
        <v>53</v>
      </c>
      <c r="AK696" t="s">
        <v>54</v>
      </c>
      <c r="AL696" t="s">
        <v>55</v>
      </c>
      <c r="AM696" t="s">
        <v>55</v>
      </c>
      <c r="AN696" t="s">
        <v>55</v>
      </c>
      <c r="AO696" t="s">
        <v>55</v>
      </c>
      <c r="AP696" t="s">
        <v>55</v>
      </c>
      <c r="AQ696" t="s">
        <v>55</v>
      </c>
    </row>
    <row r="697" spans="1:43" x14ac:dyDescent="0.35">
      <c r="A697" t="s">
        <v>1366</v>
      </c>
      <c r="B697" t="s">
        <v>47</v>
      </c>
      <c r="C697" t="s">
        <v>48</v>
      </c>
      <c r="D697" t="s">
        <v>48</v>
      </c>
      <c r="E697" t="s">
        <v>49</v>
      </c>
      <c r="F697" t="s">
        <v>1399</v>
      </c>
      <c r="G697" t="s">
        <v>1400</v>
      </c>
      <c r="I697" t="str">
        <f>HYPERLINK("https://twitter.com/Twitter User/status/1742976694112104587","https://twitter.com/Twitter User/status/1742976694112104587")</f>
        <v>https://twitter.com/Twitter User/status/1742976694112104587</v>
      </c>
      <c r="J697" t="s">
        <v>52</v>
      </c>
      <c r="N697">
        <v>0</v>
      </c>
      <c r="O697">
        <v>0</v>
      </c>
      <c r="X697" t="s">
        <v>53</v>
      </c>
      <c r="AK697" t="s">
        <v>54</v>
      </c>
      <c r="AL697" t="s">
        <v>55</v>
      </c>
      <c r="AM697" t="s">
        <v>55</v>
      </c>
      <c r="AN697" t="s">
        <v>55</v>
      </c>
      <c r="AO697" t="s">
        <v>55</v>
      </c>
      <c r="AP697" t="s">
        <v>55</v>
      </c>
      <c r="AQ697" t="s">
        <v>55</v>
      </c>
    </row>
    <row r="698" spans="1:43" x14ac:dyDescent="0.35">
      <c r="A698" t="s">
        <v>1401</v>
      </c>
      <c r="B698" t="s">
        <v>47</v>
      </c>
      <c r="C698" t="s">
        <v>48</v>
      </c>
      <c r="D698" t="s">
        <v>48</v>
      </c>
      <c r="E698" t="s">
        <v>49</v>
      </c>
      <c r="F698" t="s">
        <v>1402</v>
      </c>
      <c r="G698" t="s">
        <v>1403</v>
      </c>
      <c r="I698" t="str">
        <f>HYPERLINK("https://twitter.com/airtelbank/status/1742969333016375593","https://twitter.com/airtelbank/status/1742969333016375593")</f>
        <v>https://twitter.com/airtelbank/status/1742969333016375593</v>
      </c>
      <c r="J698" t="s">
        <v>52</v>
      </c>
      <c r="N698">
        <v>0</v>
      </c>
      <c r="O698">
        <v>0</v>
      </c>
      <c r="P698">
        <v>81831</v>
      </c>
      <c r="W698" t="s">
        <v>94</v>
      </c>
      <c r="X698" t="s">
        <v>53</v>
      </c>
      <c r="AK698" t="s">
        <v>54</v>
      </c>
      <c r="AL698" t="s">
        <v>55</v>
      </c>
      <c r="AM698" t="s">
        <v>55</v>
      </c>
      <c r="AN698" t="s">
        <v>55</v>
      </c>
      <c r="AO698" t="s">
        <v>55</v>
      </c>
      <c r="AP698" t="s">
        <v>55</v>
      </c>
      <c r="AQ698" t="s">
        <v>55</v>
      </c>
    </row>
    <row r="699" spans="1:43" x14ac:dyDescent="0.35">
      <c r="A699" t="s">
        <v>1401</v>
      </c>
      <c r="B699" t="s">
        <v>47</v>
      </c>
      <c r="C699" t="s">
        <v>48</v>
      </c>
      <c r="D699" t="s">
        <v>48</v>
      </c>
      <c r="E699" t="s">
        <v>61</v>
      </c>
      <c r="F699" t="s">
        <v>1404</v>
      </c>
      <c r="G699" t="s">
        <v>1405</v>
      </c>
      <c r="I699" t="str">
        <f>HYPERLINK("https://twitter.com/Twitter User/status/1742954874168279463","https://twitter.com/Twitter User/status/1742954874168279463")</f>
        <v>https://twitter.com/Twitter User/status/1742954874168279463</v>
      </c>
      <c r="J699" t="s">
        <v>52</v>
      </c>
      <c r="N699">
        <v>0</v>
      </c>
      <c r="O699">
        <v>0</v>
      </c>
      <c r="X699" t="s">
        <v>53</v>
      </c>
      <c r="AK699" t="s">
        <v>54</v>
      </c>
      <c r="AL699" t="s">
        <v>55</v>
      </c>
      <c r="AM699" t="s">
        <v>55</v>
      </c>
      <c r="AN699" t="s">
        <v>55</v>
      </c>
      <c r="AO699" t="s">
        <v>55</v>
      </c>
      <c r="AP699" t="s">
        <v>55</v>
      </c>
      <c r="AQ699" t="s">
        <v>55</v>
      </c>
    </row>
    <row r="700" spans="1:43" x14ac:dyDescent="0.35">
      <c r="A700" t="s">
        <v>1401</v>
      </c>
      <c r="B700" t="s">
        <v>47</v>
      </c>
      <c r="C700" t="s">
        <v>48</v>
      </c>
      <c r="D700" t="s">
        <v>48</v>
      </c>
      <c r="E700" t="s">
        <v>49</v>
      </c>
      <c r="F700" t="s">
        <v>1406</v>
      </c>
      <c r="G700" t="s">
        <v>1407</v>
      </c>
      <c r="I700" t="str">
        <f>HYPERLINK("https://twitter.com/Twitter User/status/1742953649339523117","https://twitter.com/Twitter User/status/1742953649339523117")</f>
        <v>https://twitter.com/Twitter User/status/1742953649339523117</v>
      </c>
      <c r="J700" t="s">
        <v>52</v>
      </c>
      <c r="N700">
        <v>0</v>
      </c>
      <c r="O700">
        <v>0</v>
      </c>
      <c r="X700" t="s">
        <v>53</v>
      </c>
      <c r="AK700" t="s">
        <v>54</v>
      </c>
      <c r="AL700" t="s">
        <v>55</v>
      </c>
      <c r="AM700" t="s">
        <v>55</v>
      </c>
      <c r="AN700" t="s">
        <v>55</v>
      </c>
      <c r="AO700" t="s">
        <v>55</v>
      </c>
      <c r="AP700" t="s">
        <v>55</v>
      </c>
      <c r="AQ700" t="s">
        <v>55</v>
      </c>
    </row>
    <row r="701" spans="1:43" x14ac:dyDescent="0.35">
      <c r="A701" t="s">
        <v>1401</v>
      </c>
      <c r="B701" t="s">
        <v>47</v>
      </c>
      <c r="C701" t="s">
        <v>48</v>
      </c>
      <c r="D701" t="s">
        <v>48</v>
      </c>
      <c r="E701" t="s">
        <v>49</v>
      </c>
      <c r="F701" t="s">
        <v>1408</v>
      </c>
      <c r="G701" t="s">
        <v>1409</v>
      </c>
      <c r="I701" t="str">
        <f>HYPERLINK("https://twitter.com/Twitter User/status/1742953260921807149","https://twitter.com/Twitter User/status/1742953260921807149")</f>
        <v>https://twitter.com/Twitter User/status/1742953260921807149</v>
      </c>
      <c r="J701" t="s">
        <v>52</v>
      </c>
      <c r="N701">
        <v>0</v>
      </c>
      <c r="O701">
        <v>0</v>
      </c>
      <c r="X701" t="s">
        <v>53</v>
      </c>
      <c r="AK701" t="s">
        <v>54</v>
      </c>
      <c r="AL701" t="s">
        <v>55</v>
      </c>
      <c r="AM701" t="s">
        <v>55</v>
      </c>
      <c r="AN701" t="s">
        <v>55</v>
      </c>
      <c r="AO701" t="s">
        <v>55</v>
      </c>
      <c r="AP701" t="s">
        <v>55</v>
      </c>
      <c r="AQ701" t="s">
        <v>55</v>
      </c>
    </row>
    <row r="702" spans="1:43" x14ac:dyDescent="0.35">
      <c r="A702" t="s">
        <v>1401</v>
      </c>
      <c r="B702" t="s">
        <v>47</v>
      </c>
      <c r="C702" t="s">
        <v>48</v>
      </c>
      <c r="D702" t="s">
        <v>48</v>
      </c>
      <c r="E702" t="s">
        <v>49</v>
      </c>
      <c r="F702" t="s">
        <v>1410</v>
      </c>
      <c r="G702" t="s">
        <v>1411</v>
      </c>
      <c r="I702" t="str">
        <f>HYPERLINK("https://twitter.com/Twitter User/status/1742952778912391463","https://twitter.com/Twitter User/status/1742952778912391463")</f>
        <v>https://twitter.com/Twitter User/status/1742952778912391463</v>
      </c>
      <c r="J702" t="s">
        <v>52</v>
      </c>
      <c r="N702">
        <v>0</v>
      </c>
      <c r="O702">
        <v>0</v>
      </c>
      <c r="X702" t="s">
        <v>95</v>
      </c>
      <c r="AK702" t="s">
        <v>54</v>
      </c>
      <c r="AL702" t="s">
        <v>55</v>
      </c>
      <c r="AM702" t="s">
        <v>55</v>
      </c>
      <c r="AN702" t="s">
        <v>55</v>
      </c>
      <c r="AO702" t="s">
        <v>55</v>
      </c>
      <c r="AP702" t="s">
        <v>55</v>
      </c>
      <c r="AQ702" t="s">
        <v>55</v>
      </c>
    </row>
    <row r="703" spans="1:43" x14ac:dyDescent="0.35">
      <c r="A703" t="s">
        <v>1401</v>
      </c>
      <c r="B703" t="s">
        <v>47</v>
      </c>
      <c r="C703" t="s">
        <v>48</v>
      </c>
      <c r="D703" t="s">
        <v>48</v>
      </c>
      <c r="E703" t="s">
        <v>61</v>
      </c>
      <c r="F703" t="s">
        <v>1412</v>
      </c>
      <c r="G703" t="s">
        <v>1413</v>
      </c>
      <c r="I703" t="str">
        <f>HYPERLINK("https://twitter.com/Twitter User/status/1742952536888467864","https://twitter.com/Twitter User/status/1742952536888467864")</f>
        <v>https://twitter.com/Twitter User/status/1742952536888467864</v>
      </c>
      <c r="J703" t="s">
        <v>52</v>
      </c>
      <c r="N703">
        <v>0</v>
      </c>
      <c r="O703">
        <v>0</v>
      </c>
      <c r="X703" t="s">
        <v>53</v>
      </c>
      <c r="AK703" t="s">
        <v>54</v>
      </c>
      <c r="AL703" t="s">
        <v>55</v>
      </c>
      <c r="AM703" t="s">
        <v>55</v>
      </c>
      <c r="AN703" t="s">
        <v>55</v>
      </c>
      <c r="AO703" t="s">
        <v>55</v>
      </c>
      <c r="AP703" t="s">
        <v>55</v>
      </c>
      <c r="AQ703" t="s">
        <v>55</v>
      </c>
    </row>
    <row r="704" spans="1:43" x14ac:dyDescent="0.35">
      <c r="A704" t="s">
        <v>1401</v>
      </c>
      <c r="B704" t="s">
        <v>47</v>
      </c>
      <c r="C704" t="s">
        <v>48</v>
      </c>
      <c r="D704" t="s">
        <v>48</v>
      </c>
      <c r="E704" t="s">
        <v>49</v>
      </c>
      <c r="F704" t="s">
        <v>1406</v>
      </c>
      <c r="G704" t="s">
        <v>1414</v>
      </c>
      <c r="I704" t="str">
        <f>HYPERLINK("https://twitter.com/Twitter User/status/1742952220944130259","https://twitter.com/Twitter User/status/1742952220944130259")</f>
        <v>https://twitter.com/Twitter User/status/1742952220944130259</v>
      </c>
      <c r="J704" t="s">
        <v>52</v>
      </c>
      <c r="N704">
        <v>0</v>
      </c>
      <c r="O704">
        <v>0</v>
      </c>
      <c r="X704" t="s">
        <v>53</v>
      </c>
      <c r="AK704" t="s">
        <v>54</v>
      </c>
      <c r="AL704" t="s">
        <v>55</v>
      </c>
      <c r="AM704" t="s">
        <v>55</v>
      </c>
      <c r="AN704" t="s">
        <v>55</v>
      </c>
      <c r="AO704" t="s">
        <v>55</v>
      </c>
      <c r="AP704" t="s">
        <v>55</v>
      </c>
      <c r="AQ704" t="s">
        <v>55</v>
      </c>
    </row>
    <row r="705" spans="1:43" x14ac:dyDescent="0.35">
      <c r="A705" t="s">
        <v>1401</v>
      </c>
      <c r="B705" t="s">
        <v>47</v>
      </c>
      <c r="C705" t="s">
        <v>48</v>
      </c>
      <c r="D705" t="s">
        <v>48</v>
      </c>
      <c r="E705" t="s">
        <v>49</v>
      </c>
      <c r="F705" t="s">
        <v>1415</v>
      </c>
      <c r="G705" t="s">
        <v>1416</v>
      </c>
      <c r="I705" t="str">
        <f>HYPERLINK("https://twitter.com/Twitter User/status/1742950522422976721","https://twitter.com/Twitter User/status/1742950522422976721")</f>
        <v>https://twitter.com/Twitter User/status/1742950522422976721</v>
      </c>
      <c r="J705" t="s">
        <v>52</v>
      </c>
      <c r="N705">
        <v>0</v>
      </c>
      <c r="O705">
        <v>0</v>
      </c>
      <c r="X705" t="s">
        <v>53</v>
      </c>
      <c r="AK705" t="s">
        <v>54</v>
      </c>
      <c r="AL705" t="s">
        <v>55</v>
      </c>
      <c r="AM705" t="s">
        <v>55</v>
      </c>
      <c r="AN705" t="s">
        <v>55</v>
      </c>
      <c r="AO705" t="s">
        <v>55</v>
      </c>
      <c r="AP705" t="s">
        <v>55</v>
      </c>
      <c r="AQ705" t="s">
        <v>55</v>
      </c>
    </row>
    <row r="706" spans="1:43" x14ac:dyDescent="0.35">
      <c r="A706" t="s">
        <v>1401</v>
      </c>
      <c r="B706" t="s">
        <v>47</v>
      </c>
      <c r="C706" t="s">
        <v>48</v>
      </c>
      <c r="D706" t="s">
        <v>48</v>
      </c>
      <c r="E706" t="s">
        <v>49</v>
      </c>
      <c r="F706" t="s">
        <v>1410</v>
      </c>
      <c r="G706" t="s">
        <v>1417</v>
      </c>
      <c r="I706" t="str">
        <f>HYPERLINK("https://twitter.com/Twitter User/status/1742949606525415926","https://twitter.com/Twitter User/status/1742949606525415926")</f>
        <v>https://twitter.com/Twitter User/status/1742949606525415926</v>
      </c>
      <c r="J706" t="s">
        <v>52</v>
      </c>
      <c r="N706">
        <v>0</v>
      </c>
      <c r="O706">
        <v>0</v>
      </c>
      <c r="X706" t="s">
        <v>53</v>
      </c>
      <c r="AK706" t="s">
        <v>54</v>
      </c>
      <c r="AL706" t="s">
        <v>55</v>
      </c>
      <c r="AM706" t="s">
        <v>55</v>
      </c>
      <c r="AN706" t="s">
        <v>55</v>
      </c>
      <c r="AO706" t="s">
        <v>55</v>
      </c>
      <c r="AP706" t="s">
        <v>55</v>
      </c>
      <c r="AQ706" t="s">
        <v>55</v>
      </c>
    </row>
    <row r="707" spans="1:43" x14ac:dyDescent="0.35">
      <c r="A707" t="s">
        <v>1401</v>
      </c>
      <c r="B707" t="s">
        <v>47</v>
      </c>
      <c r="C707" t="s">
        <v>48</v>
      </c>
      <c r="D707" t="s">
        <v>48</v>
      </c>
      <c r="E707" t="s">
        <v>49</v>
      </c>
      <c r="F707" t="s">
        <v>1381</v>
      </c>
      <c r="G707" t="s">
        <v>1418</v>
      </c>
      <c r="I707" t="str">
        <f>HYPERLINK("https://twitter.com/Twitter User/status/1742941147314499585","https://twitter.com/Twitter User/status/1742941147314499585")</f>
        <v>https://twitter.com/Twitter User/status/1742941147314499585</v>
      </c>
      <c r="J707" t="s">
        <v>52</v>
      </c>
      <c r="N707">
        <v>0</v>
      </c>
      <c r="O707">
        <v>0</v>
      </c>
      <c r="X707" t="s">
        <v>53</v>
      </c>
      <c r="AK707" t="s">
        <v>54</v>
      </c>
      <c r="AL707" t="s">
        <v>55</v>
      </c>
      <c r="AM707" t="s">
        <v>55</v>
      </c>
      <c r="AN707" t="s">
        <v>55</v>
      </c>
      <c r="AO707" t="s">
        <v>55</v>
      </c>
      <c r="AP707" t="s">
        <v>55</v>
      </c>
      <c r="AQ707" t="s">
        <v>55</v>
      </c>
    </row>
    <row r="708" spans="1:43" x14ac:dyDescent="0.35">
      <c r="A708" t="s">
        <v>1401</v>
      </c>
      <c r="B708" t="s">
        <v>47</v>
      </c>
      <c r="C708" t="s">
        <v>48</v>
      </c>
      <c r="D708" t="s">
        <v>48</v>
      </c>
      <c r="E708" t="s">
        <v>61</v>
      </c>
      <c r="F708" t="s">
        <v>1419</v>
      </c>
      <c r="G708" t="s">
        <v>1420</v>
      </c>
      <c r="I708" t="str">
        <f>HYPERLINK("https://twitter.com/Twitter User/status/1742920895814078707","https://twitter.com/Twitter User/status/1742920895814078707")</f>
        <v>https://twitter.com/Twitter User/status/1742920895814078707</v>
      </c>
      <c r="J708" t="s">
        <v>52</v>
      </c>
      <c r="N708">
        <v>0</v>
      </c>
      <c r="O708">
        <v>0</v>
      </c>
      <c r="X708" t="s">
        <v>53</v>
      </c>
      <c r="AK708" t="s">
        <v>54</v>
      </c>
      <c r="AL708" t="s">
        <v>55</v>
      </c>
      <c r="AM708" t="s">
        <v>55</v>
      </c>
      <c r="AN708" t="s">
        <v>55</v>
      </c>
      <c r="AO708" t="s">
        <v>55</v>
      </c>
      <c r="AP708" t="s">
        <v>55</v>
      </c>
      <c r="AQ708" t="s">
        <v>55</v>
      </c>
    </row>
    <row r="709" spans="1:43" x14ac:dyDescent="0.35">
      <c r="A709" t="s">
        <v>1401</v>
      </c>
      <c r="B709" t="s">
        <v>47</v>
      </c>
      <c r="C709" t="s">
        <v>48</v>
      </c>
      <c r="D709" t="s">
        <v>48</v>
      </c>
      <c r="E709" t="s">
        <v>61</v>
      </c>
      <c r="F709" t="s">
        <v>1421</v>
      </c>
      <c r="G709" t="s">
        <v>1422</v>
      </c>
      <c r="I709" t="str">
        <f>HYPERLINK("https://twitter.com/Twitter User/status/1742875412953542797","https://twitter.com/Twitter User/status/1742875412953542797")</f>
        <v>https://twitter.com/Twitter User/status/1742875412953542797</v>
      </c>
      <c r="N709">
        <v>0</v>
      </c>
      <c r="O709">
        <v>0</v>
      </c>
      <c r="X709" t="s">
        <v>95</v>
      </c>
      <c r="AK709" t="s">
        <v>54</v>
      </c>
      <c r="AL709" t="s">
        <v>55</v>
      </c>
      <c r="AM709" t="s">
        <v>55</v>
      </c>
      <c r="AN709" t="s">
        <v>55</v>
      </c>
      <c r="AO709" t="s">
        <v>55</v>
      </c>
      <c r="AP709" t="s">
        <v>55</v>
      </c>
      <c r="AQ709" t="s">
        <v>55</v>
      </c>
    </row>
    <row r="710" spans="1:43" x14ac:dyDescent="0.35">
      <c r="A710" t="s">
        <v>1401</v>
      </c>
      <c r="B710" t="s">
        <v>47</v>
      </c>
      <c r="C710" t="s">
        <v>48</v>
      </c>
      <c r="D710" t="s">
        <v>48</v>
      </c>
      <c r="E710" t="s">
        <v>61</v>
      </c>
      <c r="F710" t="s">
        <v>1421</v>
      </c>
      <c r="G710" t="s">
        <v>1423</v>
      </c>
      <c r="I710" t="str">
        <f>HYPERLINK("https://twitter.com/Twitter User/status/1742875258313646538","https://twitter.com/Twitter User/status/1742875258313646538")</f>
        <v>https://twitter.com/Twitter User/status/1742875258313646538</v>
      </c>
      <c r="J710" t="s">
        <v>52</v>
      </c>
      <c r="N710">
        <v>0</v>
      </c>
      <c r="O710">
        <v>0</v>
      </c>
      <c r="X710" t="s">
        <v>53</v>
      </c>
      <c r="AK710" t="s">
        <v>54</v>
      </c>
      <c r="AL710" t="s">
        <v>55</v>
      </c>
      <c r="AM710" t="s">
        <v>55</v>
      </c>
      <c r="AN710" t="s">
        <v>55</v>
      </c>
      <c r="AO710" t="s">
        <v>55</v>
      </c>
      <c r="AP710" t="s">
        <v>55</v>
      </c>
      <c r="AQ710" t="s">
        <v>55</v>
      </c>
    </row>
    <row r="711" spans="1:43" x14ac:dyDescent="0.35">
      <c r="A711" t="s">
        <v>1401</v>
      </c>
      <c r="B711" t="s">
        <v>47</v>
      </c>
      <c r="C711" t="s">
        <v>48</v>
      </c>
      <c r="D711" t="s">
        <v>48</v>
      </c>
      <c r="E711" t="s">
        <v>61</v>
      </c>
      <c r="F711" t="s">
        <v>1424</v>
      </c>
      <c r="G711" t="s">
        <v>1425</v>
      </c>
      <c r="I711" t="str">
        <f>HYPERLINK("https://twitter.com/Twitter User/status/1742874444945842552","https://twitter.com/Twitter User/status/1742874444945842552")</f>
        <v>https://twitter.com/Twitter User/status/1742874444945842552</v>
      </c>
      <c r="J711" t="s">
        <v>52</v>
      </c>
      <c r="N711">
        <v>0</v>
      </c>
      <c r="O711">
        <v>0</v>
      </c>
      <c r="X711" t="s">
        <v>53</v>
      </c>
      <c r="AK711" t="s">
        <v>54</v>
      </c>
      <c r="AL711" t="s">
        <v>55</v>
      </c>
      <c r="AM711" t="s">
        <v>55</v>
      </c>
      <c r="AN711" t="s">
        <v>55</v>
      </c>
      <c r="AO711" t="s">
        <v>55</v>
      </c>
      <c r="AP711" t="s">
        <v>55</v>
      </c>
      <c r="AQ711" t="s">
        <v>55</v>
      </c>
    </row>
    <row r="712" spans="1:43" x14ac:dyDescent="0.35">
      <c r="A712" t="s">
        <v>1401</v>
      </c>
      <c r="B712" t="s">
        <v>47</v>
      </c>
      <c r="C712" t="s">
        <v>48</v>
      </c>
      <c r="D712" t="s">
        <v>48</v>
      </c>
      <c r="E712" t="s">
        <v>61</v>
      </c>
      <c r="F712" t="s">
        <v>1426</v>
      </c>
      <c r="G712" t="s">
        <v>1427</v>
      </c>
      <c r="I712" t="str">
        <f>HYPERLINK("https://twitter.com/Twitter User/status/1742803195393437827","https://twitter.com/Twitter User/status/1742803195393437827")</f>
        <v>https://twitter.com/Twitter User/status/1742803195393437827</v>
      </c>
      <c r="J712" t="s">
        <v>52</v>
      </c>
      <c r="N712">
        <v>0</v>
      </c>
      <c r="O712">
        <v>0</v>
      </c>
      <c r="X712" t="s">
        <v>53</v>
      </c>
      <c r="AK712" t="s">
        <v>54</v>
      </c>
      <c r="AL712" t="s">
        <v>55</v>
      </c>
      <c r="AM712" t="s">
        <v>55</v>
      </c>
      <c r="AN712" t="s">
        <v>55</v>
      </c>
      <c r="AO712" t="s">
        <v>55</v>
      </c>
      <c r="AP712" t="s">
        <v>55</v>
      </c>
      <c r="AQ712" t="s">
        <v>55</v>
      </c>
    </row>
    <row r="713" spans="1:43" x14ac:dyDescent="0.35">
      <c r="A713" t="s">
        <v>1428</v>
      </c>
      <c r="B713" t="s">
        <v>47</v>
      </c>
      <c r="C713" t="s">
        <v>48</v>
      </c>
      <c r="D713" t="s">
        <v>48</v>
      </c>
      <c r="E713" t="s">
        <v>68</v>
      </c>
      <c r="F713" t="s">
        <v>1429</v>
      </c>
      <c r="G713" t="s">
        <v>1430</v>
      </c>
      <c r="I713" t="str">
        <f>HYPERLINK("https://twitter.com/Twitter User/status/1742600474103292077","https://twitter.com/Twitter User/status/1742600474103292077")</f>
        <v>https://twitter.com/Twitter User/status/1742600474103292077</v>
      </c>
      <c r="J713" t="s">
        <v>52</v>
      </c>
      <c r="N713">
        <v>0</v>
      </c>
      <c r="O713">
        <v>0</v>
      </c>
      <c r="X713" t="s">
        <v>53</v>
      </c>
      <c r="AK713" t="s">
        <v>54</v>
      </c>
      <c r="AL713" t="s">
        <v>55</v>
      </c>
      <c r="AM713" t="s">
        <v>55</v>
      </c>
      <c r="AN713" t="s">
        <v>55</v>
      </c>
      <c r="AO713" t="s">
        <v>55</v>
      </c>
      <c r="AP713" t="s">
        <v>55</v>
      </c>
      <c r="AQ713" t="s">
        <v>55</v>
      </c>
    </row>
    <row r="714" spans="1:43" x14ac:dyDescent="0.35">
      <c r="A714" t="s">
        <v>1428</v>
      </c>
      <c r="B714" t="s">
        <v>47</v>
      </c>
      <c r="C714" t="s">
        <v>48</v>
      </c>
      <c r="D714" t="s">
        <v>48</v>
      </c>
      <c r="E714" t="s">
        <v>61</v>
      </c>
      <c r="F714" t="s">
        <v>1431</v>
      </c>
      <c r="G714" t="s">
        <v>1432</v>
      </c>
      <c r="I714" t="str">
        <f>HYPERLINK("https://twitter.com/Twitter User/status/1742576109680804182","https://twitter.com/Twitter User/status/1742576109680804182")</f>
        <v>https://twitter.com/Twitter User/status/1742576109680804182</v>
      </c>
      <c r="N714">
        <v>0</v>
      </c>
      <c r="O714">
        <v>0</v>
      </c>
      <c r="X714" t="s">
        <v>53</v>
      </c>
      <c r="AK714" t="s">
        <v>54</v>
      </c>
      <c r="AL714" t="s">
        <v>55</v>
      </c>
      <c r="AM714" t="s">
        <v>55</v>
      </c>
      <c r="AN714" t="s">
        <v>55</v>
      </c>
      <c r="AO714" t="s">
        <v>55</v>
      </c>
      <c r="AP714" t="s">
        <v>55</v>
      </c>
      <c r="AQ714" t="s">
        <v>55</v>
      </c>
    </row>
    <row r="715" spans="1:43" x14ac:dyDescent="0.35">
      <c r="A715" t="s">
        <v>1428</v>
      </c>
      <c r="B715" t="s">
        <v>47</v>
      </c>
      <c r="C715" t="s">
        <v>48</v>
      </c>
      <c r="D715" t="s">
        <v>48</v>
      </c>
      <c r="E715" t="s">
        <v>61</v>
      </c>
      <c r="F715" t="s">
        <v>1433</v>
      </c>
      <c r="G715" t="s">
        <v>1434</v>
      </c>
      <c r="I715" t="str">
        <f>HYPERLINK("https://twitter.com/Twitter User/status/1742575950183973093","https://twitter.com/Twitter User/status/1742575950183973093")</f>
        <v>https://twitter.com/Twitter User/status/1742575950183973093</v>
      </c>
      <c r="N715">
        <v>0</v>
      </c>
      <c r="O715">
        <v>0</v>
      </c>
      <c r="X715" t="s">
        <v>53</v>
      </c>
      <c r="AK715" t="s">
        <v>54</v>
      </c>
      <c r="AL715" t="s">
        <v>55</v>
      </c>
      <c r="AM715" t="s">
        <v>55</v>
      </c>
      <c r="AN715" t="s">
        <v>55</v>
      </c>
      <c r="AO715" t="s">
        <v>55</v>
      </c>
      <c r="AP715" t="s">
        <v>55</v>
      </c>
      <c r="AQ715" t="s">
        <v>55</v>
      </c>
    </row>
    <row r="716" spans="1:43" x14ac:dyDescent="0.35">
      <c r="A716" t="s">
        <v>1428</v>
      </c>
      <c r="B716" t="s">
        <v>47</v>
      </c>
      <c r="C716" t="s">
        <v>48</v>
      </c>
      <c r="D716" t="s">
        <v>48</v>
      </c>
      <c r="E716" t="s">
        <v>61</v>
      </c>
      <c r="F716" t="s">
        <v>1435</v>
      </c>
      <c r="G716" t="s">
        <v>1436</v>
      </c>
      <c r="I716" t="str">
        <f>HYPERLINK("https://twitter.com/Twitter User/status/1742575483391492304","https://twitter.com/Twitter User/status/1742575483391492304")</f>
        <v>https://twitter.com/Twitter User/status/1742575483391492304</v>
      </c>
      <c r="N716">
        <v>0</v>
      </c>
      <c r="O716">
        <v>0</v>
      </c>
      <c r="X716" t="s">
        <v>53</v>
      </c>
      <c r="AK716" t="s">
        <v>54</v>
      </c>
      <c r="AL716" t="s">
        <v>55</v>
      </c>
      <c r="AM716" t="s">
        <v>55</v>
      </c>
      <c r="AN716" t="s">
        <v>55</v>
      </c>
      <c r="AO716" t="s">
        <v>55</v>
      </c>
      <c r="AP716" t="s">
        <v>55</v>
      </c>
      <c r="AQ716" t="s">
        <v>55</v>
      </c>
    </row>
    <row r="717" spans="1:43" x14ac:dyDescent="0.35">
      <c r="A717" t="s">
        <v>1428</v>
      </c>
      <c r="B717" t="s">
        <v>47</v>
      </c>
      <c r="C717" t="s">
        <v>48</v>
      </c>
      <c r="D717" t="s">
        <v>48</v>
      </c>
      <c r="E717" t="s">
        <v>61</v>
      </c>
      <c r="F717" t="s">
        <v>1437</v>
      </c>
      <c r="G717" t="s">
        <v>1438</v>
      </c>
      <c r="I717" t="str">
        <f>HYPERLINK("https://twitter.com/Twitter User/status/1742573032621961271","https://twitter.com/Twitter User/status/1742573032621961271")</f>
        <v>https://twitter.com/Twitter User/status/1742573032621961271</v>
      </c>
      <c r="N717">
        <v>0</v>
      </c>
      <c r="O717">
        <v>0</v>
      </c>
      <c r="X717" t="s">
        <v>53</v>
      </c>
      <c r="AK717" t="s">
        <v>54</v>
      </c>
      <c r="AL717" t="s">
        <v>55</v>
      </c>
      <c r="AM717" t="s">
        <v>55</v>
      </c>
      <c r="AN717" t="s">
        <v>55</v>
      </c>
      <c r="AO717" t="s">
        <v>55</v>
      </c>
      <c r="AP717" t="s">
        <v>55</v>
      </c>
      <c r="AQ717" t="s">
        <v>55</v>
      </c>
    </row>
    <row r="718" spans="1:43" x14ac:dyDescent="0.35">
      <c r="A718" t="s">
        <v>1428</v>
      </c>
      <c r="B718" t="s">
        <v>47</v>
      </c>
      <c r="C718" t="s">
        <v>48</v>
      </c>
      <c r="D718" t="s">
        <v>48</v>
      </c>
      <c r="E718" t="s">
        <v>49</v>
      </c>
      <c r="F718" t="s">
        <v>1439</v>
      </c>
      <c r="G718" t="s">
        <v>1440</v>
      </c>
      <c r="I718" t="str">
        <f>HYPERLINK("https://twitter.com/Twitter User/status/1742558098567442565","https://twitter.com/Twitter User/status/1742558098567442565")</f>
        <v>https://twitter.com/Twitter User/status/1742558098567442565</v>
      </c>
      <c r="J718" t="s">
        <v>60</v>
      </c>
      <c r="N718">
        <v>0</v>
      </c>
      <c r="O718">
        <v>0</v>
      </c>
      <c r="X718" t="s">
        <v>53</v>
      </c>
      <c r="AK718" t="s">
        <v>54</v>
      </c>
      <c r="AL718" t="s">
        <v>55</v>
      </c>
      <c r="AM718" t="s">
        <v>55</v>
      </c>
      <c r="AN718" t="s">
        <v>55</v>
      </c>
      <c r="AO718" t="s">
        <v>55</v>
      </c>
      <c r="AP718" t="s">
        <v>55</v>
      </c>
      <c r="AQ718" t="s">
        <v>55</v>
      </c>
    </row>
    <row r="719" spans="1:43" x14ac:dyDescent="0.35">
      <c r="A719" t="s">
        <v>1428</v>
      </c>
      <c r="B719" t="s">
        <v>47</v>
      </c>
      <c r="C719" t="s">
        <v>48</v>
      </c>
      <c r="D719" t="s">
        <v>48</v>
      </c>
      <c r="E719" t="s">
        <v>61</v>
      </c>
      <c r="F719" t="s">
        <v>1441</v>
      </c>
      <c r="G719" t="s">
        <v>1442</v>
      </c>
      <c r="I719" t="str">
        <f>HYPERLINK("https://twitter.com/Twitter User/status/1742530853203316748","https://twitter.com/Twitter User/status/1742530853203316748")</f>
        <v>https://twitter.com/Twitter User/status/1742530853203316748</v>
      </c>
      <c r="J719" t="s">
        <v>52</v>
      </c>
      <c r="N719">
        <v>0</v>
      </c>
      <c r="O719">
        <v>0</v>
      </c>
      <c r="X719" t="s">
        <v>95</v>
      </c>
      <c r="AK719" t="s">
        <v>54</v>
      </c>
      <c r="AL719" t="s">
        <v>55</v>
      </c>
      <c r="AM719" t="s">
        <v>55</v>
      </c>
      <c r="AN719" t="s">
        <v>55</v>
      </c>
      <c r="AO719" t="s">
        <v>55</v>
      </c>
      <c r="AP719" t="s">
        <v>55</v>
      </c>
      <c r="AQ719" t="s">
        <v>55</v>
      </c>
    </row>
    <row r="720" spans="1:43" x14ac:dyDescent="0.35">
      <c r="A720" t="s">
        <v>1428</v>
      </c>
      <c r="B720" t="s">
        <v>47</v>
      </c>
      <c r="C720" t="s">
        <v>48</v>
      </c>
      <c r="D720" t="s">
        <v>48</v>
      </c>
      <c r="E720" t="s">
        <v>61</v>
      </c>
      <c r="F720" t="s">
        <v>1441</v>
      </c>
      <c r="G720" t="s">
        <v>1443</v>
      </c>
      <c r="I720" t="str">
        <f>HYPERLINK("https://twitter.com/Twitter User/status/1742530361907634431","https://twitter.com/Twitter User/status/1742530361907634431")</f>
        <v>https://twitter.com/Twitter User/status/1742530361907634431</v>
      </c>
      <c r="J720" t="s">
        <v>52</v>
      </c>
      <c r="N720">
        <v>0</v>
      </c>
      <c r="O720">
        <v>0</v>
      </c>
      <c r="X720" t="s">
        <v>53</v>
      </c>
      <c r="AK720" t="s">
        <v>54</v>
      </c>
      <c r="AL720" t="s">
        <v>55</v>
      </c>
      <c r="AM720" t="s">
        <v>55</v>
      </c>
      <c r="AN720" t="s">
        <v>55</v>
      </c>
      <c r="AO720" t="s">
        <v>55</v>
      </c>
      <c r="AP720" t="s">
        <v>55</v>
      </c>
      <c r="AQ720" t="s">
        <v>55</v>
      </c>
    </row>
    <row r="721" spans="1:43" x14ac:dyDescent="0.35">
      <c r="A721" t="s">
        <v>1428</v>
      </c>
      <c r="B721" t="s">
        <v>47</v>
      </c>
      <c r="C721" t="s">
        <v>48</v>
      </c>
      <c r="D721" t="s">
        <v>48</v>
      </c>
      <c r="E721" t="s">
        <v>49</v>
      </c>
      <c r="F721" t="s">
        <v>1444</v>
      </c>
      <c r="G721" t="s">
        <v>1445</v>
      </c>
      <c r="I721" t="str">
        <f>HYPERLINK("https://twitter.com/Twitter User/status/1742528399392829549","https://twitter.com/Twitter User/status/1742528399392829549")</f>
        <v>https://twitter.com/Twitter User/status/1742528399392829549</v>
      </c>
      <c r="J721" t="s">
        <v>52</v>
      </c>
      <c r="N721">
        <v>0</v>
      </c>
      <c r="O721">
        <v>0</v>
      </c>
      <c r="X721" t="s">
        <v>53</v>
      </c>
      <c r="AK721" t="s">
        <v>54</v>
      </c>
      <c r="AL721" t="s">
        <v>55</v>
      </c>
      <c r="AM721" t="s">
        <v>55</v>
      </c>
      <c r="AN721" t="s">
        <v>55</v>
      </c>
      <c r="AO721" t="s">
        <v>55</v>
      </c>
      <c r="AP721" t="s">
        <v>55</v>
      </c>
      <c r="AQ721" t="s">
        <v>55</v>
      </c>
    </row>
    <row r="722" spans="1:43" x14ac:dyDescent="0.35">
      <c r="A722" t="s">
        <v>1428</v>
      </c>
      <c r="B722" t="s">
        <v>47</v>
      </c>
      <c r="C722" t="s">
        <v>48</v>
      </c>
      <c r="D722" t="s">
        <v>48</v>
      </c>
      <c r="E722" t="s">
        <v>49</v>
      </c>
      <c r="F722" t="s">
        <v>1446</v>
      </c>
      <c r="G722" t="s">
        <v>1447</v>
      </c>
      <c r="I722" t="str">
        <f>HYPERLINK("https://twitter.com/Twitter User/status/1742514144698638377","https://twitter.com/Twitter User/status/1742514144698638377")</f>
        <v>https://twitter.com/Twitter User/status/1742514144698638377</v>
      </c>
      <c r="J722" t="s">
        <v>52</v>
      </c>
      <c r="N722">
        <v>0</v>
      </c>
      <c r="O722">
        <v>0</v>
      </c>
      <c r="X722" t="s">
        <v>53</v>
      </c>
      <c r="AK722" t="s">
        <v>54</v>
      </c>
      <c r="AL722" t="s">
        <v>55</v>
      </c>
      <c r="AM722" t="s">
        <v>55</v>
      </c>
      <c r="AN722" t="s">
        <v>55</v>
      </c>
      <c r="AO722" t="s">
        <v>55</v>
      </c>
      <c r="AP722" t="s">
        <v>55</v>
      </c>
      <c r="AQ722" t="s">
        <v>55</v>
      </c>
    </row>
    <row r="723" spans="1:43" x14ac:dyDescent="0.35">
      <c r="A723" t="s">
        <v>1428</v>
      </c>
      <c r="B723" t="s">
        <v>47</v>
      </c>
      <c r="C723" t="s">
        <v>48</v>
      </c>
      <c r="D723" t="s">
        <v>48</v>
      </c>
      <c r="E723" t="s">
        <v>61</v>
      </c>
      <c r="F723" t="s">
        <v>1448</v>
      </c>
      <c r="G723" t="s">
        <v>1449</v>
      </c>
      <c r="I723" t="str">
        <f>HYPERLINK("https://twitter.com/Twitter User/status/1742496301521293556","https://twitter.com/Twitter User/status/1742496301521293556")</f>
        <v>https://twitter.com/Twitter User/status/1742496301521293556</v>
      </c>
      <c r="N723">
        <v>0</v>
      </c>
      <c r="O723">
        <v>0</v>
      </c>
      <c r="X723" t="s">
        <v>53</v>
      </c>
      <c r="AK723" t="s">
        <v>54</v>
      </c>
      <c r="AL723" t="s">
        <v>55</v>
      </c>
      <c r="AM723" t="s">
        <v>55</v>
      </c>
      <c r="AN723" t="s">
        <v>55</v>
      </c>
      <c r="AO723" t="s">
        <v>55</v>
      </c>
      <c r="AP723" t="s">
        <v>55</v>
      </c>
      <c r="AQ723" t="s">
        <v>55</v>
      </c>
    </row>
    <row r="724" spans="1:43" x14ac:dyDescent="0.35">
      <c r="A724" t="s">
        <v>1428</v>
      </c>
      <c r="B724" t="s">
        <v>47</v>
      </c>
      <c r="C724" t="s">
        <v>48</v>
      </c>
      <c r="D724" t="s">
        <v>48</v>
      </c>
      <c r="E724" t="s">
        <v>49</v>
      </c>
      <c r="F724" t="s">
        <v>1450</v>
      </c>
      <c r="G724" t="s">
        <v>1451</v>
      </c>
      <c r="I724" t="str">
        <f>HYPERLINK("https://twitter.com/Twitter User/status/1742471953028726861","https://twitter.com/Twitter User/status/1742471953028726861")</f>
        <v>https://twitter.com/Twitter User/status/1742471953028726861</v>
      </c>
      <c r="J724" t="s">
        <v>52</v>
      </c>
      <c r="N724">
        <v>0</v>
      </c>
      <c r="O724">
        <v>0</v>
      </c>
      <c r="X724" t="s">
        <v>53</v>
      </c>
      <c r="AK724" t="s">
        <v>54</v>
      </c>
      <c r="AL724" t="s">
        <v>55</v>
      </c>
      <c r="AM724" t="s">
        <v>55</v>
      </c>
      <c r="AN724" t="s">
        <v>55</v>
      </c>
      <c r="AO724" t="s">
        <v>55</v>
      </c>
      <c r="AP724" t="s">
        <v>55</v>
      </c>
      <c r="AQ724" t="s">
        <v>55</v>
      </c>
    </row>
    <row r="725" spans="1:43" x14ac:dyDescent="0.35">
      <c r="A725" t="s">
        <v>1428</v>
      </c>
      <c r="B725" t="s">
        <v>47</v>
      </c>
      <c r="C725" t="s">
        <v>48</v>
      </c>
      <c r="D725" t="s">
        <v>48</v>
      </c>
      <c r="E725" t="s">
        <v>61</v>
      </c>
      <c r="F725" t="s">
        <v>1452</v>
      </c>
      <c r="G725" t="s">
        <v>1453</v>
      </c>
      <c r="I725" t="str">
        <f>HYPERLINK("https://twitter.com/Twitter User/status/1742469092878270883","https://twitter.com/Twitter User/status/1742469092878270883")</f>
        <v>https://twitter.com/Twitter User/status/1742469092878270883</v>
      </c>
      <c r="J725" t="s">
        <v>52</v>
      </c>
      <c r="N725">
        <v>0</v>
      </c>
      <c r="O725">
        <v>0</v>
      </c>
      <c r="X725" t="s">
        <v>53</v>
      </c>
      <c r="AK725" t="s">
        <v>54</v>
      </c>
      <c r="AL725" t="s">
        <v>55</v>
      </c>
      <c r="AM725" t="s">
        <v>55</v>
      </c>
      <c r="AN725" t="s">
        <v>55</v>
      </c>
      <c r="AO725" t="s">
        <v>55</v>
      </c>
      <c r="AP725" t="s">
        <v>55</v>
      </c>
      <c r="AQ725" t="s">
        <v>55</v>
      </c>
    </row>
    <row r="726" spans="1:43" x14ac:dyDescent="0.35">
      <c r="A726" t="s">
        <v>1428</v>
      </c>
      <c r="B726" t="s">
        <v>47</v>
      </c>
      <c r="C726" t="s">
        <v>48</v>
      </c>
      <c r="D726" t="s">
        <v>48</v>
      </c>
      <c r="E726" t="s">
        <v>61</v>
      </c>
      <c r="F726" t="s">
        <v>1454</v>
      </c>
      <c r="G726" t="s">
        <v>1455</v>
      </c>
      <c r="I726" t="str">
        <f>HYPERLINK("https://twitter.com/Twitter User/status/1742460609025950067","https://twitter.com/Twitter User/status/1742460609025950067")</f>
        <v>https://twitter.com/Twitter User/status/1742460609025950067</v>
      </c>
      <c r="J726" t="s">
        <v>52</v>
      </c>
      <c r="N726">
        <v>0</v>
      </c>
      <c r="O726">
        <v>0</v>
      </c>
      <c r="X726" t="s">
        <v>53</v>
      </c>
      <c r="AK726" t="s">
        <v>54</v>
      </c>
      <c r="AL726" t="s">
        <v>55</v>
      </c>
      <c r="AM726" t="s">
        <v>55</v>
      </c>
      <c r="AN726" t="s">
        <v>55</v>
      </c>
      <c r="AO726" t="s">
        <v>55</v>
      </c>
      <c r="AP726" t="s">
        <v>55</v>
      </c>
      <c r="AQ726" t="s">
        <v>55</v>
      </c>
    </row>
    <row r="727" spans="1:43" x14ac:dyDescent="0.35">
      <c r="A727" t="s">
        <v>1428</v>
      </c>
      <c r="B727" t="s">
        <v>47</v>
      </c>
      <c r="C727" t="s">
        <v>48</v>
      </c>
      <c r="D727" t="s">
        <v>48</v>
      </c>
      <c r="E727" t="s">
        <v>49</v>
      </c>
      <c r="F727" t="s">
        <v>1456</v>
      </c>
      <c r="G727" t="s">
        <v>1457</v>
      </c>
      <c r="I727" t="str">
        <f>HYPERLINK("https://twitter.com/Twitter User/status/1742447289795588262","https://twitter.com/Twitter User/status/1742447289795588262")</f>
        <v>https://twitter.com/Twitter User/status/1742447289795588262</v>
      </c>
      <c r="J727" t="s">
        <v>52</v>
      </c>
      <c r="N727">
        <v>0</v>
      </c>
      <c r="O727">
        <v>0</v>
      </c>
      <c r="X727" t="s">
        <v>53</v>
      </c>
      <c r="AK727" t="s">
        <v>54</v>
      </c>
      <c r="AL727" t="s">
        <v>55</v>
      </c>
      <c r="AM727" t="s">
        <v>55</v>
      </c>
      <c r="AN727" t="s">
        <v>55</v>
      </c>
      <c r="AO727" t="s">
        <v>55</v>
      </c>
      <c r="AP727" t="s">
        <v>55</v>
      </c>
      <c r="AQ727" t="s">
        <v>55</v>
      </c>
    </row>
    <row r="728" spans="1:43" x14ac:dyDescent="0.35">
      <c r="A728" t="s">
        <v>1428</v>
      </c>
      <c r="B728" t="s">
        <v>47</v>
      </c>
      <c r="C728" t="s">
        <v>48</v>
      </c>
      <c r="D728" t="s">
        <v>48</v>
      </c>
      <c r="E728" t="s">
        <v>61</v>
      </c>
      <c r="F728" t="s">
        <v>1458</v>
      </c>
      <c r="G728" t="s">
        <v>1459</v>
      </c>
      <c r="I728" t="str">
        <f>HYPERLINK("https://twitter.com/Twitter User/status/1742443657721250207","https://twitter.com/Twitter User/status/1742443657721250207")</f>
        <v>https://twitter.com/Twitter User/status/1742443657721250207</v>
      </c>
      <c r="N728">
        <v>0</v>
      </c>
      <c r="O728">
        <v>0</v>
      </c>
      <c r="X728" t="s">
        <v>53</v>
      </c>
      <c r="AK728" t="s">
        <v>54</v>
      </c>
      <c r="AL728" t="s">
        <v>55</v>
      </c>
      <c r="AM728" t="s">
        <v>55</v>
      </c>
      <c r="AN728" t="s">
        <v>55</v>
      </c>
      <c r="AO728" t="s">
        <v>55</v>
      </c>
      <c r="AP728" t="s">
        <v>55</v>
      </c>
      <c r="AQ728" t="s">
        <v>55</v>
      </c>
    </row>
    <row r="729" spans="1:43" x14ac:dyDescent="0.35">
      <c r="A729" t="s">
        <v>1428</v>
      </c>
      <c r="B729" t="s">
        <v>47</v>
      </c>
      <c r="C729" t="s">
        <v>48</v>
      </c>
      <c r="D729" t="s">
        <v>48</v>
      </c>
      <c r="E729" t="s">
        <v>61</v>
      </c>
      <c r="F729" t="s">
        <v>1460</v>
      </c>
      <c r="G729" t="s">
        <v>1461</v>
      </c>
      <c r="I729" t="str">
        <f>HYPERLINK("https://twitter.com/Twitter User/status/1742438864990638452","https://twitter.com/Twitter User/status/1742438864990638452")</f>
        <v>https://twitter.com/Twitter User/status/1742438864990638452</v>
      </c>
      <c r="J729" t="s">
        <v>52</v>
      </c>
      <c r="N729">
        <v>0</v>
      </c>
      <c r="O729">
        <v>0</v>
      </c>
      <c r="X729" t="s">
        <v>53</v>
      </c>
      <c r="AK729" t="s">
        <v>54</v>
      </c>
      <c r="AL729" t="s">
        <v>55</v>
      </c>
      <c r="AM729" t="s">
        <v>55</v>
      </c>
      <c r="AN729" t="s">
        <v>55</v>
      </c>
      <c r="AO729" t="s">
        <v>55</v>
      </c>
      <c r="AP729" t="s">
        <v>55</v>
      </c>
      <c r="AQ729" t="s">
        <v>55</v>
      </c>
    </row>
    <row r="730" spans="1:43" x14ac:dyDescent="0.35">
      <c r="A730" t="s">
        <v>1428</v>
      </c>
      <c r="B730" t="s">
        <v>47</v>
      </c>
      <c r="C730" t="s">
        <v>48</v>
      </c>
      <c r="D730" t="s">
        <v>48</v>
      </c>
      <c r="E730" t="s">
        <v>49</v>
      </c>
      <c r="F730" t="s">
        <v>1462</v>
      </c>
      <c r="G730" t="s">
        <v>1463</v>
      </c>
      <c r="I730" t="str">
        <f>HYPERLINK("https://twitter.com/Twitter User/status/1742435346078462139","https://twitter.com/Twitter User/status/1742435346078462139")</f>
        <v>https://twitter.com/Twitter User/status/1742435346078462139</v>
      </c>
      <c r="J730" t="s">
        <v>52</v>
      </c>
      <c r="N730">
        <v>0</v>
      </c>
      <c r="O730">
        <v>0</v>
      </c>
      <c r="X730" t="s">
        <v>95</v>
      </c>
      <c r="AK730" t="s">
        <v>54</v>
      </c>
      <c r="AL730" t="s">
        <v>55</v>
      </c>
      <c r="AM730" t="s">
        <v>55</v>
      </c>
      <c r="AN730" t="s">
        <v>55</v>
      </c>
      <c r="AO730" t="s">
        <v>55</v>
      </c>
      <c r="AP730" t="s">
        <v>55</v>
      </c>
      <c r="AQ730" t="s">
        <v>55</v>
      </c>
    </row>
    <row r="731" spans="1:43" x14ac:dyDescent="0.35">
      <c r="A731" t="s">
        <v>1428</v>
      </c>
      <c r="B731" t="s">
        <v>47</v>
      </c>
      <c r="C731" t="s">
        <v>48</v>
      </c>
      <c r="D731" t="s">
        <v>48</v>
      </c>
      <c r="E731" t="s">
        <v>49</v>
      </c>
      <c r="F731" t="s">
        <v>1464</v>
      </c>
      <c r="G731" t="s">
        <v>1465</v>
      </c>
      <c r="I731" t="str">
        <f>HYPERLINK("https://twitter.com/Twitter User/status/1742407660115460285","https://twitter.com/Twitter User/status/1742407660115460285")</f>
        <v>https://twitter.com/Twitter User/status/1742407660115460285</v>
      </c>
      <c r="J731" t="s">
        <v>52</v>
      </c>
      <c r="N731">
        <v>0</v>
      </c>
      <c r="O731">
        <v>0</v>
      </c>
      <c r="X731" t="s">
        <v>53</v>
      </c>
      <c r="AK731" t="s">
        <v>54</v>
      </c>
      <c r="AL731" t="s">
        <v>55</v>
      </c>
      <c r="AM731" t="s">
        <v>55</v>
      </c>
      <c r="AN731" t="s">
        <v>55</v>
      </c>
      <c r="AO731" t="s">
        <v>55</v>
      </c>
      <c r="AP731" t="s">
        <v>55</v>
      </c>
      <c r="AQ731" t="s">
        <v>55</v>
      </c>
    </row>
    <row r="732" spans="1:43" x14ac:dyDescent="0.35">
      <c r="A732" t="s">
        <v>1428</v>
      </c>
      <c r="B732" t="s">
        <v>47</v>
      </c>
      <c r="C732" t="s">
        <v>48</v>
      </c>
      <c r="D732" t="s">
        <v>48</v>
      </c>
      <c r="E732" t="s">
        <v>49</v>
      </c>
      <c r="F732" t="s">
        <v>1466</v>
      </c>
      <c r="G732" t="s">
        <v>1467</v>
      </c>
      <c r="I732" t="str">
        <f>HYPERLINK("https://twitter.com/Twitter User/status/1742369295341122010","https://twitter.com/Twitter User/status/1742369295341122010")</f>
        <v>https://twitter.com/Twitter User/status/1742369295341122010</v>
      </c>
      <c r="J732" t="s">
        <v>52</v>
      </c>
      <c r="N732">
        <v>0</v>
      </c>
      <c r="O732">
        <v>0</v>
      </c>
      <c r="X732" t="s">
        <v>53</v>
      </c>
      <c r="AK732" t="s">
        <v>54</v>
      </c>
      <c r="AL732" t="s">
        <v>55</v>
      </c>
      <c r="AM732" t="s">
        <v>55</v>
      </c>
      <c r="AN732" t="s">
        <v>55</v>
      </c>
      <c r="AO732" t="s">
        <v>55</v>
      </c>
      <c r="AP732" t="s">
        <v>55</v>
      </c>
      <c r="AQ732" t="s">
        <v>55</v>
      </c>
    </row>
    <row r="733" spans="1:43" x14ac:dyDescent="0.35">
      <c r="A733" t="s">
        <v>1428</v>
      </c>
      <c r="B733" t="s">
        <v>47</v>
      </c>
      <c r="C733" t="s">
        <v>48</v>
      </c>
      <c r="D733" t="s">
        <v>48</v>
      </c>
      <c r="E733" t="s">
        <v>61</v>
      </c>
      <c r="F733" t="s">
        <v>1468</v>
      </c>
      <c r="G733" t="s">
        <v>1469</v>
      </c>
      <c r="I733" t="str">
        <f>HYPERLINK("https://twitter.com/Twitter User/status/1742344549236977957","https://twitter.com/Twitter User/status/1742344549236977957")</f>
        <v>https://twitter.com/Twitter User/status/1742344549236977957</v>
      </c>
      <c r="N733">
        <v>0</v>
      </c>
      <c r="O733">
        <v>0</v>
      </c>
      <c r="X733" t="s">
        <v>53</v>
      </c>
      <c r="AK733" t="s">
        <v>54</v>
      </c>
      <c r="AL733" t="s">
        <v>55</v>
      </c>
      <c r="AM733" t="s">
        <v>55</v>
      </c>
      <c r="AN733" t="s">
        <v>55</v>
      </c>
      <c r="AO733" t="s">
        <v>55</v>
      </c>
      <c r="AP733" t="s">
        <v>55</v>
      </c>
      <c r="AQ733" t="s">
        <v>55</v>
      </c>
    </row>
    <row r="734" spans="1:43" x14ac:dyDescent="0.35">
      <c r="A734" t="s">
        <v>1470</v>
      </c>
      <c r="B734" t="s">
        <v>47</v>
      </c>
      <c r="C734" t="s">
        <v>48</v>
      </c>
      <c r="D734" t="s">
        <v>48</v>
      </c>
      <c r="E734" t="s">
        <v>61</v>
      </c>
      <c r="F734" t="s">
        <v>1471</v>
      </c>
      <c r="G734" t="s">
        <v>1472</v>
      </c>
      <c r="I734" t="str">
        <f>HYPERLINK("https://twitter.com/Twitter User/status/1742244472480768115","https://twitter.com/Twitter User/status/1742244472480768115")</f>
        <v>https://twitter.com/Twitter User/status/1742244472480768115</v>
      </c>
      <c r="J734" t="s">
        <v>52</v>
      </c>
      <c r="N734">
        <v>0</v>
      </c>
      <c r="O734">
        <v>0</v>
      </c>
      <c r="X734" t="s">
        <v>53</v>
      </c>
      <c r="AK734" t="s">
        <v>54</v>
      </c>
      <c r="AL734" t="s">
        <v>55</v>
      </c>
      <c r="AM734" t="s">
        <v>55</v>
      </c>
      <c r="AN734" t="s">
        <v>55</v>
      </c>
      <c r="AO734" t="s">
        <v>55</v>
      </c>
      <c r="AP734" t="s">
        <v>55</v>
      </c>
      <c r="AQ734" t="s">
        <v>55</v>
      </c>
    </row>
    <row r="735" spans="1:43" x14ac:dyDescent="0.35">
      <c r="A735" t="s">
        <v>1470</v>
      </c>
      <c r="B735" t="s">
        <v>47</v>
      </c>
      <c r="C735" t="s">
        <v>48</v>
      </c>
      <c r="D735" t="s">
        <v>48</v>
      </c>
      <c r="E735" t="s">
        <v>68</v>
      </c>
      <c r="F735" t="s">
        <v>191</v>
      </c>
      <c r="G735" t="s">
        <v>1473</v>
      </c>
      <c r="I735" t="str">
        <f>HYPERLINK("https://twitter.com/Twitter User/status/1742225588663030020","https://twitter.com/Twitter User/status/1742225588663030020")</f>
        <v>https://twitter.com/Twitter User/status/1742225588663030020</v>
      </c>
      <c r="J735" t="s">
        <v>52</v>
      </c>
      <c r="N735">
        <v>0</v>
      </c>
      <c r="O735">
        <v>0</v>
      </c>
      <c r="X735" t="s">
        <v>95</v>
      </c>
      <c r="AK735" t="s">
        <v>54</v>
      </c>
      <c r="AL735" t="s">
        <v>55</v>
      </c>
      <c r="AM735" t="s">
        <v>55</v>
      </c>
      <c r="AN735" t="s">
        <v>55</v>
      </c>
      <c r="AO735" t="s">
        <v>55</v>
      </c>
      <c r="AP735" t="s">
        <v>55</v>
      </c>
      <c r="AQ735" t="s">
        <v>55</v>
      </c>
    </row>
    <row r="736" spans="1:43" x14ac:dyDescent="0.35">
      <c r="A736" t="s">
        <v>1470</v>
      </c>
      <c r="B736" t="s">
        <v>47</v>
      </c>
      <c r="C736" t="s">
        <v>48</v>
      </c>
      <c r="D736" t="s">
        <v>48</v>
      </c>
      <c r="E736" t="s">
        <v>49</v>
      </c>
      <c r="F736" t="s">
        <v>1474</v>
      </c>
      <c r="G736" t="s">
        <v>1475</v>
      </c>
      <c r="I736" t="str">
        <f>HYPERLINK("https://twitter.com/Twitter User/status/1742219823915127007","https://twitter.com/Twitter User/status/1742219823915127007")</f>
        <v>https://twitter.com/Twitter User/status/1742219823915127007</v>
      </c>
      <c r="N736">
        <v>0</v>
      </c>
      <c r="O736">
        <v>0</v>
      </c>
      <c r="X736" t="s">
        <v>53</v>
      </c>
      <c r="AK736" t="s">
        <v>54</v>
      </c>
      <c r="AL736" t="s">
        <v>55</v>
      </c>
      <c r="AM736" t="s">
        <v>55</v>
      </c>
      <c r="AN736" t="s">
        <v>55</v>
      </c>
      <c r="AO736" t="s">
        <v>55</v>
      </c>
      <c r="AP736" t="s">
        <v>55</v>
      </c>
      <c r="AQ736" t="s">
        <v>55</v>
      </c>
    </row>
    <row r="737" spans="1:43" x14ac:dyDescent="0.35">
      <c r="A737" t="s">
        <v>1470</v>
      </c>
      <c r="B737" t="s">
        <v>47</v>
      </c>
      <c r="C737" t="s">
        <v>48</v>
      </c>
      <c r="D737" t="s">
        <v>48</v>
      </c>
      <c r="E737" t="s">
        <v>61</v>
      </c>
      <c r="F737" t="s">
        <v>1476</v>
      </c>
      <c r="G737" t="s">
        <v>1477</v>
      </c>
      <c r="I737" t="str">
        <f>HYPERLINK("https://twitter.com/Twitter User/status/1742205471631782217","https://twitter.com/Twitter User/status/1742205471631782217")</f>
        <v>https://twitter.com/Twitter User/status/1742205471631782217</v>
      </c>
      <c r="J737" t="s">
        <v>52</v>
      </c>
      <c r="N737">
        <v>0</v>
      </c>
      <c r="O737">
        <v>0</v>
      </c>
      <c r="X737" t="s">
        <v>53</v>
      </c>
      <c r="AK737" t="s">
        <v>54</v>
      </c>
      <c r="AL737" t="s">
        <v>55</v>
      </c>
      <c r="AM737" t="s">
        <v>55</v>
      </c>
      <c r="AN737" t="s">
        <v>55</v>
      </c>
      <c r="AO737" t="s">
        <v>55</v>
      </c>
      <c r="AP737" t="s">
        <v>55</v>
      </c>
      <c r="AQ737" t="s">
        <v>55</v>
      </c>
    </row>
    <row r="738" spans="1:43" x14ac:dyDescent="0.35">
      <c r="A738" t="s">
        <v>1470</v>
      </c>
      <c r="B738" t="s">
        <v>47</v>
      </c>
      <c r="C738" t="s">
        <v>48</v>
      </c>
      <c r="D738" t="s">
        <v>48</v>
      </c>
      <c r="E738" t="s">
        <v>61</v>
      </c>
      <c r="F738" t="s">
        <v>1478</v>
      </c>
      <c r="G738" t="s">
        <v>1479</v>
      </c>
      <c r="I738" t="str">
        <f>HYPERLINK("https://twitter.com/Twitter User/status/1742199577900454221","https://twitter.com/Twitter User/status/1742199577900454221")</f>
        <v>https://twitter.com/Twitter User/status/1742199577900454221</v>
      </c>
      <c r="J738" t="s">
        <v>52</v>
      </c>
      <c r="N738">
        <v>0</v>
      </c>
      <c r="O738">
        <v>0</v>
      </c>
      <c r="X738" t="s">
        <v>53</v>
      </c>
      <c r="AK738" t="s">
        <v>54</v>
      </c>
      <c r="AL738" t="s">
        <v>55</v>
      </c>
      <c r="AM738" t="s">
        <v>55</v>
      </c>
      <c r="AN738" t="s">
        <v>55</v>
      </c>
      <c r="AO738" t="s">
        <v>55</v>
      </c>
      <c r="AP738" t="s">
        <v>55</v>
      </c>
      <c r="AQ738" t="s">
        <v>55</v>
      </c>
    </row>
    <row r="739" spans="1:43" x14ac:dyDescent="0.35">
      <c r="A739" t="s">
        <v>1470</v>
      </c>
      <c r="B739" t="s">
        <v>47</v>
      </c>
      <c r="C739" t="s">
        <v>48</v>
      </c>
      <c r="D739" t="s">
        <v>48</v>
      </c>
      <c r="E739" t="s">
        <v>49</v>
      </c>
      <c r="F739" t="s">
        <v>1480</v>
      </c>
      <c r="G739" t="s">
        <v>1481</v>
      </c>
      <c r="I739" t="str">
        <f>HYPERLINK("https://twitter.com/Twitter User/status/1742199541015761199","https://twitter.com/Twitter User/status/1742199541015761199")</f>
        <v>https://twitter.com/Twitter User/status/1742199541015761199</v>
      </c>
      <c r="J739" t="s">
        <v>52</v>
      </c>
      <c r="N739">
        <v>0</v>
      </c>
      <c r="O739">
        <v>0</v>
      </c>
      <c r="X739" t="s">
        <v>53</v>
      </c>
      <c r="AK739" t="s">
        <v>54</v>
      </c>
      <c r="AL739" t="s">
        <v>55</v>
      </c>
      <c r="AM739" t="s">
        <v>55</v>
      </c>
      <c r="AN739" t="s">
        <v>55</v>
      </c>
      <c r="AO739" t="s">
        <v>55</v>
      </c>
      <c r="AP739" t="s">
        <v>55</v>
      </c>
      <c r="AQ739" t="s">
        <v>55</v>
      </c>
    </row>
    <row r="740" spans="1:43" x14ac:dyDescent="0.35">
      <c r="A740" t="s">
        <v>1470</v>
      </c>
      <c r="B740" t="s">
        <v>47</v>
      </c>
      <c r="C740" t="s">
        <v>48</v>
      </c>
      <c r="D740" t="s">
        <v>48</v>
      </c>
      <c r="E740" t="s">
        <v>49</v>
      </c>
      <c r="F740" t="s">
        <v>1482</v>
      </c>
      <c r="G740" t="s">
        <v>1483</v>
      </c>
      <c r="I740" t="str">
        <f>HYPERLINK("https://twitter.com/Twitter User/status/1742188381533286649","https://twitter.com/Twitter User/status/1742188381533286649")</f>
        <v>https://twitter.com/Twitter User/status/1742188381533286649</v>
      </c>
      <c r="N740">
        <v>0</v>
      </c>
      <c r="O740">
        <v>0</v>
      </c>
      <c r="X740" t="s">
        <v>53</v>
      </c>
      <c r="AK740" t="s">
        <v>54</v>
      </c>
      <c r="AL740" t="s">
        <v>55</v>
      </c>
      <c r="AM740" t="s">
        <v>55</v>
      </c>
      <c r="AN740" t="s">
        <v>55</v>
      </c>
      <c r="AO740" t="s">
        <v>55</v>
      </c>
      <c r="AP740" t="s">
        <v>55</v>
      </c>
      <c r="AQ740" t="s">
        <v>55</v>
      </c>
    </row>
    <row r="741" spans="1:43" x14ac:dyDescent="0.35">
      <c r="A741" t="s">
        <v>1470</v>
      </c>
      <c r="B741" t="s">
        <v>47</v>
      </c>
      <c r="C741" t="s">
        <v>48</v>
      </c>
      <c r="D741" t="s">
        <v>48</v>
      </c>
      <c r="E741" t="s">
        <v>68</v>
      </c>
      <c r="F741" t="s">
        <v>1484</v>
      </c>
      <c r="G741" t="s">
        <v>1485</v>
      </c>
      <c r="I741" t="str">
        <f>HYPERLINK("https://twitter.com/Twitter User/status/1742187990678425736","https://twitter.com/Twitter User/status/1742187990678425736")</f>
        <v>https://twitter.com/Twitter User/status/1742187990678425736</v>
      </c>
      <c r="J741" t="s">
        <v>52</v>
      </c>
      <c r="N741">
        <v>0</v>
      </c>
      <c r="O741">
        <v>0</v>
      </c>
      <c r="X741" t="s">
        <v>53</v>
      </c>
      <c r="AK741" t="s">
        <v>54</v>
      </c>
      <c r="AL741" t="s">
        <v>55</v>
      </c>
      <c r="AM741" t="s">
        <v>55</v>
      </c>
      <c r="AN741" t="s">
        <v>55</v>
      </c>
      <c r="AO741" t="s">
        <v>55</v>
      </c>
      <c r="AP741" t="s">
        <v>55</v>
      </c>
      <c r="AQ741" t="s">
        <v>55</v>
      </c>
    </row>
    <row r="742" spans="1:43" x14ac:dyDescent="0.35">
      <c r="A742" t="s">
        <v>1470</v>
      </c>
      <c r="B742" t="s">
        <v>47</v>
      </c>
      <c r="C742" t="s">
        <v>48</v>
      </c>
      <c r="D742" t="s">
        <v>48</v>
      </c>
      <c r="E742" t="s">
        <v>68</v>
      </c>
      <c r="F742" t="s">
        <v>191</v>
      </c>
      <c r="G742" t="s">
        <v>1486</v>
      </c>
      <c r="I742" t="str">
        <f>HYPERLINK("https://twitter.com/Twitter User/status/1742185267409383667","https://twitter.com/Twitter User/status/1742185267409383667")</f>
        <v>https://twitter.com/Twitter User/status/1742185267409383667</v>
      </c>
      <c r="J742" t="s">
        <v>52</v>
      </c>
      <c r="N742">
        <v>0</v>
      </c>
      <c r="O742">
        <v>0</v>
      </c>
      <c r="X742" t="s">
        <v>95</v>
      </c>
      <c r="AK742" t="s">
        <v>54</v>
      </c>
      <c r="AL742" t="s">
        <v>55</v>
      </c>
      <c r="AM742" t="s">
        <v>55</v>
      </c>
      <c r="AN742" t="s">
        <v>55</v>
      </c>
      <c r="AO742" t="s">
        <v>55</v>
      </c>
      <c r="AP742" t="s">
        <v>55</v>
      </c>
      <c r="AQ742" t="s">
        <v>55</v>
      </c>
    </row>
    <row r="743" spans="1:43" x14ac:dyDescent="0.35">
      <c r="A743" t="s">
        <v>1470</v>
      </c>
      <c r="B743" t="s">
        <v>47</v>
      </c>
      <c r="C743" t="s">
        <v>48</v>
      </c>
      <c r="D743" t="s">
        <v>48</v>
      </c>
      <c r="E743" t="s">
        <v>68</v>
      </c>
      <c r="F743" t="s">
        <v>1487</v>
      </c>
      <c r="G743" t="s">
        <v>1488</v>
      </c>
      <c r="I743" t="str">
        <f>HYPERLINK("https://twitter.com/Twitter User/status/1742182308688326964","https://twitter.com/Twitter User/status/1742182308688326964")</f>
        <v>https://twitter.com/Twitter User/status/1742182308688326964</v>
      </c>
      <c r="J743" t="s">
        <v>52</v>
      </c>
      <c r="N743">
        <v>0</v>
      </c>
      <c r="O743">
        <v>0</v>
      </c>
      <c r="X743" t="s">
        <v>53</v>
      </c>
      <c r="AK743" t="s">
        <v>54</v>
      </c>
      <c r="AL743" t="s">
        <v>55</v>
      </c>
      <c r="AM743" t="s">
        <v>55</v>
      </c>
      <c r="AN743" t="s">
        <v>55</v>
      </c>
      <c r="AO743" t="s">
        <v>55</v>
      </c>
      <c r="AP743" t="s">
        <v>55</v>
      </c>
      <c r="AQ743" t="s">
        <v>55</v>
      </c>
    </row>
    <row r="744" spans="1:43" x14ac:dyDescent="0.35">
      <c r="A744" t="s">
        <v>1470</v>
      </c>
      <c r="B744" t="s">
        <v>47</v>
      </c>
      <c r="C744" t="s">
        <v>48</v>
      </c>
      <c r="D744" t="s">
        <v>48</v>
      </c>
      <c r="E744" t="s">
        <v>68</v>
      </c>
      <c r="F744" t="s">
        <v>191</v>
      </c>
      <c r="G744" t="s">
        <v>1489</v>
      </c>
      <c r="I744" t="str">
        <f>HYPERLINK("https://twitter.com/Twitter User/status/1742159387895255236","https://twitter.com/Twitter User/status/1742159387895255236")</f>
        <v>https://twitter.com/Twitter User/status/1742159387895255236</v>
      </c>
      <c r="J744" t="s">
        <v>52</v>
      </c>
      <c r="N744">
        <v>0</v>
      </c>
      <c r="O744">
        <v>0</v>
      </c>
      <c r="X744" t="s">
        <v>95</v>
      </c>
      <c r="AK744" t="s">
        <v>54</v>
      </c>
      <c r="AL744" t="s">
        <v>55</v>
      </c>
      <c r="AM744" t="s">
        <v>55</v>
      </c>
      <c r="AN744" t="s">
        <v>55</v>
      </c>
      <c r="AO744" t="s">
        <v>55</v>
      </c>
      <c r="AP744" t="s">
        <v>55</v>
      </c>
      <c r="AQ744" t="s">
        <v>55</v>
      </c>
    </row>
    <row r="745" spans="1:43" x14ac:dyDescent="0.35">
      <c r="A745" t="s">
        <v>1470</v>
      </c>
      <c r="B745" t="s">
        <v>47</v>
      </c>
      <c r="C745" t="s">
        <v>48</v>
      </c>
      <c r="D745" t="s">
        <v>48</v>
      </c>
      <c r="E745" t="s">
        <v>61</v>
      </c>
      <c r="F745" t="s">
        <v>1490</v>
      </c>
      <c r="G745" t="s">
        <v>1491</v>
      </c>
      <c r="I745" t="str">
        <f>HYPERLINK("https://twitter.com/Twitter User/status/1742152593454072076","https://twitter.com/Twitter User/status/1742152593454072076")</f>
        <v>https://twitter.com/Twitter User/status/1742152593454072076</v>
      </c>
      <c r="J745" t="s">
        <v>52</v>
      </c>
      <c r="N745">
        <v>0</v>
      </c>
      <c r="O745">
        <v>0</v>
      </c>
      <c r="X745" t="s">
        <v>53</v>
      </c>
      <c r="AK745" t="s">
        <v>54</v>
      </c>
      <c r="AL745" t="s">
        <v>55</v>
      </c>
      <c r="AM745" t="s">
        <v>55</v>
      </c>
      <c r="AN745" t="s">
        <v>55</v>
      </c>
      <c r="AO745" t="s">
        <v>55</v>
      </c>
      <c r="AP745" t="s">
        <v>55</v>
      </c>
      <c r="AQ745" t="s">
        <v>55</v>
      </c>
    </row>
    <row r="746" spans="1:43" x14ac:dyDescent="0.35">
      <c r="A746" t="s">
        <v>1470</v>
      </c>
      <c r="B746" t="s">
        <v>47</v>
      </c>
      <c r="C746" t="s">
        <v>48</v>
      </c>
      <c r="D746" t="s">
        <v>48</v>
      </c>
      <c r="E746" t="s">
        <v>49</v>
      </c>
      <c r="F746" t="s">
        <v>1492</v>
      </c>
      <c r="G746" t="s">
        <v>1493</v>
      </c>
      <c r="I746" t="str">
        <f>HYPERLINK("https://twitter.com/Twitter User/status/1742135463450669555","https://twitter.com/Twitter User/status/1742135463450669555")</f>
        <v>https://twitter.com/Twitter User/status/1742135463450669555</v>
      </c>
      <c r="J746" t="s">
        <v>52</v>
      </c>
      <c r="N746">
        <v>0</v>
      </c>
      <c r="O746">
        <v>0</v>
      </c>
      <c r="X746" t="s">
        <v>53</v>
      </c>
      <c r="AK746" t="s">
        <v>54</v>
      </c>
      <c r="AL746" t="s">
        <v>55</v>
      </c>
      <c r="AM746" t="s">
        <v>55</v>
      </c>
      <c r="AN746" t="s">
        <v>55</v>
      </c>
      <c r="AO746" t="s">
        <v>55</v>
      </c>
      <c r="AP746" t="s">
        <v>55</v>
      </c>
      <c r="AQ746" t="s">
        <v>55</v>
      </c>
    </row>
    <row r="747" spans="1:43" x14ac:dyDescent="0.35">
      <c r="A747" t="s">
        <v>1470</v>
      </c>
      <c r="B747" t="s">
        <v>47</v>
      </c>
      <c r="C747" t="s">
        <v>48</v>
      </c>
      <c r="D747" t="s">
        <v>48</v>
      </c>
      <c r="E747" t="s">
        <v>61</v>
      </c>
      <c r="F747" t="s">
        <v>1494</v>
      </c>
      <c r="G747" t="s">
        <v>1495</v>
      </c>
      <c r="I747" t="str">
        <f>HYPERLINK("https://twitter.com/Twitter User/status/1742110885248983415","https://twitter.com/Twitter User/status/1742110885248983415")</f>
        <v>https://twitter.com/Twitter User/status/1742110885248983415</v>
      </c>
      <c r="J747" t="s">
        <v>52</v>
      </c>
      <c r="N747">
        <v>0</v>
      </c>
      <c r="O747">
        <v>0</v>
      </c>
      <c r="X747" t="s">
        <v>53</v>
      </c>
      <c r="AK747" t="s">
        <v>54</v>
      </c>
      <c r="AL747" t="s">
        <v>55</v>
      </c>
      <c r="AM747" t="s">
        <v>55</v>
      </c>
      <c r="AN747" t="s">
        <v>55</v>
      </c>
      <c r="AO747" t="s">
        <v>55</v>
      </c>
      <c r="AP747" t="s">
        <v>55</v>
      </c>
      <c r="AQ747" t="s">
        <v>55</v>
      </c>
    </row>
    <row r="748" spans="1:43" x14ac:dyDescent="0.35">
      <c r="A748" t="s">
        <v>1470</v>
      </c>
      <c r="B748" t="s">
        <v>47</v>
      </c>
      <c r="C748" t="s">
        <v>48</v>
      </c>
      <c r="D748" t="s">
        <v>48</v>
      </c>
      <c r="E748" t="s">
        <v>49</v>
      </c>
      <c r="F748" t="s">
        <v>1496</v>
      </c>
      <c r="G748" t="s">
        <v>1497</v>
      </c>
      <c r="I748" t="str">
        <f>HYPERLINK("https://twitter.com/Twitter User/status/1742103902118645975","https://twitter.com/Twitter User/status/1742103902118645975")</f>
        <v>https://twitter.com/Twitter User/status/1742103902118645975</v>
      </c>
      <c r="J748" t="s">
        <v>52</v>
      </c>
      <c r="N748">
        <v>0</v>
      </c>
      <c r="O748">
        <v>0</v>
      </c>
      <c r="X748" t="s">
        <v>53</v>
      </c>
      <c r="AK748" t="s">
        <v>54</v>
      </c>
      <c r="AL748" t="s">
        <v>55</v>
      </c>
      <c r="AM748" t="s">
        <v>55</v>
      </c>
      <c r="AN748" t="s">
        <v>55</v>
      </c>
      <c r="AO748" t="s">
        <v>55</v>
      </c>
      <c r="AP748" t="s">
        <v>55</v>
      </c>
      <c r="AQ748" t="s">
        <v>55</v>
      </c>
    </row>
    <row r="749" spans="1:43" x14ac:dyDescent="0.35">
      <c r="A749" t="s">
        <v>1470</v>
      </c>
      <c r="B749" t="s">
        <v>47</v>
      </c>
      <c r="C749" t="s">
        <v>48</v>
      </c>
      <c r="D749" t="s">
        <v>48</v>
      </c>
      <c r="E749" t="s">
        <v>49</v>
      </c>
      <c r="F749" t="s">
        <v>1498</v>
      </c>
      <c r="G749" t="s">
        <v>1499</v>
      </c>
      <c r="I749" t="str">
        <f>HYPERLINK("https://twitter.com/Twitter User/status/1742075397158953280","https://twitter.com/Twitter User/status/1742075397158953280")</f>
        <v>https://twitter.com/Twitter User/status/1742075397158953280</v>
      </c>
      <c r="N749">
        <v>0</v>
      </c>
      <c r="O749">
        <v>0</v>
      </c>
      <c r="X749" t="s">
        <v>53</v>
      </c>
      <c r="AK749" t="s">
        <v>54</v>
      </c>
      <c r="AL749" t="s">
        <v>55</v>
      </c>
      <c r="AM749" t="s">
        <v>55</v>
      </c>
      <c r="AN749" t="s">
        <v>55</v>
      </c>
      <c r="AO749" t="s">
        <v>55</v>
      </c>
      <c r="AP749" t="s">
        <v>55</v>
      </c>
      <c r="AQ749" t="s">
        <v>55</v>
      </c>
    </row>
    <row r="750" spans="1:43" x14ac:dyDescent="0.35">
      <c r="A750" t="s">
        <v>1470</v>
      </c>
      <c r="B750" t="s">
        <v>47</v>
      </c>
      <c r="C750" t="s">
        <v>48</v>
      </c>
      <c r="D750" t="s">
        <v>48</v>
      </c>
      <c r="E750" t="s">
        <v>49</v>
      </c>
      <c r="F750" t="s">
        <v>1500</v>
      </c>
      <c r="G750" t="s">
        <v>1501</v>
      </c>
      <c r="I750" t="str">
        <f>HYPERLINK("https://twitter.com/Twitter User/status/1742065564347207902","https://twitter.com/Twitter User/status/1742065564347207902")</f>
        <v>https://twitter.com/Twitter User/status/1742065564347207902</v>
      </c>
      <c r="N750">
        <v>0</v>
      </c>
      <c r="O750">
        <v>0</v>
      </c>
      <c r="X750" t="s">
        <v>53</v>
      </c>
      <c r="AK750" t="s">
        <v>54</v>
      </c>
      <c r="AL750" t="s">
        <v>55</v>
      </c>
      <c r="AM750" t="s">
        <v>55</v>
      </c>
      <c r="AN750" t="s">
        <v>55</v>
      </c>
      <c r="AO750" t="s">
        <v>55</v>
      </c>
      <c r="AP750" t="s">
        <v>55</v>
      </c>
      <c r="AQ750" t="s">
        <v>55</v>
      </c>
    </row>
    <row r="751" spans="1:43" x14ac:dyDescent="0.35">
      <c r="A751" t="s">
        <v>1470</v>
      </c>
      <c r="B751" t="s">
        <v>47</v>
      </c>
      <c r="C751" t="s">
        <v>48</v>
      </c>
      <c r="D751" t="s">
        <v>48</v>
      </c>
      <c r="E751" t="s">
        <v>49</v>
      </c>
      <c r="F751" t="s">
        <v>1502</v>
      </c>
      <c r="G751" t="s">
        <v>1503</v>
      </c>
      <c r="I751" t="str">
        <f>HYPERLINK("https://twitter.com/Twitter User/status/1742064561715601643","https://twitter.com/Twitter User/status/1742064561715601643")</f>
        <v>https://twitter.com/Twitter User/status/1742064561715601643</v>
      </c>
      <c r="N751">
        <v>0</v>
      </c>
      <c r="O751">
        <v>0</v>
      </c>
      <c r="X751" t="s">
        <v>53</v>
      </c>
      <c r="AK751" t="s">
        <v>54</v>
      </c>
      <c r="AL751" t="s">
        <v>55</v>
      </c>
      <c r="AM751" t="s">
        <v>55</v>
      </c>
      <c r="AN751" t="s">
        <v>55</v>
      </c>
      <c r="AO751" t="s">
        <v>55</v>
      </c>
      <c r="AP751" t="s">
        <v>55</v>
      </c>
      <c r="AQ751" t="s">
        <v>55</v>
      </c>
    </row>
    <row r="752" spans="1:43" x14ac:dyDescent="0.35">
      <c r="A752" t="s">
        <v>1470</v>
      </c>
      <c r="B752" t="s">
        <v>47</v>
      </c>
      <c r="C752" t="s">
        <v>48</v>
      </c>
      <c r="D752" t="s">
        <v>48</v>
      </c>
      <c r="E752" t="s">
        <v>49</v>
      </c>
      <c r="F752" t="s">
        <v>1504</v>
      </c>
      <c r="G752" t="s">
        <v>1505</v>
      </c>
      <c r="I752" t="str">
        <f>HYPERLINK("https://twitter.com/airtelbank/status/1742034178164523474","https://twitter.com/airtelbank/status/1742034178164523474")</f>
        <v>https://twitter.com/airtelbank/status/1742034178164523474</v>
      </c>
      <c r="J752" t="s">
        <v>52</v>
      </c>
      <c r="N752">
        <v>0</v>
      </c>
      <c r="O752">
        <v>0</v>
      </c>
      <c r="P752">
        <v>81849</v>
      </c>
      <c r="W752" t="s">
        <v>94</v>
      </c>
      <c r="X752" t="s">
        <v>53</v>
      </c>
      <c r="AK752" t="s">
        <v>54</v>
      </c>
      <c r="AL752" t="s">
        <v>55</v>
      </c>
      <c r="AM752" t="s">
        <v>55</v>
      </c>
      <c r="AN752" t="s">
        <v>55</v>
      </c>
      <c r="AO752" t="s">
        <v>55</v>
      </c>
      <c r="AP752" t="s">
        <v>55</v>
      </c>
      <c r="AQ752" t="s">
        <v>55</v>
      </c>
    </row>
    <row r="753" spans="1:43" x14ac:dyDescent="0.35">
      <c r="A753" t="s">
        <v>1470</v>
      </c>
      <c r="B753" t="s">
        <v>47</v>
      </c>
      <c r="C753" t="s">
        <v>48</v>
      </c>
      <c r="D753" t="s">
        <v>48</v>
      </c>
      <c r="E753" t="s">
        <v>61</v>
      </c>
      <c r="F753" t="s">
        <v>1506</v>
      </c>
      <c r="G753" t="s">
        <v>1507</v>
      </c>
      <c r="I753" t="str">
        <f>HYPERLINK("https://twitter.com/Twitter User/status/1742032084586123769","https://twitter.com/Twitter User/status/1742032084586123769")</f>
        <v>https://twitter.com/Twitter User/status/1742032084586123769</v>
      </c>
      <c r="N753">
        <v>0</v>
      </c>
      <c r="O753">
        <v>0</v>
      </c>
      <c r="X753" t="s">
        <v>53</v>
      </c>
      <c r="AK753" t="s">
        <v>54</v>
      </c>
      <c r="AL753" t="s">
        <v>55</v>
      </c>
      <c r="AM753" t="s">
        <v>55</v>
      </c>
      <c r="AN753" t="s">
        <v>55</v>
      </c>
      <c r="AO753" t="s">
        <v>55</v>
      </c>
      <c r="AP753" t="s">
        <v>55</v>
      </c>
      <c r="AQ753" t="s">
        <v>55</v>
      </c>
    </row>
    <row r="754" spans="1:43" x14ac:dyDescent="0.35">
      <c r="A754" t="s">
        <v>1470</v>
      </c>
      <c r="B754" t="s">
        <v>47</v>
      </c>
      <c r="C754" t="s">
        <v>48</v>
      </c>
      <c r="D754" t="s">
        <v>48</v>
      </c>
      <c r="E754" t="s">
        <v>49</v>
      </c>
      <c r="F754" t="s">
        <v>1508</v>
      </c>
      <c r="G754" t="s">
        <v>1509</v>
      </c>
      <c r="I754" t="str">
        <f>HYPERLINK("https://twitter.com/Twitter User/status/1742031493135003954","https://twitter.com/Twitter User/status/1742031493135003954")</f>
        <v>https://twitter.com/Twitter User/status/1742031493135003954</v>
      </c>
      <c r="N754">
        <v>0</v>
      </c>
      <c r="O754">
        <v>0</v>
      </c>
      <c r="X754" t="s">
        <v>53</v>
      </c>
      <c r="AK754" t="s">
        <v>54</v>
      </c>
      <c r="AL754" t="s">
        <v>55</v>
      </c>
      <c r="AM754" t="s">
        <v>55</v>
      </c>
      <c r="AN754" t="s">
        <v>55</v>
      </c>
      <c r="AO754" t="s">
        <v>55</v>
      </c>
      <c r="AP754" t="s">
        <v>55</v>
      </c>
      <c r="AQ754" t="s">
        <v>55</v>
      </c>
    </row>
    <row r="755" spans="1:43" x14ac:dyDescent="0.35">
      <c r="A755" t="s">
        <v>1470</v>
      </c>
      <c r="B755" t="s">
        <v>47</v>
      </c>
      <c r="C755" t="s">
        <v>48</v>
      </c>
      <c r="D755" t="s">
        <v>48</v>
      </c>
      <c r="E755" t="s">
        <v>61</v>
      </c>
      <c r="F755" t="s">
        <v>1510</v>
      </c>
      <c r="G755" t="s">
        <v>1511</v>
      </c>
      <c r="I755" t="str">
        <f>HYPERLINK("https://twitter.com/Twitter User/status/1742031376113975454","https://twitter.com/Twitter User/status/1742031376113975454")</f>
        <v>https://twitter.com/Twitter User/status/1742031376113975454</v>
      </c>
      <c r="J755" t="s">
        <v>52</v>
      </c>
      <c r="N755">
        <v>0</v>
      </c>
      <c r="O755">
        <v>0</v>
      </c>
      <c r="X755" t="s">
        <v>53</v>
      </c>
      <c r="AK755" t="s">
        <v>54</v>
      </c>
      <c r="AL755" t="s">
        <v>55</v>
      </c>
      <c r="AM755" t="s">
        <v>55</v>
      </c>
      <c r="AN755" t="s">
        <v>55</v>
      </c>
      <c r="AO755" t="s">
        <v>55</v>
      </c>
      <c r="AP755" t="s">
        <v>55</v>
      </c>
      <c r="AQ755" t="s">
        <v>55</v>
      </c>
    </row>
    <row r="756" spans="1:43" x14ac:dyDescent="0.35">
      <c r="A756" t="s">
        <v>1470</v>
      </c>
      <c r="B756" t="s">
        <v>47</v>
      </c>
      <c r="C756" t="s">
        <v>48</v>
      </c>
      <c r="D756" t="s">
        <v>48</v>
      </c>
      <c r="E756" t="s">
        <v>61</v>
      </c>
      <c r="F756" t="s">
        <v>1512</v>
      </c>
      <c r="G756" t="s">
        <v>1513</v>
      </c>
      <c r="I756" t="str">
        <f>HYPERLINK("https://twitter.com/Twitter User/status/1742031335198531751","https://twitter.com/Twitter User/status/1742031335198531751")</f>
        <v>https://twitter.com/Twitter User/status/1742031335198531751</v>
      </c>
      <c r="N756">
        <v>0</v>
      </c>
      <c r="O756">
        <v>0</v>
      </c>
      <c r="X756" t="s">
        <v>53</v>
      </c>
      <c r="AK756" t="s">
        <v>54</v>
      </c>
      <c r="AL756" t="s">
        <v>55</v>
      </c>
      <c r="AM756" t="s">
        <v>55</v>
      </c>
      <c r="AN756" t="s">
        <v>55</v>
      </c>
      <c r="AO756" t="s">
        <v>55</v>
      </c>
      <c r="AP756" t="s">
        <v>55</v>
      </c>
      <c r="AQ756" t="s">
        <v>55</v>
      </c>
    </row>
    <row r="757" spans="1:43" x14ac:dyDescent="0.35">
      <c r="A757" t="s">
        <v>1514</v>
      </c>
      <c r="B757" t="s">
        <v>47</v>
      </c>
      <c r="C757" t="s">
        <v>48</v>
      </c>
      <c r="D757" t="s">
        <v>48</v>
      </c>
      <c r="E757" t="s">
        <v>49</v>
      </c>
      <c r="F757" t="s">
        <v>1515</v>
      </c>
      <c r="G757" t="s">
        <v>1516</v>
      </c>
      <c r="I757" t="str">
        <f>HYPERLINK("https://twitter.com/Twitter User/status/1741885306889286006","https://twitter.com/Twitter User/status/1741885306889286006")</f>
        <v>https://twitter.com/Twitter User/status/1741885306889286006</v>
      </c>
      <c r="J757" t="s">
        <v>52</v>
      </c>
      <c r="N757">
        <v>0</v>
      </c>
      <c r="O757">
        <v>0</v>
      </c>
      <c r="X757" t="s">
        <v>53</v>
      </c>
      <c r="AK757" t="s">
        <v>54</v>
      </c>
      <c r="AL757" t="s">
        <v>55</v>
      </c>
      <c r="AM757" t="s">
        <v>55</v>
      </c>
      <c r="AN757" t="s">
        <v>55</v>
      </c>
      <c r="AO757" t="s">
        <v>55</v>
      </c>
      <c r="AP757" t="s">
        <v>55</v>
      </c>
      <c r="AQ757" t="s">
        <v>55</v>
      </c>
    </row>
    <row r="758" spans="1:43" x14ac:dyDescent="0.35">
      <c r="A758" t="s">
        <v>1514</v>
      </c>
      <c r="B758" t="s">
        <v>47</v>
      </c>
      <c r="C758" t="s">
        <v>48</v>
      </c>
      <c r="D758" t="s">
        <v>48</v>
      </c>
      <c r="E758" t="s">
        <v>49</v>
      </c>
      <c r="F758" t="s">
        <v>1517</v>
      </c>
      <c r="G758" t="s">
        <v>1518</v>
      </c>
      <c r="I758" t="str">
        <f>HYPERLINK("https://twitter.com/Twitter User/status/1741831786684891518","https://twitter.com/Twitter User/status/1741831786684891518")</f>
        <v>https://twitter.com/Twitter User/status/1741831786684891518</v>
      </c>
      <c r="J758" t="s">
        <v>52</v>
      </c>
      <c r="N758">
        <v>0</v>
      </c>
      <c r="O758">
        <v>0</v>
      </c>
      <c r="X758" t="s">
        <v>53</v>
      </c>
      <c r="AK758" t="s">
        <v>54</v>
      </c>
      <c r="AL758" t="s">
        <v>55</v>
      </c>
      <c r="AM758" t="s">
        <v>55</v>
      </c>
      <c r="AN758" t="s">
        <v>55</v>
      </c>
      <c r="AO758" t="s">
        <v>55</v>
      </c>
      <c r="AP758" t="s">
        <v>55</v>
      </c>
      <c r="AQ758" t="s">
        <v>55</v>
      </c>
    </row>
    <row r="759" spans="1:43" x14ac:dyDescent="0.35">
      <c r="A759" t="s">
        <v>1514</v>
      </c>
      <c r="B759" t="s">
        <v>47</v>
      </c>
      <c r="C759" t="s">
        <v>48</v>
      </c>
      <c r="D759" t="s">
        <v>48</v>
      </c>
      <c r="E759" t="s">
        <v>61</v>
      </c>
      <c r="F759" t="s">
        <v>1519</v>
      </c>
      <c r="G759" t="s">
        <v>1520</v>
      </c>
      <c r="I759" t="str">
        <f>HYPERLINK("https://twitter.com/Twitter User/status/1741797867520680176","https://twitter.com/Twitter User/status/1741797867520680176")</f>
        <v>https://twitter.com/Twitter User/status/1741797867520680176</v>
      </c>
      <c r="J759" t="s">
        <v>52</v>
      </c>
      <c r="N759">
        <v>0</v>
      </c>
      <c r="O759">
        <v>0</v>
      </c>
      <c r="X759" t="s">
        <v>53</v>
      </c>
      <c r="AK759" t="s">
        <v>54</v>
      </c>
      <c r="AL759" t="s">
        <v>55</v>
      </c>
      <c r="AM759" t="s">
        <v>55</v>
      </c>
      <c r="AN759" t="s">
        <v>55</v>
      </c>
      <c r="AO759" t="s">
        <v>55</v>
      </c>
      <c r="AP759" t="s">
        <v>55</v>
      </c>
      <c r="AQ759" t="s">
        <v>55</v>
      </c>
    </row>
    <row r="760" spans="1:43" x14ac:dyDescent="0.35">
      <c r="A760" t="s">
        <v>1514</v>
      </c>
      <c r="B760" t="s">
        <v>47</v>
      </c>
      <c r="C760" t="s">
        <v>48</v>
      </c>
      <c r="D760" t="s">
        <v>48</v>
      </c>
      <c r="E760" t="s">
        <v>61</v>
      </c>
      <c r="F760" t="s">
        <v>1521</v>
      </c>
      <c r="G760" t="s">
        <v>1522</v>
      </c>
      <c r="I760" t="str">
        <f>HYPERLINK("https://twitter.com/Twitter User/status/1741788204519588194","https://twitter.com/Twitter User/status/1741788204519588194")</f>
        <v>https://twitter.com/Twitter User/status/1741788204519588194</v>
      </c>
      <c r="J760" t="s">
        <v>52</v>
      </c>
      <c r="N760">
        <v>0</v>
      </c>
      <c r="O760">
        <v>0</v>
      </c>
      <c r="X760" t="s">
        <v>53</v>
      </c>
      <c r="AK760" t="s">
        <v>54</v>
      </c>
      <c r="AL760" t="s">
        <v>55</v>
      </c>
      <c r="AM760" t="s">
        <v>55</v>
      </c>
      <c r="AN760" t="s">
        <v>55</v>
      </c>
      <c r="AO760" t="s">
        <v>55</v>
      </c>
      <c r="AP760" t="s">
        <v>55</v>
      </c>
      <c r="AQ760" t="s">
        <v>55</v>
      </c>
    </row>
    <row r="761" spans="1:43" x14ac:dyDescent="0.35">
      <c r="A761" t="s">
        <v>1514</v>
      </c>
      <c r="B761" t="s">
        <v>47</v>
      </c>
      <c r="C761" t="s">
        <v>48</v>
      </c>
      <c r="D761" t="s">
        <v>48</v>
      </c>
      <c r="E761" t="s">
        <v>49</v>
      </c>
      <c r="F761" t="s">
        <v>1523</v>
      </c>
      <c r="G761" t="s">
        <v>1524</v>
      </c>
      <c r="I761" t="str">
        <f>HYPERLINK("https://twitter.com/Twitter User/status/1741768632789832128","https://twitter.com/Twitter User/status/1741768632789832128")</f>
        <v>https://twitter.com/Twitter User/status/1741768632789832128</v>
      </c>
      <c r="J761" t="s">
        <v>52</v>
      </c>
      <c r="N761">
        <v>0</v>
      </c>
      <c r="O761">
        <v>0</v>
      </c>
      <c r="X761" t="s">
        <v>53</v>
      </c>
      <c r="AK761" t="s">
        <v>54</v>
      </c>
      <c r="AL761" t="s">
        <v>55</v>
      </c>
      <c r="AM761" t="s">
        <v>55</v>
      </c>
      <c r="AN761" t="s">
        <v>55</v>
      </c>
      <c r="AO761" t="s">
        <v>55</v>
      </c>
      <c r="AP761" t="s">
        <v>55</v>
      </c>
      <c r="AQ761" t="s">
        <v>55</v>
      </c>
    </row>
    <row r="762" spans="1:43" x14ac:dyDescent="0.35">
      <c r="A762" t="s">
        <v>1514</v>
      </c>
      <c r="B762" t="s">
        <v>47</v>
      </c>
      <c r="C762" t="s">
        <v>48</v>
      </c>
      <c r="D762" t="s">
        <v>48</v>
      </c>
      <c r="E762" t="s">
        <v>49</v>
      </c>
      <c r="F762" t="s">
        <v>1525</v>
      </c>
      <c r="G762" t="s">
        <v>1526</v>
      </c>
      <c r="I762" t="str">
        <f>HYPERLINK("https://twitter.com/Twitter User/status/1741751036283650137","https://twitter.com/Twitter User/status/1741751036283650137")</f>
        <v>https://twitter.com/Twitter User/status/1741751036283650137</v>
      </c>
      <c r="J762" t="s">
        <v>52</v>
      </c>
      <c r="N762">
        <v>0</v>
      </c>
      <c r="O762">
        <v>0</v>
      </c>
      <c r="X762" t="s">
        <v>53</v>
      </c>
      <c r="AK762" t="s">
        <v>54</v>
      </c>
      <c r="AL762" t="s">
        <v>55</v>
      </c>
      <c r="AM762" t="s">
        <v>55</v>
      </c>
      <c r="AN762" t="s">
        <v>55</v>
      </c>
      <c r="AO762" t="s">
        <v>55</v>
      </c>
      <c r="AP762" t="s">
        <v>55</v>
      </c>
      <c r="AQ762" t="s">
        <v>55</v>
      </c>
    </row>
    <row r="763" spans="1:43" x14ac:dyDescent="0.35">
      <c r="A763" t="s">
        <v>1514</v>
      </c>
      <c r="B763" t="s">
        <v>47</v>
      </c>
      <c r="C763" t="s">
        <v>48</v>
      </c>
      <c r="D763" t="s">
        <v>48</v>
      </c>
      <c r="E763" t="s">
        <v>49</v>
      </c>
      <c r="F763" t="s">
        <v>1527</v>
      </c>
      <c r="G763" t="s">
        <v>1528</v>
      </c>
      <c r="I763" t="str">
        <f>HYPERLINK("https://twitter.com/Twitter User/status/1741743494882799995","https://twitter.com/Twitter User/status/1741743494882799995")</f>
        <v>https://twitter.com/Twitter User/status/1741743494882799995</v>
      </c>
      <c r="N763">
        <v>0</v>
      </c>
      <c r="O763">
        <v>0</v>
      </c>
      <c r="X763" t="s">
        <v>53</v>
      </c>
      <c r="AK763" t="s">
        <v>54</v>
      </c>
      <c r="AL763" t="s">
        <v>55</v>
      </c>
      <c r="AM763" t="s">
        <v>55</v>
      </c>
      <c r="AN763" t="s">
        <v>55</v>
      </c>
      <c r="AO763" t="s">
        <v>55</v>
      </c>
      <c r="AP763" t="s">
        <v>55</v>
      </c>
      <c r="AQ763" t="s">
        <v>55</v>
      </c>
    </row>
    <row r="764" spans="1:43" x14ac:dyDescent="0.35">
      <c r="A764" t="s">
        <v>1514</v>
      </c>
      <c r="B764" t="s">
        <v>47</v>
      </c>
      <c r="C764" t="s">
        <v>48</v>
      </c>
      <c r="D764" t="s">
        <v>48</v>
      </c>
      <c r="E764" t="s">
        <v>49</v>
      </c>
      <c r="F764" t="s">
        <v>1529</v>
      </c>
      <c r="G764" t="s">
        <v>1530</v>
      </c>
      <c r="I764" t="str">
        <f>HYPERLINK("https://twitter.com/Twitter User/status/1741737985232793745","https://twitter.com/Twitter User/status/1741737985232793745")</f>
        <v>https://twitter.com/Twitter User/status/1741737985232793745</v>
      </c>
      <c r="J764" t="s">
        <v>52</v>
      </c>
      <c r="N764">
        <v>0</v>
      </c>
      <c r="O764">
        <v>0</v>
      </c>
      <c r="X764" t="s">
        <v>53</v>
      </c>
      <c r="AK764" t="s">
        <v>54</v>
      </c>
      <c r="AL764" t="s">
        <v>55</v>
      </c>
      <c r="AM764" t="s">
        <v>55</v>
      </c>
      <c r="AN764" t="s">
        <v>55</v>
      </c>
      <c r="AO764" t="s">
        <v>55</v>
      </c>
      <c r="AP764" t="s">
        <v>55</v>
      </c>
      <c r="AQ764" t="s">
        <v>55</v>
      </c>
    </row>
    <row r="765" spans="1:43" x14ac:dyDescent="0.35">
      <c r="A765" t="s">
        <v>1514</v>
      </c>
      <c r="B765" t="s">
        <v>47</v>
      </c>
      <c r="C765" t="s">
        <v>48</v>
      </c>
      <c r="D765" t="s">
        <v>48</v>
      </c>
      <c r="E765" t="s">
        <v>68</v>
      </c>
      <c r="F765" t="s">
        <v>1389</v>
      </c>
      <c r="G765" t="s">
        <v>1531</v>
      </c>
      <c r="I765" t="str">
        <f>HYPERLINK("https://twitter.com/Twitter User/status/1741714301449347166","https://twitter.com/Twitter User/status/1741714301449347166")</f>
        <v>https://twitter.com/Twitter User/status/1741714301449347166</v>
      </c>
      <c r="N765">
        <v>0</v>
      </c>
      <c r="O765">
        <v>0</v>
      </c>
      <c r="W765" t="s">
        <v>94</v>
      </c>
      <c r="X765" t="s">
        <v>95</v>
      </c>
      <c r="AK765" t="s">
        <v>54</v>
      </c>
      <c r="AL765" t="s">
        <v>55</v>
      </c>
      <c r="AM765" t="s">
        <v>55</v>
      </c>
      <c r="AN765" t="s">
        <v>55</v>
      </c>
      <c r="AO765" t="s">
        <v>55</v>
      </c>
      <c r="AP765" t="s">
        <v>55</v>
      </c>
      <c r="AQ765" t="s">
        <v>55</v>
      </c>
    </row>
    <row r="766" spans="1:43" x14ac:dyDescent="0.35">
      <c r="A766" t="s">
        <v>1514</v>
      </c>
      <c r="B766" t="s">
        <v>47</v>
      </c>
      <c r="C766" t="s">
        <v>48</v>
      </c>
      <c r="D766" t="s">
        <v>48</v>
      </c>
      <c r="E766" t="s">
        <v>68</v>
      </c>
      <c r="F766" t="s">
        <v>1389</v>
      </c>
      <c r="G766" t="s">
        <v>1532</v>
      </c>
      <c r="I766" t="str">
        <f>HYPERLINK("https://twitter.com/Twitter User/status/1741693110655328673","https://twitter.com/Twitter User/status/1741693110655328673")</f>
        <v>https://twitter.com/Twitter User/status/1741693110655328673</v>
      </c>
      <c r="J766" t="s">
        <v>52</v>
      </c>
      <c r="N766">
        <v>0</v>
      </c>
      <c r="O766">
        <v>0</v>
      </c>
      <c r="X766" t="s">
        <v>53</v>
      </c>
      <c r="AK766" t="s">
        <v>54</v>
      </c>
      <c r="AL766" t="s">
        <v>55</v>
      </c>
      <c r="AM766" t="s">
        <v>55</v>
      </c>
      <c r="AN766" t="s">
        <v>55</v>
      </c>
      <c r="AO766" t="s">
        <v>55</v>
      </c>
      <c r="AP766" t="s">
        <v>55</v>
      </c>
      <c r="AQ766" t="s">
        <v>55</v>
      </c>
    </row>
    <row r="767" spans="1:43" x14ac:dyDescent="0.35">
      <c r="A767" t="s">
        <v>1514</v>
      </c>
      <c r="B767" t="s">
        <v>47</v>
      </c>
      <c r="C767" t="s">
        <v>48</v>
      </c>
      <c r="D767" t="s">
        <v>48</v>
      </c>
      <c r="E767" t="s">
        <v>49</v>
      </c>
      <c r="F767" t="s">
        <v>1362</v>
      </c>
      <c r="G767" t="s">
        <v>1533</v>
      </c>
      <c r="I767" t="str">
        <f>HYPERLINK("https://twitter.com/Twitter User/status/1741681116774596964","https://twitter.com/Twitter User/status/1741681116774596964")</f>
        <v>https://twitter.com/Twitter User/status/1741681116774596964</v>
      </c>
      <c r="J767" t="s">
        <v>52</v>
      </c>
      <c r="N767">
        <v>0</v>
      </c>
      <c r="O767">
        <v>0</v>
      </c>
      <c r="X767" t="s">
        <v>53</v>
      </c>
      <c r="AK767" t="s">
        <v>54</v>
      </c>
      <c r="AL767" t="s">
        <v>55</v>
      </c>
      <c r="AM767" t="s">
        <v>55</v>
      </c>
      <c r="AN767" t="s">
        <v>55</v>
      </c>
      <c r="AO767" t="s">
        <v>55</v>
      </c>
      <c r="AP767" t="s">
        <v>55</v>
      </c>
      <c r="AQ767" t="s">
        <v>55</v>
      </c>
    </row>
    <row r="768" spans="1:43" x14ac:dyDescent="0.35">
      <c r="A768" t="s">
        <v>267</v>
      </c>
      <c r="B768" t="s">
        <v>1534</v>
      </c>
      <c r="E768" t="s">
        <v>1535</v>
      </c>
      <c r="F768" t="s">
        <v>1536</v>
      </c>
      <c r="G768" t="s">
        <v>1537</v>
      </c>
      <c r="I768" t="str">
        <f>HYPERLINK("https://www.livemint.com/market/stock-market-news/bharti-airtel-shares-market-cap-nears-rs-7-lakh-crore-as-stock-hits-record-high-for-5th-straight-session-11706169431729.html","https://www.livemint.com/market/stock-market-news/bharti-airtel-shares-market-cap-nears-rs-7-lakh-crore-as-stock-hits-record-high-for-5th-straight-session-11706169431729.html")</f>
        <v>https://www.livemint.com/market/stock-market-news/bharti-airtel-shares-market-cap-nears-rs-7-lakh-crore-as-stock-hits-record-high-for-5th-straight-session-11706169431729.html</v>
      </c>
      <c r="Y768" t="s">
        <v>1538</v>
      </c>
      <c r="AL768" t="s">
        <v>55</v>
      </c>
      <c r="AM768" t="s">
        <v>55</v>
      </c>
      <c r="AN768" t="s">
        <v>55</v>
      </c>
      <c r="AO768" t="s">
        <v>55</v>
      </c>
      <c r="AP768" t="s">
        <v>55</v>
      </c>
      <c r="AQ768" t="s">
        <v>55</v>
      </c>
    </row>
    <row r="769" spans="1:43" x14ac:dyDescent="0.35">
      <c r="A769" t="s">
        <v>330</v>
      </c>
      <c r="B769" t="s">
        <v>1534</v>
      </c>
      <c r="E769" t="s">
        <v>1535</v>
      </c>
      <c r="F769" t="s">
        <v>1539</v>
      </c>
      <c r="G769" t="s">
        <v>1540</v>
      </c>
      <c r="I769" t="str">
        <f>HYPERLINK("https://m.economictimes.com/markets/stocks/news/irfc-bharti-airtel-among-6-largecap-stocks-that-outperformed-nifty50/beating-benchmarks/slideshow/107141674.cms","https://m.economictimes.com/markets/stocks/news/irfc-bharti-airtel-among-6-largecap-stocks-that-outperformed-nifty50/beating-benchmarks/slideshow/107141674.cms")</f>
        <v>https://m.economictimes.com/markets/stocks/news/irfc-bharti-airtel-among-6-largecap-stocks-that-outperformed-nifty50/beating-benchmarks/slideshow/107141674.cms</v>
      </c>
      <c r="Y769" t="s">
        <v>1541</v>
      </c>
      <c r="AL769" t="s">
        <v>55</v>
      </c>
      <c r="AM769" t="s">
        <v>55</v>
      </c>
      <c r="AN769" t="s">
        <v>55</v>
      </c>
      <c r="AO769" t="s">
        <v>55</v>
      </c>
      <c r="AP769" t="s">
        <v>55</v>
      </c>
      <c r="AQ769" t="s">
        <v>55</v>
      </c>
    </row>
    <row r="770" spans="1:43" x14ac:dyDescent="0.35">
      <c r="A770" t="s">
        <v>375</v>
      </c>
      <c r="B770" t="s">
        <v>1534</v>
      </c>
      <c r="E770" t="s">
        <v>1542</v>
      </c>
      <c r="F770" t="s">
        <v>1543</v>
      </c>
      <c r="G770" t="s">
        <v>1544</v>
      </c>
      <c r="I770" t="str">
        <f>HYPERLINK("https://www.timesnownews.com/entertainment-news/tv/bigg-boss-17-grand-finale-when-and-where-to-watch-prize-money-and-more-article-107100446","https://www.timesnownews.com/entertainment-news/tv/bigg-boss-17-grand-finale-when-and-where-to-watch-prize-money-and-more-article-107100446")</f>
        <v>https://www.timesnownews.com/entertainment-news/tv/bigg-boss-17-grand-finale-when-and-where-to-watch-prize-money-and-more-article-107100446</v>
      </c>
      <c r="Y770" t="s">
        <v>1545</v>
      </c>
      <c r="AL770" t="s">
        <v>55</v>
      </c>
      <c r="AM770" t="s">
        <v>55</v>
      </c>
      <c r="AN770" t="s">
        <v>55</v>
      </c>
      <c r="AO770" t="s">
        <v>55</v>
      </c>
      <c r="AP770" t="s">
        <v>55</v>
      </c>
      <c r="AQ770" t="s">
        <v>55</v>
      </c>
    </row>
    <row r="771" spans="1:43" x14ac:dyDescent="0.35">
      <c r="A771" t="s">
        <v>375</v>
      </c>
      <c r="B771" t="s">
        <v>1534</v>
      </c>
      <c r="E771" t="s">
        <v>1535</v>
      </c>
      <c r="F771" t="s">
        <v>1546</v>
      </c>
      <c r="G771" t="s">
        <v>1547</v>
      </c>
      <c r="I771" t="str">
        <f>HYPERLINK("https://www.financialexpress.com/business/industry-airtel-prepays-rs-8325-crore-towards-part-dues-of-2015-spectrum-3373234/","https://www.financialexpress.com/business/industry-airtel-prepays-rs-8325-crore-towards-part-dues-of-2015-spectrum-3373234/")</f>
        <v>https://www.financialexpress.com/business/industry-airtel-prepays-rs-8325-crore-towards-part-dues-of-2015-spectrum-3373234/</v>
      </c>
      <c r="Y771" t="s">
        <v>1548</v>
      </c>
      <c r="AL771" t="s">
        <v>55</v>
      </c>
      <c r="AM771" t="s">
        <v>55</v>
      </c>
      <c r="AN771" t="s">
        <v>55</v>
      </c>
      <c r="AO771" t="s">
        <v>55</v>
      </c>
      <c r="AP771" t="s">
        <v>55</v>
      </c>
      <c r="AQ771" t="s">
        <v>55</v>
      </c>
    </row>
    <row r="772" spans="1:43" x14ac:dyDescent="0.35">
      <c r="A772" t="s">
        <v>704</v>
      </c>
      <c r="B772" t="s">
        <v>1534</v>
      </c>
      <c r="E772" t="s">
        <v>1542</v>
      </c>
      <c r="F772" t="s">
        <v>1549</v>
      </c>
      <c r="G772" t="s">
        <v>1550</v>
      </c>
      <c r="I772" t="str">
        <f>HYPERLINK("https://www.financialexpress.com/market/whats-a-fair-amp-lovely-defensive-play-hul-or-bharti-airtel-find-out-jefferies-recommendations-3365808/","https://www.financialexpress.com/market/whats-a-fair-amp-lovely-defensive-play-hul-or-bharti-airtel-find-out-jefferies-recommendations-3365808/")</f>
        <v>https://www.financialexpress.com/market/whats-a-fair-amp-lovely-defensive-play-hul-or-bharti-airtel-find-out-jefferies-recommendations-3365808/</v>
      </c>
      <c r="Y772" t="s">
        <v>1548</v>
      </c>
      <c r="AL772" t="s">
        <v>55</v>
      </c>
      <c r="AM772" t="s">
        <v>55</v>
      </c>
      <c r="AN772" t="s">
        <v>55</v>
      </c>
      <c r="AO772" t="s">
        <v>55</v>
      </c>
      <c r="AP772" t="s">
        <v>55</v>
      </c>
      <c r="AQ772" t="s">
        <v>55</v>
      </c>
    </row>
    <row r="773" spans="1:43" x14ac:dyDescent="0.35">
      <c r="A773" t="s">
        <v>759</v>
      </c>
      <c r="B773" t="s">
        <v>1534</v>
      </c>
      <c r="E773" t="s">
        <v>1535</v>
      </c>
      <c r="F773" t="s">
        <v>1551</v>
      </c>
      <c r="G773" t="s">
        <v>1552</v>
      </c>
      <c r="I773" t="str">
        <f>HYPERLINK("https://www.timesnownews.com/technology-science/airtel-and-jio-to-stop-unlimited-5g-plans-in-the-second-half-of-the-year-article-106831240","https://www.timesnownews.com/technology-science/airtel-and-jio-to-stop-unlimited-5g-plans-in-the-second-half-of-the-year-article-106831240")</f>
        <v>https://www.timesnownews.com/technology-science/airtel-and-jio-to-stop-unlimited-5g-plans-in-the-second-half-of-the-year-article-106831240</v>
      </c>
      <c r="Y773" t="s">
        <v>1545</v>
      </c>
      <c r="AL773" t="s">
        <v>55</v>
      </c>
      <c r="AM773" t="s">
        <v>55</v>
      </c>
      <c r="AN773" t="s">
        <v>55</v>
      </c>
      <c r="AO773" t="s">
        <v>55</v>
      </c>
      <c r="AP773" t="s">
        <v>55</v>
      </c>
      <c r="AQ773" t="s">
        <v>55</v>
      </c>
    </row>
    <row r="774" spans="1:43" x14ac:dyDescent="0.35">
      <c r="A774" t="s">
        <v>1401</v>
      </c>
      <c r="B774" t="s">
        <v>1534</v>
      </c>
      <c r="E774" t="s">
        <v>1553</v>
      </c>
      <c r="F774" t="s">
        <v>1554</v>
      </c>
      <c r="G774" t="s">
        <v>1555</v>
      </c>
      <c r="I774" t="str">
        <f>HYPERLINK("https://m.economictimes.com/industry/telecom/telecom-news/airtel-loses-nearly-1-2-million-active-users-in-oct-2023-trai/articleshow/106523002.cms","https://m.economictimes.com/industry/telecom/telecom-news/airtel-loses-nearly-1-2-million-active-users-in-oct-2023-trai/articleshow/106523002.cms")</f>
        <v>https://m.economictimes.com/industry/telecom/telecom-news/airtel-loses-nearly-1-2-million-active-users-in-oct-2023-trai/articleshow/106523002.cms</v>
      </c>
      <c r="Y774" t="s">
        <v>1541</v>
      </c>
      <c r="AL774" t="s">
        <v>55</v>
      </c>
      <c r="AM774" t="s">
        <v>55</v>
      </c>
      <c r="AN774" t="s">
        <v>55</v>
      </c>
      <c r="AO774" t="s">
        <v>55</v>
      </c>
      <c r="AP774" t="s">
        <v>55</v>
      </c>
      <c r="AQ774" t="s">
        <v>55</v>
      </c>
    </row>
    <row r="775" spans="1:43" x14ac:dyDescent="0.35">
      <c r="A775" t="s">
        <v>491</v>
      </c>
      <c r="B775" t="s">
        <v>1556</v>
      </c>
      <c r="C775" t="s">
        <v>1557</v>
      </c>
      <c r="E775" t="s">
        <v>49</v>
      </c>
      <c r="F775" t="s">
        <v>1558</v>
      </c>
      <c r="G775" t="s">
        <v>1559</v>
      </c>
      <c r="I775" t="str">
        <f>HYPERLINK("https://www.reddit.com/r/CreditCardsIndia/comments/19bv3cb/what_should_be_my_primary_card_i_am_finding_it/","https://www.reddit.com/r/CreditCardsIndia/comments/19bv3cb/what_should_be_my_primary_card_i_am_finding_it/")</f>
        <v>https://www.reddit.com/r/CreditCardsIndia/comments/19bv3cb/what_should_be_my_primary_card_i_am_finding_it/</v>
      </c>
      <c r="M775" t="s">
        <v>1560</v>
      </c>
      <c r="Y775" t="s">
        <v>1561</v>
      </c>
      <c r="AK775" t="s">
        <v>1562</v>
      </c>
      <c r="AL775" t="s">
        <v>55</v>
      </c>
      <c r="AM775" t="s">
        <v>55</v>
      </c>
      <c r="AN775" t="s">
        <v>55</v>
      </c>
      <c r="AO775" t="s">
        <v>55</v>
      </c>
      <c r="AP775" t="s">
        <v>55</v>
      </c>
      <c r="AQ775" t="s">
        <v>55</v>
      </c>
    </row>
    <row r="776" spans="1:43" x14ac:dyDescent="0.35">
      <c r="A776" t="s">
        <v>561</v>
      </c>
      <c r="B776" t="s">
        <v>1556</v>
      </c>
      <c r="C776" t="s">
        <v>1563</v>
      </c>
      <c r="E776" t="s">
        <v>49</v>
      </c>
      <c r="F776" t="s">
        <v>1564</v>
      </c>
      <c r="G776" t="s">
        <v>1565</v>
      </c>
      <c r="I776" t="str">
        <f>HYPERLINK("https://www.reddit.com/r/CreditCardsIndia/comments/199d3dh/paid_cc_bill_but_not_reflecting_in_axis_app/","https://www.reddit.com/r/CreditCardsIndia/comments/199d3dh/paid_cc_bill_but_not_reflecting_in_axis_app/")</f>
        <v>https://www.reddit.com/r/CreditCardsIndia/comments/199d3dh/paid_cc_bill_but_not_reflecting_in_axis_app/</v>
      </c>
      <c r="J776" t="s">
        <v>1566</v>
      </c>
      <c r="M776" t="s">
        <v>1560</v>
      </c>
      <c r="Y776" t="s">
        <v>1561</v>
      </c>
      <c r="AK776" t="s">
        <v>1562</v>
      </c>
      <c r="AL776" t="s">
        <v>55</v>
      </c>
      <c r="AM776" t="s">
        <v>55</v>
      </c>
      <c r="AN776" t="s">
        <v>55</v>
      </c>
      <c r="AO776" t="s">
        <v>55</v>
      </c>
      <c r="AP776" t="s">
        <v>55</v>
      </c>
      <c r="AQ776" t="s">
        <v>55</v>
      </c>
    </row>
    <row r="777" spans="1:43" x14ac:dyDescent="0.35">
      <c r="A777" t="s">
        <v>1470</v>
      </c>
      <c r="B777" t="s">
        <v>1556</v>
      </c>
      <c r="C777" t="s">
        <v>1567</v>
      </c>
      <c r="E777" t="s">
        <v>49</v>
      </c>
      <c r="F777" t="s">
        <v>1568</v>
      </c>
      <c r="G777" t="s">
        <v>1569</v>
      </c>
      <c r="I777" t="str">
        <f>HYPERLINK("https://www.reddit.com/r/IndianCreditCards/comments/18wldgq/please_help_me_pick_my_first_credit_card/","https://www.reddit.com/r/IndianCreditCards/comments/18wldgq/please_help_me_pick_my_first_credit_card/")</f>
        <v>https://www.reddit.com/r/IndianCreditCards/comments/18wldgq/please_help_me_pick_my_first_credit_card/</v>
      </c>
      <c r="J777" t="s">
        <v>52</v>
      </c>
      <c r="M777" t="s">
        <v>1560</v>
      </c>
      <c r="Y777" t="s">
        <v>1561</v>
      </c>
      <c r="AK777" t="s">
        <v>1562</v>
      </c>
      <c r="AL777" t="s">
        <v>55</v>
      </c>
      <c r="AM777" t="s">
        <v>55</v>
      </c>
      <c r="AN777" t="s">
        <v>55</v>
      </c>
      <c r="AO777" t="s">
        <v>55</v>
      </c>
      <c r="AP777" t="s">
        <v>55</v>
      </c>
      <c r="AQ777" t="s">
        <v>55</v>
      </c>
    </row>
    <row r="778" spans="1:43" x14ac:dyDescent="0.35">
      <c r="A778" t="s">
        <v>1570</v>
      </c>
      <c r="B778" t="s">
        <v>47</v>
      </c>
      <c r="C778" t="s">
        <v>48</v>
      </c>
      <c r="D778" t="s">
        <v>48</v>
      </c>
      <c r="E778" t="s">
        <v>61</v>
      </c>
      <c r="F778" t="s">
        <v>1571</v>
      </c>
      <c r="G778" t="s">
        <v>1572</v>
      </c>
      <c r="I778" t="str">
        <f>HYPERLINK("https://twitter.com/Twitter User/status/1763267410344165842","https://twitter.com/Twitter User/status/1763267410344165842")</f>
        <v>https://twitter.com/Twitter User/status/1763267410344165842</v>
      </c>
      <c r="J778" t="s">
        <v>52</v>
      </c>
      <c r="N778">
        <v>0</v>
      </c>
      <c r="O778">
        <v>0</v>
      </c>
      <c r="X778" t="s">
        <v>53</v>
      </c>
      <c r="AK778" t="s">
        <v>54</v>
      </c>
      <c r="AL778" t="s">
        <v>55</v>
      </c>
      <c r="AM778" t="s">
        <v>55</v>
      </c>
      <c r="AN778" t="s">
        <v>55</v>
      </c>
      <c r="AO778" t="s">
        <v>55</v>
      </c>
      <c r="AP778" t="s">
        <v>55</v>
      </c>
      <c r="AQ778" t="s">
        <v>55</v>
      </c>
    </row>
    <row r="779" spans="1:43" x14ac:dyDescent="0.35">
      <c r="A779" t="s">
        <v>1570</v>
      </c>
      <c r="B779" t="s">
        <v>47</v>
      </c>
      <c r="C779" t="s">
        <v>48</v>
      </c>
      <c r="D779" t="s">
        <v>48</v>
      </c>
      <c r="E779" t="s">
        <v>49</v>
      </c>
      <c r="F779" t="s">
        <v>1573</v>
      </c>
      <c r="G779" t="s">
        <v>1574</v>
      </c>
      <c r="I779" t="str">
        <f>HYPERLINK("https://twitter.com/Twitter User/status/1763239026377498756","https://twitter.com/Twitter User/status/1763239026377498756")</f>
        <v>https://twitter.com/Twitter User/status/1763239026377498756</v>
      </c>
      <c r="N779">
        <v>0</v>
      </c>
      <c r="O779">
        <v>0</v>
      </c>
      <c r="X779" t="s">
        <v>53</v>
      </c>
      <c r="AK779" t="s">
        <v>54</v>
      </c>
      <c r="AL779" t="s">
        <v>55</v>
      </c>
      <c r="AM779" t="s">
        <v>55</v>
      </c>
      <c r="AN779" t="s">
        <v>55</v>
      </c>
      <c r="AO779" t="s">
        <v>55</v>
      </c>
      <c r="AP779" t="s">
        <v>55</v>
      </c>
      <c r="AQ779" t="s">
        <v>55</v>
      </c>
    </row>
    <row r="780" spans="1:43" x14ac:dyDescent="0.35">
      <c r="A780" t="s">
        <v>1570</v>
      </c>
      <c r="B780" t="s">
        <v>47</v>
      </c>
      <c r="C780" t="s">
        <v>48</v>
      </c>
      <c r="D780" t="s">
        <v>48</v>
      </c>
      <c r="E780" t="s">
        <v>49</v>
      </c>
      <c r="F780" t="s">
        <v>1575</v>
      </c>
      <c r="G780" t="s">
        <v>1576</v>
      </c>
      <c r="I780" t="str">
        <f>HYPERLINK("https://twitter.com/Twitter User/status/1763237780954735069","https://twitter.com/Twitter User/status/1763237780954735069")</f>
        <v>https://twitter.com/Twitter User/status/1763237780954735069</v>
      </c>
      <c r="J780" t="s">
        <v>60</v>
      </c>
      <c r="N780">
        <v>0</v>
      </c>
      <c r="O780">
        <v>0</v>
      </c>
      <c r="X780" t="s">
        <v>53</v>
      </c>
      <c r="AK780" t="s">
        <v>54</v>
      </c>
      <c r="AL780" t="s">
        <v>55</v>
      </c>
      <c r="AM780" t="s">
        <v>55</v>
      </c>
      <c r="AN780" t="s">
        <v>55</v>
      </c>
      <c r="AO780" t="s">
        <v>55</v>
      </c>
      <c r="AP780" t="s">
        <v>55</v>
      </c>
      <c r="AQ780" t="s">
        <v>55</v>
      </c>
    </row>
    <row r="781" spans="1:43" x14ac:dyDescent="0.35">
      <c r="A781" t="s">
        <v>1570</v>
      </c>
      <c r="B781" t="s">
        <v>47</v>
      </c>
      <c r="C781" t="s">
        <v>48</v>
      </c>
      <c r="D781" t="s">
        <v>48</v>
      </c>
      <c r="E781" t="s">
        <v>61</v>
      </c>
      <c r="F781" t="s">
        <v>1577</v>
      </c>
      <c r="G781" t="s">
        <v>1578</v>
      </c>
      <c r="I781" t="str">
        <f>HYPERLINK("https://twitter.com/Twitter User/status/1763222888247697499","https://twitter.com/Twitter User/status/1763222888247697499")</f>
        <v>https://twitter.com/Twitter User/status/1763222888247697499</v>
      </c>
      <c r="J781" t="s">
        <v>52</v>
      </c>
      <c r="N781">
        <v>0</v>
      </c>
      <c r="O781">
        <v>0</v>
      </c>
      <c r="X781" t="s">
        <v>53</v>
      </c>
      <c r="AK781" t="s">
        <v>54</v>
      </c>
      <c r="AL781" t="s">
        <v>55</v>
      </c>
      <c r="AM781" t="s">
        <v>55</v>
      </c>
      <c r="AN781" t="s">
        <v>55</v>
      </c>
      <c r="AO781" t="s">
        <v>55</v>
      </c>
      <c r="AP781" t="s">
        <v>55</v>
      </c>
      <c r="AQ781" t="s">
        <v>55</v>
      </c>
    </row>
    <row r="782" spans="1:43" x14ac:dyDescent="0.35">
      <c r="A782" t="s">
        <v>1570</v>
      </c>
      <c r="B782" t="s">
        <v>47</v>
      </c>
      <c r="C782" t="s">
        <v>48</v>
      </c>
      <c r="D782" t="s">
        <v>48</v>
      </c>
      <c r="E782" t="s">
        <v>49</v>
      </c>
      <c r="F782" t="s">
        <v>1579</v>
      </c>
      <c r="G782" t="s">
        <v>1580</v>
      </c>
      <c r="I782" t="str">
        <f>HYPERLINK("https://twitter.com/Twitter User/status/1763216393577836697","https://twitter.com/Twitter User/status/1763216393577836697")</f>
        <v>https://twitter.com/Twitter User/status/1763216393577836697</v>
      </c>
      <c r="J782" t="s">
        <v>52</v>
      </c>
      <c r="N782">
        <v>0</v>
      </c>
      <c r="O782">
        <v>0</v>
      </c>
      <c r="X782" t="s">
        <v>53</v>
      </c>
      <c r="AK782" t="s">
        <v>54</v>
      </c>
      <c r="AL782" t="s">
        <v>55</v>
      </c>
      <c r="AM782" t="s">
        <v>55</v>
      </c>
      <c r="AN782" t="s">
        <v>55</v>
      </c>
      <c r="AO782" t="s">
        <v>55</v>
      </c>
      <c r="AP782" t="s">
        <v>55</v>
      </c>
      <c r="AQ782" t="s">
        <v>55</v>
      </c>
    </row>
    <row r="783" spans="1:43" x14ac:dyDescent="0.35">
      <c r="A783" t="s">
        <v>1570</v>
      </c>
      <c r="B783" t="s">
        <v>47</v>
      </c>
      <c r="C783" t="s">
        <v>48</v>
      </c>
      <c r="D783" t="s">
        <v>48</v>
      </c>
      <c r="E783" t="s">
        <v>61</v>
      </c>
      <c r="F783" t="s">
        <v>1581</v>
      </c>
      <c r="G783" t="s">
        <v>1582</v>
      </c>
      <c r="I783" t="str">
        <f>HYPERLINK("https://twitter.com/Twitter User/status/1763190612679897465","https://twitter.com/Twitter User/status/1763190612679897465")</f>
        <v>https://twitter.com/Twitter User/status/1763190612679897465</v>
      </c>
      <c r="J783" t="s">
        <v>52</v>
      </c>
      <c r="N783">
        <v>0</v>
      </c>
      <c r="O783">
        <v>0</v>
      </c>
      <c r="X783" t="s">
        <v>53</v>
      </c>
      <c r="AK783" t="s">
        <v>54</v>
      </c>
      <c r="AL783" t="s">
        <v>55</v>
      </c>
      <c r="AM783" t="s">
        <v>55</v>
      </c>
      <c r="AN783" t="s">
        <v>55</v>
      </c>
      <c r="AO783" t="s">
        <v>55</v>
      </c>
      <c r="AP783" t="s">
        <v>55</v>
      </c>
      <c r="AQ783" t="s">
        <v>55</v>
      </c>
    </row>
    <row r="784" spans="1:43" x14ac:dyDescent="0.35">
      <c r="A784" t="s">
        <v>1570</v>
      </c>
      <c r="B784" t="s">
        <v>47</v>
      </c>
      <c r="C784" t="s">
        <v>48</v>
      </c>
      <c r="D784" t="s">
        <v>48</v>
      </c>
      <c r="E784" t="s">
        <v>61</v>
      </c>
      <c r="F784" t="s">
        <v>1583</v>
      </c>
      <c r="G784" t="s">
        <v>1584</v>
      </c>
      <c r="I784" t="str">
        <f>HYPERLINK("https://twitter.com/Twitter User/status/1763155936401903790","https://twitter.com/Twitter User/status/1763155936401903790")</f>
        <v>https://twitter.com/Twitter User/status/1763155936401903790</v>
      </c>
      <c r="N784">
        <v>0</v>
      </c>
      <c r="O784">
        <v>0</v>
      </c>
      <c r="X784" t="s">
        <v>53</v>
      </c>
      <c r="AK784" t="s">
        <v>54</v>
      </c>
      <c r="AL784" t="s">
        <v>55</v>
      </c>
      <c r="AM784" t="s">
        <v>55</v>
      </c>
      <c r="AN784" t="s">
        <v>55</v>
      </c>
      <c r="AO784" t="s">
        <v>55</v>
      </c>
      <c r="AP784" t="s">
        <v>55</v>
      </c>
      <c r="AQ784" t="s">
        <v>55</v>
      </c>
    </row>
    <row r="785" spans="1:43" x14ac:dyDescent="0.35">
      <c r="A785" t="s">
        <v>1570</v>
      </c>
      <c r="B785" t="s">
        <v>47</v>
      </c>
      <c r="C785" t="s">
        <v>48</v>
      </c>
      <c r="D785" t="s">
        <v>48</v>
      </c>
      <c r="E785" t="s">
        <v>61</v>
      </c>
      <c r="F785" t="s">
        <v>1585</v>
      </c>
      <c r="G785" t="s">
        <v>1586</v>
      </c>
      <c r="I785" t="str">
        <f>HYPERLINK("https://twitter.com/Twitter User/status/1763045768686944632","https://twitter.com/Twitter User/status/1763045768686944632")</f>
        <v>https://twitter.com/Twitter User/status/1763045768686944632</v>
      </c>
      <c r="J785" t="s">
        <v>52</v>
      </c>
      <c r="N785">
        <v>0</v>
      </c>
      <c r="O785">
        <v>0</v>
      </c>
      <c r="X785" t="s">
        <v>53</v>
      </c>
      <c r="AK785" t="s">
        <v>54</v>
      </c>
      <c r="AL785" t="s">
        <v>55</v>
      </c>
      <c r="AM785" t="s">
        <v>55</v>
      </c>
      <c r="AN785" t="s">
        <v>55</v>
      </c>
      <c r="AO785" t="s">
        <v>55</v>
      </c>
      <c r="AP785" t="s">
        <v>55</v>
      </c>
      <c r="AQ785" t="s">
        <v>55</v>
      </c>
    </row>
    <row r="786" spans="1:43" x14ac:dyDescent="0.35">
      <c r="A786" t="s">
        <v>1570</v>
      </c>
      <c r="B786" t="s">
        <v>47</v>
      </c>
      <c r="C786" t="s">
        <v>48</v>
      </c>
      <c r="D786" t="s">
        <v>48</v>
      </c>
      <c r="E786" t="s">
        <v>49</v>
      </c>
      <c r="F786" t="s">
        <v>1587</v>
      </c>
      <c r="G786" t="s">
        <v>1588</v>
      </c>
      <c r="I786" t="str">
        <f>HYPERLINK("https://twitter.com/Twitter User/status/1763044369307705505","https://twitter.com/Twitter User/status/1763044369307705505")</f>
        <v>https://twitter.com/Twitter User/status/1763044369307705505</v>
      </c>
      <c r="N786">
        <v>0</v>
      </c>
      <c r="O786">
        <v>0</v>
      </c>
      <c r="X786" t="s">
        <v>53</v>
      </c>
      <c r="AK786" t="s">
        <v>54</v>
      </c>
      <c r="AL786" t="s">
        <v>55</v>
      </c>
      <c r="AM786" t="s">
        <v>55</v>
      </c>
      <c r="AN786" t="s">
        <v>55</v>
      </c>
      <c r="AO786" t="s">
        <v>55</v>
      </c>
      <c r="AP786" t="s">
        <v>55</v>
      </c>
      <c r="AQ786" t="s">
        <v>55</v>
      </c>
    </row>
    <row r="787" spans="1:43" x14ac:dyDescent="0.35">
      <c r="A787" t="s">
        <v>1589</v>
      </c>
      <c r="B787" t="s">
        <v>47</v>
      </c>
      <c r="C787" t="s">
        <v>48</v>
      </c>
      <c r="D787" t="s">
        <v>48</v>
      </c>
      <c r="E787" t="s">
        <v>68</v>
      </c>
      <c r="F787" t="s">
        <v>1590</v>
      </c>
      <c r="G787" t="s">
        <v>1591</v>
      </c>
      <c r="I787" t="str">
        <f>HYPERLINK("https://twitter.com/Twitter User/status/1762879846344974389","https://twitter.com/Twitter User/status/1762879846344974389")</f>
        <v>https://twitter.com/Twitter User/status/1762879846344974389</v>
      </c>
      <c r="J787" t="s">
        <v>52</v>
      </c>
      <c r="N787">
        <v>0</v>
      </c>
      <c r="O787">
        <v>0</v>
      </c>
      <c r="X787" t="s">
        <v>53</v>
      </c>
      <c r="AK787" t="s">
        <v>54</v>
      </c>
      <c r="AL787" t="s">
        <v>55</v>
      </c>
      <c r="AM787" t="s">
        <v>55</v>
      </c>
      <c r="AN787" t="s">
        <v>55</v>
      </c>
      <c r="AO787" t="s">
        <v>55</v>
      </c>
      <c r="AP787" t="s">
        <v>55</v>
      </c>
      <c r="AQ787" t="s">
        <v>55</v>
      </c>
    </row>
    <row r="788" spans="1:43" x14ac:dyDescent="0.35">
      <c r="A788" t="s">
        <v>1589</v>
      </c>
      <c r="B788" t="s">
        <v>47</v>
      </c>
      <c r="C788" t="s">
        <v>48</v>
      </c>
      <c r="D788" t="s">
        <v>48</v>
      </c>
      <c r="E788" t="s">
        <v>49</v>
      </c>
      <c r="F788" t="s">
        <v>1592</v>
      </c>
      <c r="G788" t="s">
        <v>1593</v>
      </c>
      <c r="I788" t="str">
        <f>HYPERLINK("https://twitter.com/Twitter User/status/1762877924779196665","https://twitter.com/Twitter User/status/1762877924779196665")</f>
        <v>https://twitter.com/Twitter User/status/1762877924779196665</v>
      </c>
      <c r="J788" t="s">
        <v>52</v>
      </c>
      <c r="N788">
        <v>0</v>
      </c>
      <c r="O788">
        <v>0</v>
      </c>
      <c r="X788" t="s">
        <v>53</v>
      </c>
      <c r="AK788" t="s">
        <v>54</v>
      </c>
      <c r="AL788" t="s">
        <v>55</v>
      </c>
      <c r="AM788" t="s">
        <v>55</v>
      </c>
      <c r="AN788" t="s">
        <v>55</v>
      </c>
      <c r="AO788" t="s">
        <v>55</v>
      </c>
      <c r="AP788" t="s">
        <v>55</v>
      </c>
      <c r="AQ788" t="s">
        <v>55</v>
      </c>
    </row>
    <row r="789" spans="1:43" x14ac:dyDescent="0.35">
      <c r="A789" t="s">
        <v>1589</v>
      </c>
      <c r="B789" t="s">
        <v>47</v>
      </c>
      <c r="C789" t="s">
        <v>48</v>
      </c>
      <c r="D789" t="s">
        <v>48</v>
      </c>
      <c r="E789" t="s">
        <v>61</v>
      </c>
      <c r="F789" t="s">
        <v>1594</v>
      </c>
      <c r="G789" t="s">
        <v>1595</v>
      </c>
      <c r="I789" t="str">
        <f>HYPERLINK("https://twitter.com/Twitter User/status/1762866728311140366","https://twitter.com/Twitter User/status/1762866728311140366")</f>
        <v>https://twitter.com/Twitter User/status/1762866728311140366</v>
      </c>
      <c r="J789" t="s">
        <v>52</v>
      </c>
      <c r="N789">
        <v>0</v>
      </c>
      <c r="O789">
        <v>0</v>
      </c>
      <c r="X789" t="s">
        <v>53</v>
      </c>
      <c r="AK789" t="s">
        <v>54</v>
      </c>
      <c r="AL789" t="s">
        <v>55</v>
      </c>
      <c r="AM789" t="s">
        <v>55</v>
      </c>
      <c r="AN789" t="s">
        <v>55</v>
      </c>
      <c r="AO789" t="s">
        <v>55</v>
      </c>
      <c r="AP789" t="s">
        <v>55</v>
      </c>
      <c r="AQ789" t="s">
        <v>55</v>
      </c>
    </row>
    <row r="790" spans="1:43" x14ac:dyDescent="0.35">
      <c r="A790" t="s">
        <v>1589</v>
      </c>
      <c r="B790" t="s">
        <v>47</v>
      </c>
      <c r="C790" t="s">
        <v>48</v>
      </c>
      <c r="D790" t="s">
        <v>48</v>
      </c>
      <c r="E790" t="s">
        <v>49</v>
      </c>
      <c r="F790" t="s">
        <v>1596</v>
      </c>
      <c r="G790" t="s">
        <v>1597</v>
      </c>
      <c r="I790" t="str">
        <f>HYPERLINK("https://twitter.com/Twitter User/status/1762856486244700590","https://twitter.com/Twitter User/status/1762856486244700590")</f>
        <v>https://twitter.com/Twitter User/status/1762856486244700590</v>
      </c>
      <c r="J790" t="s">
        <v>52</v>
      </c>
      <c r="N790">
        <v>0</v>
      </c>
      <c r="O790">
        <v>0</v>
      </c>
      <c r="X790" t="s">
        <v>53</v>
      </c>
      <c r="AK790" t="s">
        <v>54</v>
      </c>
      <c r="AL790" t="s">
        <v>55</v>
      </c>
      <c r="AM790" t="s">
        <v>55</v>
      </c>
      <c r="AN790" t="s">
        <v>55</v>
      </c>
      <c r="AO790" t="s">
        <v>55</v>
      </c>
      <c r="AP790" t="s">
        <v>55</v>
      </c>
      <c r="AQ790" t="s">
        <v>55</v>
      </c>
    </row>
    <row r="791" spans="1:43" x14ac:dyDescent="0.35">
      <c r="A791" t="s">
        <v>1589</v>
      </c>
      <c r="B791" t="s">
        <v>47</v>
      </c>
      <c r="C791" t="s">
        <v>48</v>
      </c>
      <c r="D791" t="s">
        <v>48</v>
      </c>
      <c r="E791" t="s">
        <v>49</v>
      </c>
      <c r="F791" t="s">
        <v>1598</v>
      </c>
      <c r="G791" t="s">
        <v>1599</v>
      </c>
      <c r="I791" t="str">
        <f>HYPERLINK("https://twitter.com/Twitter User/status/1762845484459421857","https://twitter.com/Twitter User/status/1762845484459421857")</f>
        <v>https://twitter.com/Twitter User/status/1762845484459421857</v>
      </c>
      <c r="J791" t="s">
        <v>52</v>
      </c>
      <c r="N791">
        <v>0</v>
      </c>
      <c r="O791">
        <v>0</v>
      </c>
      <c r="X791" t="s">
        <v>53</v>
      </c>
      <c r="AK791" t="s">
        <v>54</v>
      </c>
      <c r="AL791" t="s">
        <v>55</v>
      </c>
      <c r="AM791" t="s">
        <v>55</v>
      </c>
      <c r="AN791" t="s">
        <v>55</v>
      </c>
      <c r="AO791" t="s">
        <v>55</v>
      </c>
      <c r="AP791" t="s">
        <v>55</v>
      </c>
      <c r="AQ791" t="s">
        <v>55</v>
      </c>
    </row>
    <row r="792" spans="1:43" x14ac:dyDescent="0.35">
      <c r="A792" t="s">
        <v>1589</v>
      </c>
      <c r="B792" t="s">
        <v>47</v>
      </c>
      <c r="C792" t="s">
        <v>48</v>
      </c>
      <c r="D792" t="s">
        <v>48</v>
      </c>
      <c r="E792" t="s">
        <v>49</v>
      </c>
      <c r="F792" t="s">
        <v>1600</v>
      </c>
      <c r="G792" t="s">
        <v>1601</v>
      </c>
      <c r="I792" t="str">
        <f>HYPERLINK("https://twitter.com/Twitter User/status/1762845481502433469","https://twitter.com/Twitter User/status/1762845481502433469")</f>
        <v>https://twitter.com/Twitter User/status/1762845481502433469</v>
      </c>
      <c r="J792" t="s">
        <v>52</v>
      </c>
      <c r="N792">
        <v>0</v>
      </c>
      <c r="O792">
        <v>0</v>
      </c>
      <c r="X792" t="s">
        <v>53</v>
      </c>
      <c r="AK792" t="s">
        <v>54</v>
      </c>
      <c r="AL792" t="s">
        <v>55</v>
      </c>
      <c r="AM792" t="s">
        <v>55</v>
      </c>
      <c r="AN792" t="s">
        <v>55</v>
      </c>
      <c r="AO792" t="s">
        <v>55</v>
      </c>
      <c r="AP792" t="s">
        <v>55</v>
      </c>
      <c r="AQ792" t="s">
        <v>55</v>
      </c>
    </row>
    <row r="793" spans="1:43" x14ac:dyDescent="0.35">
      <c r="A793" t="s">
        <v>1589</v>
      </c>
      <c r="B793" t="s">
        <v>47</v>
      </c>
      <c r="C793" t="s">
        <v>48</v>
      </c>
      <c r="D793" t="s">
        <v>48</v>
      </c>
      <c r="E793" t="s">
        <v>61</v>
      </c>
      <c r="F793" t="s">
        <v>1602</v>
      </c>
      <c r="G793" t="s">
        <v>1603</v>
      </c>
      <c r="I793" t="str">
        <f>HYPERLINK("https://twitter.com/Twitter User/status/1762796796731101442","https://twitter.com/Twitter User/status/1762796796731101442")</f>
        <v>https://twitter.com/Twitter User/status/1762796796731101442</v>
      </c>
      <c r="N793">
        <v>0</v>
      </c>
      <c r="O793">
        <v>0</v>
      </c>
      <c r="X793" t="s">
        <v>53</v>
      </c>
      <c r="AK793" t="s">
        <v>54</v>
      </c>
      <c r="AL793" t="s">
        <v>55</v>
      </c>
      <c r="AM793" t="s">
        <v>55</v>
      </c>
      <c r="AN793" t="s">
        <v>55</v>
      </c>
      <c r="AO793" t="s">
        <v>55</v>
      </c>
      <c r="AP793" t="s">
        <v>55</v>
      </c>
      <c r="AQ793" t="s">
        <v>55</v>
      </c>
    </row>
    <row r="794" spans="1:43" x14ac:dyDescent="0.35">
      <c r="A794" t="s">
        <v>1589</v>
      </c>
      <c r="B794" t="s">
        <v>47</v>
      </c>
      <c r="C794" t="s">
        <v>48</v>
      </c>
      <c r="D794" t="s">
        <v>48</v>
      </c>
      <c r="E794" t="s">
        <v>61</v>
      </c>
      <c r="F794" t="s">
        <v>1604</v>
      </c>
      <c r="G794" t="s">
        <v>1605</v>
      </c>
      <c r="I794" t="str">
        <f>HYPERLINK("https://twitter.com/Twitter User/status/1762775355310444814","https://twitter.com/Twitter User/status/1762775355310444814")</f>
        <v>https://twitter.com/Twitter User/status/1762775355310444814</v>
      </c>
      <c r="J794" t="s">
        <v>52</v>
      </c>
      <c r="N794">
        <v>0</v>
      </c>
      <c r="O794">
        <v>0</v>
      </c>
      <c r="X794" t="s">
        <v>53</v>
      </c>
      <c r="AK794" t="s">
        <v>54</v>
      </c>
      <c r="AL794" t="s">
        <v>55</v>
      </c>
      <c r="AM794" t="s">
        <v>55</v>
      </c>
      <c r="AN794" t="s">
        <v>55</v>
      </c>
      <c r="AO794" t="s">
        <v>55</v>
      </c>
      <c r="AP794" t="s">
        <v>55</v>
      </c>
      <c r="AQ794" t="s">
        <v>55</v>
      </c>
    </row>
    <row r="795" spans="1:43" x14ac:dyDescent="0.35">
      <c r="A795" t="s">
        <v>1589</v>
      </c>
      <c r="B795" t="s">
        <v>47</v>
      </c>
      <c r="C795" t="s">
        <v>48</v>
      </c>
      <c r="D795" t="s">
        <v>48</v>
      </c>
      <c r="E795" t="s">
        <v>61</v>
      </c>
      <c r="F795" t="s">
        <v>1606</v>
      </c>
      <c r="G795" t="s">
        <v>1607</v>
      </c>
      <c r="I795" t="str">
        <f>HYPERLINK("https://twitter.com/Twitter User/status/1762752292594630688","https://twitter.com/Twitter User/status/1762752292594630688")</f>
        <v>https://twitter.com/Twitter User/status/1762752292594630688</v>
      </c>
      <c r="J795" t="s">
        <v>52</v>
      </c>
      <c r="N795">
        <v>0</v>
      </c>
      <c r="O795">
        <v>0</v>
      </c>
      <c r="X795" t="s">
        <v>53</v>
      </c>
      <c r="AK795" t="s">
        <v>54</v>
      </c>
      <c r="AL795" t="s">
        <v>55</v>
      </c>
      <c r="AM795" t="s">
        <v>55</v>
      </c>
      <c r="AN795" t="s">
        <v>55</v>
      </c>
      <c r="AO795" t="s">
        <v>55</v>
      </c>
      <c r="AP795" t="s">
        <v>55</v>
      </c>
      <c r="AQ795" t="s">
        <v>55</v>
      </c>
    </row>
    <row r="796" spans="1:43" x14ac:dyDescent="0.35">
      <c r="A796" t="s">
        <v>1589</v>
      </c>
      <c r="B796" t="s">
        <v>47</v>
      </c>
      <c r="C796" t="s">
        <v>48</v>
      </c>
      <c r="D796" t="s">
        <v>48</v>
      </c>
      <c r="E796" t="s">
        <v>49</v>
      </c>
      <c r="F796" t="s">
        <v>1608</v>
      </c>
      <c r="G796" t="s">
        <v>1609</v>
      </c>
      <c r="I796" t="str">
        <f>HYPERLINK("https://twitter.com/Twitter User/status/1762747684933534131","https://twitter.com/Twitter User/status/1762747684933534131")</f>
        <v>https://twitter.com/Twitter User/status/1762747684933534131</v>
      </c>
      <c r="J796" t="s">
        <v>52</v>
      </c>
      <c r="N796">
        <v>0</v>
      </c>
      <c r="O796">
        <v>0</v>
      </c>
      <c r="X796" t="s">
        <v>53</v>
      </c>
      <c r="AK796" t="s">
        <v>54</v>
      </c>
      <c r="AL796" t="s">
        <v>55</v>
      </c>
      <c r="AM796" t="s">
        <v>55</v>
      </c>
      <c r="AN796" t="s">
        <v>55</v>
      </c>
      <c r="AO796" t="s">
        <v>55</v>
      </c>
      <c r="AP796" t="s">
        <v>55</v>
      </c>
      <c r="AQ796" t="s">
        <v>55</v>
      </c>
    </row>
    <row r="797" spans="1:43" x14ac:dyDescent="0.35">
      <c r="A797" t="s">
        <v>1589</v>
      </c>
      <c r="B797" t="s">
        <v>47</v>
      </c>
      <c r="C797" t="s">
        <v>48</v>
      </c>
      <c r="D797" t="s">
        <v>48</v>
      </c>
      <c r="E797" t="s">
        <v>61</v>
      </c>
      <c r="F797" t="s">
        <v>1610</v>
      </c>
      <c r="G797" t="s">
        <v>1611</v>
      </c>
      <c r="I797" t="str">
        <f>HYPERLINK("https://twitter.com/Twitter User/status/1762747315306295415","https://twitter.com/Twitter User/status/1762747315306295415")</f>
        <v>https://twitter.com/Twitter User/status/1762747315306295415</v>
      </c>
      <c r="J797" t="s">
        <v>52</v>
      </c>
      <c r="N797">
        <v>0</v>
      </c>
      <c r="O797">
        <v>0</v>
      </c>
      <c r="X797" t="s">
        <v>95</v>
      </c>
      <c r="AK797" t="s">
        <v>54</v>
      </c>
      <c r="AL797" t="s">
        <v>55</v>
      </c>
      <c r="AM797" t="s">
        <v>55</v>
      </c>
      <c r="AN797" t="s">
        <v>55</v>
      </c>
      <c r="AO797" t="s">
        <v>55</v>
      </c>
      <c r="AP797" t="s">
        <v>55</v>
      </c>
      <c r="AQ797" t="s">
        <v>55</v>
      </c>
    </row>
    <row r="798" spans="1:43" x14ac:dyDescent="0.35">
      <c r="A798" t="s">
        <v>1589</v>
      </c>
      <c r="B798" t="s">
        <v>47</v>
      </c>
      <c r="C798" t="s">
        <v>48</v>
      </c>
      <c r="D798" t="s">
        <v>48</v>
      </c>
      <c r="E798" t="s">
        <v>61</v>
      </c>
      <c r="F798" t="s">
        <v>1612</v>
      </c>
      <c r="G798" t="s">
        <v>1613</v>
      </c>
      <c r="I798" t="str">
        <f>HYPERLINK("https://twitter.com/Twitter User/status/1762713170697961976","https://twitter.com/Twitter User/status/1762713170697961976")</f>
        <v>https://twitter.com/Twitter User/status/1762713170697961976</v>
      </c>
      <c r="N798">
        <v>0</v>
      </c>
      <c r="O798">
        <v>0</v>
      </c>
      <c r="X798" t="s">
        <v>53</v>
      </c>
      <c r="AK798" t="s">
        <v>54</v>
      </c>
      <c r="AL798" t="s">
        <v>55</v>
      </c>
      <c r="AM798" t="s">
        <v>55</v>
      </c>
      <c r="AN798" t="s">
        <v>55</v>
      </c>
      <c r="AO798" t="s">
        <v>55</v>
      </c>
      <c r="AP798" t="s">
        <v>55</v>
      </c>
      <c r="AQ798" t="s">
        <v>55</v>
      </c>
    </row>
    <row r="799" spans="1:43" x14ac:dyDescent="0.35">
      <c r="A799" t="s">
        <v>1589</v>
      </c>
      <c r="B799" t="s">
        <v>47</v>
      </c>
      <c r="C799" t="s">
        <v>48</v>
      </c>
      <c r="D799" t="s">
        <v>48</v>
      </c>
      <c r="E799" t="s">
        <v>49</v>
      </c>
      <c r="F799" t="s">
        <v>1614</v>
      </c>
      <c r="G799" t="s">
        <v>1615</v>
      </c>
      <c r="I799" t="str">
        <f>HYPERLINK("https://twitter.com/Twitter User/status/1762688478385459241","https://twitter.com/Twitter User/status/1762688478385459241")</f>
        <v>https://twitter.com/Twitter User/status/1762688478385459241</v>
      </c>
      <c r="J799" t="s">
        <v>52</v>
      </c>
      <c r="N799">
        <v>0</v>
      </c>
      <c r="O799">
        <v>0</v>
      </c>
      <c r="X799" t="s">
        <v>53</v>
      </c>
      <c r="AK799" t="s">
        <v>54</v>
      </c>
      <c r="AL799" t="s">
        <v>55</v>
      </c>
      <c r="AM799" t="s">
        <v>55</v>
      </c>
      <c r="AN799" t="s">
        <v>55</v>
      </c>
      <c r="AO799" t="s">
        <v>55</v>
      </c>
      <c r="AP799" t="s">
        <v>55</v>
      </c>
      <c r="AQ799" t="s">
        <v>55</v>
      </c>
    </row>
    <row r="800" spans="1:43" x14ac:dyDescent="0.35">
      <c r="A800" t="s">
        <v>1589</v>
      </c>
      <c r="B800" t="s">
        <v>47</v>
      </c>
      <c r="C800" t="s">
        <v>48</v>
      </c>
      <c r="D800" t="s">
        <v>48</v>
      </c>
      <c r="E800" t="s">
        <v>68</v>
      </c>
      <c r="F800" t="s">
        <v>1616</v>
      </c>
      <c r="G800" t="s">
        <v>1617</v>
      </c>
      <c r="I800" t="str">
        <f>HYPERLINK("https://twitter.com/Twitter User/status/1762648900782182498","https://twitter.com/Twitter User/status/1762648900782182498")</f>
        <v>https://twitter.com/Twitter User/status/1762648900782182498</v>
      </c>
      <c r="J800" t="s">
        <v>52</v>
      </c>
      <c r="N800">
        <v>0</v>
      </c>
      <c r="O800">
        <v>0</v>
      </c>
      <c r="X800" t="s">
        <v>53</v>
      </c>
      <c r="AK800" t="s">
        <v>54</v>
      </c>
      <c r="AL800" t="s">
        <v>55</v>
      </c>
      <c r="AM800" t="s">
        <v>55</v>
      </c>
      <c r="AN800" t="s">
        <v>55</v>
      </c>
      <c r="AO800" t="s">
        <v>55</v>
      </c>
      <c r="AP800" t="s">
        <v>55</v>
      </c>
      <c r="AQ800" t="s">
        <v>55</v>
      </c>
    </row>
    <row r="801" spans="1:43" x14ac:dyDescent="0.35">
      <c r="A801" t="s">
        <v>1618</v>
      </c>
      <c r="B801" t="s">
        <v>47</v>
      </c>
      <c r="C801" t="s">
        <v>48</v>
      </c>
      <c r="D801" t="s">
        <v>48</v>
      </c>
      <c r="E801" t="s">
        <v>61</v>
      </c>
      <c r="F801" t="s">
        <v>1619</v>
      </c>
      <c r="G801" t="s">
        <v>1620</v>
      </c>
      <c r="I801" t="str">
        <f>HYPERLINK("https://twitter.com/Twitter User/status/1762544973092638954","https://twitter.com/Twitter User/status/1762544973092638954")</f>
        <v>https://twitter.com/Twitter User/status/1762544973092638954</v>
      </c>
      <c r="J801" t="s">
        <v>60</v>
      </c>
      <c r="N801">
        <v>0</v>
      </c>
      <c r="O801">
        <v>0</v>
      </c>
      <c r="X801" t="s">
        <v>53</v>
      </c>
      <c r="AK801" t="s">
        <v>54</v>
      </c>
      <c r="AL801" t="s">
        <v>55</v>
      </c>
      <c r="AM801" t="s">
        <v>55</v>
      </c>
      <c r="AN801" t="s">
        <v>55</v>
      </c>
      <c r="AO801" t="s">
        <v>55</v>
      </c>
      <c r="AP801" t="s">
        <v>55</v>
      </c>
      <c r="AQ801" t="s">
        <v>55</v>
      </c>
    </row>
    <row r="802" spans="1:43" x14ac:dyDescent="0.35">
      <c r="A802" t="s">
        <v>1618</v>
      </c>
      <c r="B802" t="s">
        <v>47</v>
      </c>
      <c r="C802" t="s">
        <v>48</v>
      </c>
      <c r="D802" t="s">
        <v>48</v>
      </c>
      <c r="E802" t="s">
        <v>61</v>
      </c>
      <c r="F802" t="s">
        <v>1621</v>
      </c>
      <c r="G802" t="s">
        <v>1622</v>
      </c>
      <c r="I802" t="str">
        <f>HYPERLINK("https://twitter.com/Twitter User/status/1762524803108331868","https://twitter.com/Twitter User/status/1762524803108331868")</f>
        <v>https://twitter.com/Twitter User/status/1762524803108331868</v>
      </c>
      <c r="N802">
        <v>0</v>
      </c>
      <c r="O802">
        <v>0</v>
      </c>
      <c r="X802" t="s">
        <v>53</v>
      </c>
      <c r="AK802" t="s">
        <v>54</v>
      </c>
      <c r="AL802" t="s">
        <v>55</v>
      </c>
      <c r="AM802" t="s">
        <v>55</v>
      </c>
      <c r="AN802" t="s">
        <v>55</v>
      </c>
      <c r="AO802" t="s">
        <v>55</v>
      </c>
      <c r="AP802" t="s">
        <v>55</v>
      </c>
      <c r="AQ802" t="s">
        <v>55</v>
      </c>
    </row>
    <row r="803" spans="1:43" x14ac:dyDescent="0.35">
      <c r="A803" t="s">
        <v>1618</v>
      </c>
      <c r="B803" t="s">
        <v>47</v>
      </c>
      <c r="C803" t="s">
        <v>48</v>
      </c>
      <c r="D803" t="s">
        <v>48</v>
      </c>
      <c r="E803" t="s">
        <v>49</v>
      </c>
      <c r="F803" t="s">
        <v>1623</v>
      </c>
      <c r="G803" t="s">
        <v>1624</v>
      </c>
      <c r="I803" t="str">
        <f>HYPERLINK("https://twitter.com/Twitter User/status/1762523870622593349","https://twitter.com/Twitter User/status/1762523870622593349")</f>
        <v>https://twitter.com/Twitter User/status/1762523870622593349</v>
      </c>
      <c r="J803" t="s">
        <v>52</v>
      </c>
      <c r="N803">
        <v>0</v>
      </c>
      <c r="O803">
        <v>0</v>
      </c>
      <c r="X803" t="s">
        <v>53</v>
      </c>
      <c r="AK803" t="s">
        <v>54</v>
      </c>
      <c r="AL803" t="s">
        <v>55</v>
      </c>
      <c r="AM803" t="s">
        <v>55</v>
      </c>
      <c r="AN803" t="s">
        <v>55</v>
      </c>
      <c r="AO803" t="s">
        <v>55</v>
      </c>
      <c r="AP803" t="s">
        <v>55</v>
      </c>
      <c r="AQ803" t="s">
        <v>55</v>
      </c>
    </row>
    <row r="804" spans="1:43" x14ac:dyDescent="0.35">
      <c r="A804" t="s">
        <v>1618</v>
      </c>
      <c r="B804" t="s">
        <v>47</v>
      </c>
      <c r="C804" t="s">
        <v>48</v>
      </c>
      <c r="D804" t="s">
        <v>48</v>
      </c>
      <c r="E804" t="s">
        <v>49</v>
      </c>
      <c r="F804" t="s">
        <v>1625</v>
      </c>
      <c r="G804" t="s">
        <v>1626</v>
      </c>
      <c r="I804" t="str">
        <f>HYPERLINK("https://twitter.com/Twitter User/status/1762508783035838769","https://twitter.com/Twitter User/status/1762508783035838769")</f>
        <v>https://twitter.com/Twitter User/status/1762508783035838769</v>
      </c>
      <c r="J804" t="s">
        <v>60</v>
      </c>
      <c r="N804">
        <v>0</v>
      </c>
      <c r="O804">
        <v>0</v>
      </c>
      <c r="X804" t="s">
        <v>53</v>
      </c>
      <c r="AK804" t="s">
        <v>54</v>
      </c>
      <c r="AL804" t="s">
        <v>55</v>
      </c>
      <c r="AM804" t="s">
        <v>55</v>
      </c>
      <c r="AN804" t="s">
        <v>55</v>
      </c>
      <c r="AO804" t="s">
        <v>55</v>
      </c>
      <c r="AP804" t="s">
        <v>55</v>
      </c>
      <c r="AQ804" t="s">
        <v>55</v>
      </c>
    </row>
    <row r="805" spans="1:43" x14ac:dyDescent="0.35">
      <c r="A805" t="s">
        <v>1618</v>
      </c>
      <c r="B805" t="s">
        <v>47</v>
      </c>
      <c r="C805" t="s">
        <v>48</v>
      </c>
      <c r="D805" t="s">
        <v>48</v>
      </c>
      <c r="E805" t="s">
        <v>61</v>
      </c>
      <c r="F805" t="s">
        <v>1627</v>
      </c>
      <c r="G805" t="s">
        <v>1628</v>
      </c>
      <c r="I805" t="str">
        <f>HYPERLINK("https://twitter.com/Twitter User/status/1762484111497629991","https://twitter.com/Twitter User/status/1762484111497629991")</f>
        <v>https://twitter.com/Twitter User/status/1762484111497629991</v>
      </c>
      <c r="N805">
        <v>0</v>
      </c>
      <c r="O805">
        <v>0</v>
      </c>
      <c r="X805" t="s">
        <v>53</v>
      </c>
      <c r="AK805" t="s">
        <v>54</v>
      </c>
      <c r="AL805" t="s">
        <v>55</v>
      </c>
      <c r="AM805" t="s">
        <v>55</v>
      </c>
      <c r="AN805" t="s">
        <v>55</v>
      </c>
      <c r="AO805" t="s">
        <v>55</v>
      </c>
      <c r="AP805" t="s">
        <v>55</v>
      </c>
      <c r="AQ805" t="s">
        <v>55</v>
      </c>
    </row>
    <row r="806" spans="1:43" x14ac:dyDescent="0.35">
      <c r="A806" t="s">
        <v>1618</v>
      </c>
      <c r="B806" t="s">
        <v>47</v>
      </c>
      <c r="C806" t="s">
        <v>48</v>
      </c>
      <c r="D806" t="s">
        <v>48</v>
      </c>
      <c r="E806" t="s">
        <v>49</v>
      </c>
      <c r="F806" t="s">
        <v>1629</v>
      </c>
      <c r="G806" t="s">
        <v>1630</v>
      </c>
      <c r="I806" t="str">
        <f>HYPERLINK("https://twitter.com/Twitter User/status/1762454081225076900","https://twitter.com/Twitter User/status/1762454081225076900")</f>
        <v>https://twitter.com/Twitter User/status/1762454081225076900</v>
      </c>
      <c r="J806" t="s">
        <v>52</v>
      </c>
      <c r="N806">
        <v>0</v>
      </c>
      <c r="O806">
        <v>0</v>
      </c>
      <c r="X806" t="s">
        <v>53</v>
      </c>
      <c r="AK806" t="s">
        <v>54</v>
      </c>
      <c r="AL806" t="s">
        <v>55</v>
      </c>
      <c r="AM806" t="s">
        <v>55</v>
      </c>
      <c r="AN806" t="s">
        <v>55</v>
      </c>
      <c r="AO806" t="s">
        <v>55</v>
      </c>
      <c r="AP806" t="s">
        <v>55</v>
      </c>
      <c r="AQ806" t="s">
        <v>55</v>
      </c>
    </row>
    <row r="807" spans="1:43" x14ac:dyDescent="0.35">
      <c r="A807" t="s">
        <v>1618</v>
      </c>
      <c r="B807" t="s">
        <v>47</v>
      </c>
      <c r="C807" t="s">
        <v>48</v>
      </c>
      <c r="D807" t="s">
        <v>48</v>
      </c>
      <c r="E807" t="s">
        <v>49</v>
      </c>
      <c r="F807" t="s">
        <v>1631</v>
      </c>
      <c r="G807" t="s">
        <v>1632</v>
      </c>
      <c r="I807" t="str">
        <f>HYPERLINK("https://twitter.com/Twitter User/status/1762453816665075936","https://twitter.com/Twitter User/status/1762453816665075936")</f>
        <v>https://twitter.com/Twitter User/status/1762453816665075936</v>
      </c>
      <c r="J807" t="s">
        <v>52</v>
      </c>
      <c r="N807">
        <v>0</v>
      </c>
      <c r="O807">
        <v>0</v>
      </c>
      <c r="X807" t="s">
        <v>53</v>
      </c>
      <c r="AK807" t="s">
        <v>54</v>
      </c>
      <c r="AL807" t="s">
        <v>55</v>
      </c>
      <c r="AM807" t="s">
        <v>55</v>
      </c>
      <c r="AN807" t="s">
        <v>55</v>
      </c>
      <c r="AO807" t="s">
        <v>55</v>
      </c>
      <c r="AP807" t="s">
        <v>55</v>
      </c>
      <c r="AQ807" t="s">
        <v>55</v>
      </c>
    </row>
    <row r="808" spans="1:43" x14ac:dyDescent="0.35">
      <c r="A808" t="s">
        <v>1618</v>
      </c>
      <c r="B808" t="s">
        <v>47</v>
      </c>
      <c r="C808" t="s">
        <v>48</v>
      </c>
      <c r="D808" t="s">
        <v>48</v>
      </c>
      <c r="E808" t="s">
        <v>61</v>
      </c>
      <c r="F808" t="s">
        <v>1633</v>
      </c>
      <c r="G808" t="s">
        <v>1634</v>
      </c>
      <c r="I808" t="str">
        <f>HYPERLINK("https://twitter.com/Twitter User/status/1762412287996862525","https://twitter.com/Twitter User/status/1762412287996862525")</f>
        <v>https://twitter.com/Twitter User/status/1762412287996862525</v>
      </c>
      <c r="J808" t="s">
        <v>52</v>
      </c>
      <c r="N808">
        <v>0</v>
      </c>
      <c r="O808">
        <v>0</v>
      </c>
      <c r="X808" t="s">
        <v>53</v>
      </c>
      <c r="AK808" t="s">
        <v>54</v>
      </c>
      <c r="AL808" t="s">
        <v>55</v>
      </c>
      <c r="AM808" t="s">
        <v>55</v>
      </c>
      <c r="AN808" t="s">
        <v>55</v>
      </c>
      <c r="AO808" t="s">
        <v>55</v>
      </c>
      <c r="AP808" t="s">
        <v>55</v>
      </c>
      <c r="AQ808" t="s">
        <v>55</v>
      </c>
    </row>
    <row r="809" spans="1:43" x14ac:dyDescent="0.35">
      <c r="A809" t="s">
        <v>1618</v>
      </c>
      <c r="B809" t="s">
        <v>47</v>
      </c>
      <c r="C809" t="s">
        <v>48</v>
      </c>
      <c r="D809" t="s">
        <v>48</v>
      </c>
      <c r="E809" t="s">
        <v>49</v>
      </c>
      <c r="F809" t="s">
        <v>1635</v>
      </c>
      <c r="G809" t="s">
        <v>1636</v>
      </c>
      <c r="I809" t="str">
        <f>HYPERLINK("https://twitter.com/Twitter User/status/1762411295431901453","https://twitter.com/Twitter User/status/1762411295431901453")</f>
        <v>https://twitter.com/Twitter User/status/1762411295431901453</v>
      </c>
      <c r="J809" t="s">
        <v>52</v>
      </c>
      <c r="N809">
        <v>0</v>
      </c>
      <c r="O809">
        <v>0</v>
      </c>
      <c r="X809" t="s">
        <v>53</v>
      </c>
      <c r="AK809" t="s">
        <v>54</v>
      </c>
      <c r="AL809" t="s">
        <v>55</v>
      </c>
      <c r="AM809" t="s">
        <v>55</v>
      </c>
      <c r="AN809" t="s">
        <v>55</v>
      </c>
      <c r="AO809" t="s">
        <v>55</v>
      </c>
      <c r="AP809" t="s">
        <v>55</v>
      </c>
      <c r="AQ809" t="s">
        <v>55</v>
      </c>
    </row>
    <row r="810" spans="1:43" x14ac:dyDescent="0.35">
      <c r="A810" t="s">
        <v>1618</v>
      </c>
      <c r="B810" t="s">
        <v>47</v>
      </c>
      <c r="C810" t="s">
        <v>48</v>
      </c>
      <c r="D810" t="s">
        <v>48</v>
      </c>
      <c r="E810" t="s">
        <v>49</v>
      </c>
      <c r="F810" t="s">
        <v>1637</v>
      </c>
      <c r="G810" t="s">
        <v>1638</v>
      </c>
      <c r="I810" t="str">
        <f>HYPERLINK("https://twitter.com/Twitter User/status/1762386712288768292","https://twitter.com/Twitter User/status/1762386712288768292")</f>
        <v>https://twitter.com/Twitter User/status/1762386712288768292</v>
      </c>
      <c r="J810" t="s">
        <v>52</v>
      </c>
      <c r="N810">
        <v>0</v>
      </c>
      <c r="O810">
        <v>0</v>
      </c>
      <c r="X810" t="s">
        <v>53</v>
      </c>
      <c r="AK810" t="s">
        <v>54</v>
      </c>
      <c r="AL810" t="s">
        <v>55</v>
      </c>
      <c r="AM810" t="s">
        <v>55</v>
      </c>
      <c r="AN810" t="s">
        <v>55</v>
      </c>
      <c r="AO810" t="s">
        <v>55</v>
      </c>
      <c r="AP810" t="s">
        <v>55</v>
      </c>
      <c r="AQ810" t="s">
        <v>55</v>
      </c>
    </row>
    <row r="811" spans="1:43" x14ac:dyDescent="0.35">
      <c r="A811" t="s">
        <v>1618</v>
      </c>
      <c r="B811" t="s">
        <v>47</v>
      </c>
      <c r="C811" t="s">
        <v>48</v>
      </c>
      <c r="D811" t="s">
        <v>48</v>
      </c>
      <c r="E811" t="s">
        <v>49</v>
      </c>
      <c r="F811" t="s">
        <v>1639</v>
      </c>
      <c r="G811" t="s">
        <v>1640</v>
      </c>
      <c r="I811" t="str">
        <f>HYPERLINK("https://twitter.com/Twitter User/status/1762350921458352626","https://twitter.com/Twitter User/status/1762350921458352626")</f>
        <v>https://twitter.com/Twitter User/status/1762350921458352626</v>
      </c>
      <c r="J811" t="s">
        <v>52</v>
      </c>
      <c r="N811">
        <v>0</v>
      </c>
      <c r="O811">
        <v>0</v>
      </c>
      <c r="X811" t="s">
        <v>53</v>
      </c>
      <c r="AK811" t="s">
        <v>54</v>
      </c>
      <c r="AL811" t="s">
        <v>55</v>
      </c>
      <c r="AM811" t="s">
        <v>55</v>
      </c>
      <c r="AN811" t="s">
        <v>55</v>
      </c>
      <c r="AO811" t="s">
        <v>55</v>
      </c>
      <c r="AP811" t="s">
        <v>55</v>
      </c>
      <c r="AQ811" t="s">
        <v>55</v>
      </c>
    </row>
    <row r="812" spans="1:43" x14ac:dyDescent="0.35">
      <c r="A812" t="s">
        <v>1618</v>
      </c>
      <c r="B812" t="s">
        <v>47</v>
      </c>
      <c r="C812" t="s">
        <v>48</v>
      </c>
      <c r="D812" t="s">
        <v>48</v>
      </c>
      <c r="E812" t="s">
        <v>49</v>
      </c>
      <c r="F812" t="s">
        <v>1641</v>
      </c>
      <c r="G812" t="s">
        <v>1642</v>
      </c>
      <c r="I812" t="str">
        <f>HYPERLINK("https://twitter.com/Twitter User/status/1762347493948616861","https://twitter.com/Twitter User/status/1762347493948616861")</f>
        <v>https://twitter.com/Twitter User/status/1762347493948616861</v>
      </c>
      <c r="J812" t="s">
        <v>52</v>
      </c>
      <c r="N812">
        <v>0</v>
      </c>
      <c r="O812">
        <v>0</v>
      </c>
      <c r="X812" t="s">
        <v>53</v>
      </c>
      <c r="AK812" t="s">
        <v>54</v>
      </c>
      <c r="AL812" t="s">
        <v>55</v>
      </c>
      <c r="AM812" t="s">
        <v>55</v>
      </c>
      <c r="AN812" t="s">
        <v>55</v>
      </c>
      <c r="AO812" t="s">
        <v>55</v>
      </c>
      <c r="AP812" t="s">
        <v>55</v>
      </c>
      <c r="AQ812" t="s">
        <v>55</v>
      </c>
    </row>
    <row r="813" spans="1:43" x14ac:dyDescent="0.35">
      <c r="A813" t="s">
        <v>1618</v>
      </c>
      <c r="B813" t="s">
        <v>47</v>
      </c>
      <c r="C813" t="s">
        <v>48</v>
      </c>
      <c r="D813" t="s">
        <v>48</v>
      </c>
      <c r="E813" t="s">
        <v>49</v>
      </c>
      <c r="F813" t="s">
        <v>1643</v>
      </c>
      <c r="G813" t="s">
        <v>1644</v>
      </c>
      <c r="I813" t="str">
        <f>HYPERLINK("https://twitter.com/Twitter User/status/1762346021643071600","https://twitter.com/Twitter User/status/1762346021643071600")</f>
        <v>https://twitter.com/Twitter User/status/1762346021643071600</v>
      </c>
      <c r="J813" t="s">
        <v>52</v>
      </c>
      <c r="N813">
        <v>0</v>
      </c>
      <c r="O813">
        <v>0</v>
      </c>
      <c r="X813" t="s">
        <v>53</v>
      </c>
      <c r="AK813" t="s">
        <v>54</v>
      </c>
      <c r="AL813" t="s">
        <v>55</v>
      </c>
      <c r="AM813" t="s">
        <v>55</v>
      </c>
      <c r="AN813" t="s">
        <v>55</v>
      </c>
      <c r="AO813" t="s">
        <v>55</v>
      </c>
      <c r="AP813" t="s">
        <v>55</v>
      </c>
      <c r="AQ813" t="s">
        <v>55</v>
      </c>
    </row>
    <row r="814" spans="1:43" x14ac:dyDescent="0.35">
      <c r="A814" t="s">
        <v>1618</v>
      </c>
      <c r="B814" t="s">
        <v>47</v>
      </c>
      <c r="C814" t="s">
        <v>48</v>
      </c>
      <c r="D814" t="s">
        <v>48</v>
      </c>
      <c r="E814" t="s">
        <v>61</v>
      </c>
      <c r="F814" t="s">
        <v>1645</v>
      </c>
      <c r="G814" t="s">
        <v>1646</v>
      </c>
      <c r="I814" t="str">
        <f>HYPERLINK("https://twitter.com/Twitter User/status/1762343689404494003","https://twitter.com/Twitter User/status/1762343689404494003")</f>
        <v>https://twitter.com/Twitter User/status/1762343689404494003</v>
      </c>
      <c r="J814" t="s">
        <v>52</v>
      </c>
      <c r="N814">
        <v>0</v>
      </c>
      <c r="O814">
        <v>0</v>
      </c>
      <c r="X814" t="s">
        <v>53</v>
      </c>
      <c r="AK814" t="s">
        <v>54</v>
      </c>
      <c r="AL814" t="s">
        <v>55</v>
      </c>
      <c r="AM814" t="s">
        <v>55</v>
      </c>
      <c r="AN814" t="s">
        <v>55</v>
      </c>
      <c r="AO814" t="s">
        <v>55</v>
      </c>
      <c r="AP814" t="s">
        <v>55</v>
      </c>
      <c r="AQ814" t="s">
        <v>55</v>
      </c>
    </row>
    <row r="815" spans="1:43" x14ac:dyDescent="0.35">
      <c r="A815" t="s">
        <v>1618</v>
      </c>
      <c r="B815" t="s">
        <v>47</v>
      </c>
      <c r="C815" t="s">
        <v>48</v>
      </c>
      <c r="D815" t="s">
        <v>48</v>
      </c>
      <c r="E815" t="s">
        <v>61</v>
      </c>
      <c r="F815" t="s">
        <v>1647</v>
      </c>
      <c r="G815" t="s">
        <v>1648</v>
      </c>
      <c r="I815" t="str">
        <f>HYPERLINK("https://twitter.com/Twitter User/status/1762337861297385636","https://twitter.com/Twitter User/status/1762337861297385636")</f>
        <v>https://twitter.com/Twitter User/status/1762337861297385636</v>
      </c>
      <c r="J815" t="s">
        <v>52</v>
      </c>
      <c r="N815">
        <v>0</v>
      </c>
      <c r="O815">
        <v>0</v>
      </c>
      <c r="X815" t="s">
        <v>53</v>
      </c>
      <c r="AK815" t="s">
        <v>54</v>
      </c>
      <c r="AL815" t="s">
        <v>55</v>
      </c>
      <c r="AM815" t="s">
        <v>55</v>
      </c>
      <c r="AN815" t="s">
        <v>55</v>
      </c>
      <c r="AO815" t="s">
        <v>55</v>
      </c>
      <c r="AP815" t="s">
        <v>55</v>
      </c>
      <c r="AQ815" t="s">
        <v>55</v>
      </c>
    </row>
    <row r="816" spans="1:43" x14ac:dyDescent="0.35">
      <c r="A816" t="s">
        <v>1618</v>
      </c>
      <c r="B816" t="s">
        <v>47</v>
      </c>
      <c r="C816" t="s">
        <v>48</v>
      </c>
      <c r="D816" t="s">
        <v>48</v>
      </c>
      <c r="E816" t="s">
        <v>61</v>
      </c>
      <c r="F816" t="s">
        <v>1610</v>
      </c>
      <c r="G816" t="s">
        <v>1649</v>
      </c>
      <c r="I816" t="str">
        <f>HYPERLINK("https://twitter.com/Twitter User/status/1762326532809519538","https://twitter.com/Twitter User/status/1762326532809519538")</f>
        <v>https://twitter.com/Twitter User/status/1762326532809519538</v>
      </c>
      <c r="J816" t="s">
        <v>52</v>
      </c>
      <c r="N816">
        <v>0</v>
      </c>
      <c r="O816">
        <v>0</v>
      </c>
      <c r="X816" t="s">
        <v>53</v>
      </c>
      <c r="AK816" t="s">
        <v>54</v>
      </c>
      <c r="AL816" t="s">
        <v>55</v>
      </c>
      <c r="AM816" t="s">
        <v>55</v>
      </c>
      <c r="AN816" t="s">
        <v>55</v>
      </c>
      <c r="AO816" t="s">
        <v>55</v>
      </c>
      <c r="AP816" t="s">
        <v>55</v>
      </c>
      <c r="AQ816" t="s">
        <v>55</v>
      </c>
    </row>
    <row r="817" spans="1:43" x14ac:dyDescent="0.35">
      <c r="A817" t="s">
        <v>1650</v>
      </c>
      <c r="B817" t="s">
        <v>47</v>
      </c>
      <c r="C817" t="s">
        <v>48</v>
      </c>
      <c r="D817" t="s">
        <v>48</v>
      </c>
      <c r="E817" t="s">
        <v>49</v>
      </c>
      <c r="F817" t="s">
        <v>1651</v>
      </c>
      <c r="G817" t="s">
        <v>1652</v>
      </c>
      <c r="I817" t="str">
        <f>HYPERLINK("https://twitter.com/Twitter User/status/1762150368325333333","https://twitter.com/Twitter User/status/1762150368325333333")</f>
        <v>https://twitter.com/Twitter User/status/1762150368325333333</v>
      </c>
      <c r="J817" t="s">
        <v>52</v>
      </c>
      <c r="N817">
        <v>0</v>
      </c>
      <c r="O817">
        <v>0</v>
      </c>
      <c r="X817" t="s">
        <v>53</v>
      </c>
      <c r="AK817" t="s">
        <v>54</v>
      </c>
      <c r="AL817" t="s">
        <v>55</v>
      </c>
      <c r="AM817" t="s">
        <v>55</v>
      </c>
      <c r="AN817" t="s">
        <v>55</v>
      </c>
      <c r="AO817" t="s">
        <v>55</v>
      </c>
      <c r="AP817" t="s">
        <v>55</v>
      </c>
      <c r="AQ817" t="s">
        <v>55</v>
      </c>
    </row>
    <row r="818" spans="1:43" x14ac:dyDescent="0.35">
      <c r="A818" t="s">
        <v>1650</v>
      </c>
      <c r="B818" t="s">
        <v>47</v>
      </c>
      <c r="C818" t="s">
        <v>48</v>
      </c>
      <c r="D818" t="s">
        <v>48</v>
      </c>
      <c r="E818" t="s">
        <v>61</v>
      </c>
      <c r="F818" t="s">
        <v>1653</v>
      </c>
      <c r="G818" t="s">
        <v>1654</v>
      </c>
      <c r="I818" t="str">
        <f>HYPERLINK("https://twitter.com/Twitter User/status/1762138300566192326","https://twitter.com/Twitter User/status/1762138300566192326")</f>
        <v>https://twitter.com/Twitter User/status/1762138300566192326</v>
      </c>
      <c r="J818" t="s">
        <v>52</v>
      </c>
      <c r="N818">
        <v>0</v>
      </c>
      <c r="O818">
        <v>0</v>
      </c>
      <c r="X818" t="s">
        <v>53</v>
      </c>
      <c r="AK818" t="s">
        <v>54</v>
      </c>
      <c r="AL818" t="s">
        <v>55</v>
      </c>
      <c r="AM818" t="s">
        <v>55</v>
      </c>
      <c r="AN818" t="s">
        <v>55</v>
      </c>
      <c r="AO818" t="s">
        <v>55</v>
      </c>
      <c r="AP818" t="s">
        <v>55</v>
      </c>
      <c r="AQ818" t="s">
        <v>55</v>
      </c>
    </row>
    <row r="819" spans="1:43" x14ac:dyDescent="0.35">
      <c r="A819" t="s">
        <v>1650</v>
      </c>
      <c r="B819" t="s">
        <v>47</v>
      </c>
      <c r="C819" t="s">
        <v>48</v>
      </c>
      <c r="D819" t="s">
        <v>48</v>
      </c>
      <c r="E819" t="s">
        <v>61</v>
      </c>
      <c r="F819" t="s">
        <v>1655</v>
      </c>
      <c r="G819" t="s">
        <v>1656</v>
      </c>
      <c r="I819" t="str">
        <f>HYPERLINK("https://twitter.com/Twitter User/status/1762136830445867254","https://twitter.com/Twitter User/status/1762136830445867254")</f>
        <v>https://twitter.com/Twitter User/status/1762136830445867254</v>
      </c>
      <c r="J819" t="s">
        <v>52</v>
      </c>
      <c r="N819">
        <v>0</v>
      </c>
      <c r="O819">
        <v>0</v>
      </c>
      <c r="X819" t="s">
        <v>53</v>
      </c>
      <c r="AK819" t="s">
        <v>54</v>
      </c>
      <c r="AL819" t="s">
        <v>55</v>
      </c>
      <c r="AM819" t="s">
        <v>55</v>
      </c>
      <c r="AN819" t="s">
        <v>55</v>
      </c>
      <c r="AO819" t="s">
        <v>55</v>
      </c>
      <c r="AP819" t="s">
        <v>55</v>
      </c>
      <c r="AQ819" t="s">
        <v>55</v>
      </c>
    </row>
    <row r="820" spans="1:43" x14ac:dyDescent="0.35">
      <c r="A820" t="s">
        <v>1650</v>
      </c>
      <c r="B820" t="s">
        <v>47</v>
      </c>
      <c r="C820" t="s">
        <v>48</v>
      </c>
      <c r="D820" t="s">
        <v>48</v>
      </c>
      <c r="E820" t="s">
        <v>61</v>
      </c>
      <c r="F820" t="s">
        <v>1657</v>
      </c>
      <c r="G820" t="s">
        <v>1658</v>
      </c>
      <c r="I820" t="str">
        <f>HYPERLINK("https://twitter.com/Twitter User/status/1762128552143863962","https://twitter.com/Twitter User/status/1762128552143863962")</f>
        <v>https://twitter.com/Twitter User/status/1762128552143863962</v>
      </c>
      <c r="J820" t="s">
        <v>52</v>
      </c>
      <c r="N820">
        <v>0</v>
      </c>
      <c r="O820">
        <v>0</v>
      </c>
      <c r="X820" t="s">
        <v>53</v>
      </c>
      <c r="AK820" t="s">
        <v>54</v>
      </c>
      <c r="AL820" t="s">
        <v>55</v>
      </c>
      <c r="AM820" t="s">
        <v>55</v>
      </c>
      <c r="AN820" t="s">
        <v>55</v>
      </c>
      <c r="AO820" t="s">
        <v>55</v>
      </c>
      <c r="AP820" t="s">
        <v>55</v>
      </c>
      <c r="AQ820" t="s">
        <v>55</v>
      </c>
    </row>
    <row r="821" spans="1:43" x14ac:dyDescent="0.35">
      <c r="A821" t="s">
        <v>1650</v>
      </c>
      <c r="B821" t="s">
        <v>47</v>
      </c>
      <c r="C821" t="s">
        <v>48</v>
      </c>
      <c r="D821" t="s">
        <v>48</v>
      </c>
      <c r="E821" t="s">
        <v>49</v>
      </c>
      <c r="F821" t="s">
        <v>1659</v>
      </c>
      <c r="G821" t="s">
        <v>1660</v>
      </c>
      <c r="I821" t="str">
        <f>HYPERLINK("https://twitter.com/Twitter User/status/1762112807401844769","https://twitter.com/Twitter User/status/1762112807401844769")</f>
        <v>https://twitter.com/Twitter User/status/1762112807401844769</v>
      </c>
      <c r="J821" t="s">
        <v>52</v>
      </c>
      <c r="N821">
        <v>0</v>
      </c>
      <c r="O821">
        <v>0</v>
      </c>
      <c r="X821" t="s">
        <v>53</v>
      </c>
      <c r="AK821" t="s">
        <v>54</v>
      </c>
      <c r="AL821" t="s">
        <v>55</v>
      </c>
      <c r="AM821" t="s">
        <v>55</v>
      </c>
      <c r="AN821" t="s">
        <v>55</v>
      </c>
      <c r="AO821" t="s">
        <v>55</v>
      </c>
      <c r="AP821" t="s">
        <v>55</v>
      </c>
      <c r="AQ821" t="s">
        <v>55</v>
      </c>
    </row>
    <row r="822" spans="1:43" x14ac:dyDescent="0.35">
      <c r="A822" t="s">
        <v>1650</v>
      </c>
      <c r="B822" t="s">
        <v>47</v>
      </c>
      <c r="C822" t="s">
        <v>48</v>
      </c>
      <c r="D822" t="s">
        <v>48</v>
      </c>
      <c r="E822" t="s">
        <v>68</v>
      </c>
      <c r="F822" t="s">
        <v>1661</v>
      </c>
      <c r="G822" t="s">
        <v>1662</v>
      </c>
      <c r="I822" t="str">
        <f>HYPERLINK("https://twitter.com/Twitter User/status/1762061354058592423","https://twitter.com/Twitter User/status/1762061354058592423")</f>
        <v>https://twitter.com/Twitter User/status/1762061354058592423</v>
      </c>
      <c r="J822" t="s">
        <v>52</v>
      </c>
      <c r="N822">
        <v>0</v>
      </c>
      <c r="O822">
        <v>0</v>
      </c>
      <c r="X822" t="s">
        <v>53</v>
      </c>
      <c r="AK822" t="s">
        <v>54</v>
      </c>
      <c r="AL822" t="s">
        <v>55</v>
      </c>
      <c r="AM822" t="s">
        <v>55</v>
      </c>
      <c r="AN822" t="s">
        <v>55</v>
      </c>
      <c r="AO822" t="s">
        <v>55</v>
      </c>
      <c r="AP822" t="s">
        <v>55</v>
      </c>
      <c r="AQ822" t="s">
        <v>55</v>
      </c>
    </row>
    <row r="823" spans="1:43" x14ac:dyDescent="0.35">
      <c r="A823" t="s">
        <v>1650</v>
      </c>
      <c r="B823" t="s">
        <v>47</v>
      </c>
      <c r="C823" t="s">
        <v>48</v>
      </c>
      <c r="D823" t="s">
        <v>48</v>
      </c>
      <c r="E823" t="s">
        <v>49</v>
      </c>
      <c r="F823" t="s">
        <v>1663</v>
      </c>
      <c r="G823" t="s">
        <v>1664</v>
      </c>
      <c r="I823" t="str">
        <f>HYPERLINK("https://twitter.com/Twitter User/status/1762055443235721401","https://twitter.com/Twitter User/status/1762055443235721401")</f>
        <v>https://twitter.com/Twitter User/status/1762055443235721401</v>
      </c>
      <c r="J823" t="s">
        <v>52</v>
      </c>
      <c r="N823">
        <v>0</v>
      </c>
      <c r="O823">
        <v>0</v>
      </c>
      <c r="X823" t="s">
        <v>53</v>
      </c>
      <c r="AK823" t="s">
        <v>54</v>
      </c>
      <c r="AL823" t="s">
        <v>55</v>
      </c>
      <c r="AM823" t="s">
        <v>55</v>
      </c>
      <c r="AN823" t="s">
        <v>55</v>
      </c>
      <c r="AO823" t="s">
        <v>55</v>
      </c>
      <c r="AP823" t="s">
        <v>55</v>
      </c>
      <c r="AQ823" t="s">
        <v>55</v>
      </c>
    </row>
    <row r="824" spans="1:43" x14ac:dyDescent="0.35">
      <c r="A824" t="s">
        <v>1650</v>
      </c>
      <c r="B824" t="s">
        <v>47</v>
      </c>
      <c r="C824" t="s">
        <v>48</v>
      </c>
      <c r="D824" t="s">
        <v>48</v>
      </c>
      <c r="E824" t="s">
        <v>61</v>
      </c>
      <c r="F824" t="s">
        <v>1665</v>
      </c>
      <c r="G824" t="s">
        <v>1666</v>
      </c>
      <c r="I824" t="str">
        <f>HYPERLINK("https://twitter.com/Twitter User/status/1762032927138070609","https://twitter.com/Twitter User/status/1762032927138070609")</f>
        <v>https://twitter.com/Twitter User/status/1762032927138070609</v>
      </c>
      <c r="J824" t="s">
        <v>52</v>
      </c>
      <c r="N824">
        <v>0</v>
      </c>
      <c r="O824">
        <v>0</v>
      </c>
      <c r="X824" t="s">
        <v>53</v>
      </c>
      <c r="AK824" t="s">
        <v>54</v>
      </c>
      <c r="AL824" t="s">
        <v>55</v>
      </c>
      <c r="AM824" t="s">
        <v>55</v>
      </c>
      <c r="AN824" t="s">
        <v>55</v>
      </c>
      <c r="AO824" t="s">
        <v>55</v>
      </c>
      <c r="AP824" t="s">
        <v>55</v>
      </c>
      <c r="AQ824" t="s">
        <v>55</v>
      </c>
    </row>
    <row r="825" spans="1:43" x14ac:dyDescent="0.35">
      <c r="A825" t="s">
        <v>1650</v>
      </c>
      <c r="B825" t="s">
        <v>47</v>
      </c>
      <c r="C825" t="s">
        <v>48</v>
      </c>
      <c r="D825" t="s">
        <v>48</v>
      </c>
      <c r="E825" t="s">
        <v>61</v>
      </c>
      <c r="F825" t="s">
        <v>1667</v>
      </c>
      <c r="G825" t="s">
        <v>1668</v>
      </c>
      <c r="I825" t="str">
        <f>HYPERLINK("https://twitter.com/Twitter User/status/1761868427222810675","https://twitter.com/Twitter User/status/1761868427222810675")</f>
        <v>https://twitter.com/Twitter User/status/1761868427222810675</v>
      </c>
      <c r="J825" t="s">
        <v>52</v>
      </c>
      <c r="N825">
        <v>0</v>
      </c>
      <c r="O825">
        <v>0</v>
      </c>
      <c r="X825" t="s">
        <v>53</v>
      </c>
      <c r="AK825" t="s">
        <v>54</v>
      </c>
      <c r="AL825" t="s">
        <v>55</v>
      </c>
      <c r="AM825" t="s">
        <v>55</v>
      </c>
      <c r="AN825" t="s">
        <v>55</v>
      </c>
      <c r="AO825" t="s">
        <v>55</v>
      </c>
      <c r="AP825" t="s">
        <v>55</v>
      </c>
      <c r="AQ825" t="s">
        <v>55</v>
      </c>
    </row>
    <row r="826" spans="1:43" x14ac:dyDescent="0.35">
      <c r="A826" t="s">
        <v>1650</v>
      </c>
      <c r="B826" t="s">
        <v>47</v>
      </c>
      <c r="C826" t="s">
        <v>48</v>
      </c>
      <c r="D826" t="s">
        <v>48</v>
      </c>
      <c r="E826" t="s">
        <v>49</v>
      </c>
      <c r="F826" t="s">
        <v>1669</v>
      </c>
      <c r="G826" t="s">
        <v>1670</v>
      </c>
      <c r="I826" t="str">
        <f>HYPERLINK("https://twitter.com/Twitter User/status/1761853199399714880","https://twitter.com/Twitter User/status/1761853199399714880")</f>
        <v>https://twitter.com/Twitter User/status/1761853199399714880</v>
      </c>
      <c r="J826" t="s">
        <v>52</v>
      </c>
      <c r="N826">
        <v>0</v>
      </c>
      <c r="O826">
        <v>0</v>
      </c>
      <c r="X826" t="s">
        <v>53</v>
      </c>
      <c r="AK826" t="s">
        <v>54</v>
      </c>
      <c r="AL826" t="s">
        <v>55</v>
      </c>
      <c r="AM826" t="s">
        <v>55</v>
      </c>
      <c r="AN826" t="s">
        <v>55</v>
      </c>
      <c r="AO826" t="s">
        <v>55</v>
      </c>
      <c r="AP826" t="s">
        <v>55</v>
      </c>
      <c r="AQ826" t="s">
        <v>55</v>
      </c>
    </row>
    <row r="827" spans="1:43" x14ac:dyDescent="0.35">
      <c r="A827" t="s">
        <v>1650</v>
      </c>
      <c r="B827" t="s">
        <v>47</v>
      </c>
      <c r="C827" t="s">
        <v>48</v>
      </c>
      <c r="D827" t="s">
        <v>48</v>
      </c>
      <c r="E827" t="s">
        <v>49</v>
      </c>
      <c r="F827" t="s">
        <v>1671</v>
      </c>
      <c r="G827" t="s">
        <v>1672</v>
      </c>
      <c r="I827" t="str">
        <f>HYPERLINK("https://twitter.com/Twitter User/status/1761844429881786769","https://twitter.com/Twitter User/status/1761844429881786769")</f>
        <v>https://twitter.com/Twitter User/status/1761844429881786769</v>
      </c>
      <c r="J827" t="s">
        <v>52</v>
      </c>
      <c r="N827">
        <v>0</v>
      </c>
      <c r="O827">
        <v>0</v>
      </c>
      <c r="X827" t="s">
        <v>53</v>
      </c>
      <c r="AK827" t="s">
        <v>54</v>
      </c>
      <c r="AL827" t="s">
        <v>55</v>
      </c>
      <c r="AM827" t="s">
        <v>55</v>
      </c>
      <c r="AN827" t="s">
        <v>55</v>
      </c>
      <c r="AO827" t="s">
        <v>55</v>
      </c>
      <c r="AP827" t="s">
        <v>55</v>
      </c>
      <c r="AQ827" t="s">
        <v>55</v>
      </c>
    </row>
    <row r="828" spans="1:43" x14ac:dyDescent="0.35">
      <c r="A828" t="s">
        <v>1650</v>
      </c>
      <c r="B828" t="s">
        <v>47</v>
      </c>
      <c r="C828" t="s">
        <v>48</v>
      </c>
      <c r="D828" t="s">
        <v>48</v>
      </c>
      <c r="E828" t="s">
        <v>68</v>
      </c>
      <c r="F828" t="s">
        <v>1673</v>
      </c>
      <c r="G828" t="s">
        <v>1674</v>
      </c>
      <c r="I828" t="str">
        <f>HYPERLINK("https://twitter.com/Twitter User/status/1761843753386729639","https://twitter.com/Twitter User/status/1761843753386729639")</f>
        <v>https://twitter.com/Twitter User/status/1761843753386729639</v>
      </c>
      <c r="J828" t="s">
        <v>52</v>
      </c>
      <c r="N828">
        <v>0</v>
      </c>
      <c r="O828">
        <v>0</v>
      </c>
      <c r="X828" t="s">
        <v>53</v>
      </c>
      <c r="AK828" t="s">
        <v>54</v>
      </c>
      <c r="AL828" t="s">
        <v>55</v>
      </c>
      <c r="AM828" t="s">
        <v>55</v>
      </c>
      <c r="AN828" t="s">
        <v>55</v>
      </c>
      <c r="AO828" t="s">
        <v>55</v>
      </c>
      <c r="AP828" t="s">
        <v>55</v>
      </c>
      <c r="AQ828" t="s">
        <v>55</v>
      </c>
    </row>
    <row r="829" spans="1:43" x14ac:dyDescent="0.35">
      <c r="A829" t="s">
        <v>1650</v>
      </c>
      <c r="B829" t="s">
        <v>47</v>
      </c>
      <c r="C829" t="s">
        <v>48</v>
      </c>
      <c r="D829" t="s">
        <v>48</v>
      </c>
      <c r="E829" t="s">
        <v>49</v>
      </c>
      <c r="F829" t="s">
        <v>1675</v>
      </c>
      <c r="G829" t="s">
        <v>1676</v>
      </c>
      <c r="I829" t="str">
        <f>HYPERLINK("https://twitter.com/Twitter User/status/1761829134488285365","https://twitter.com/Twitter User/status/1761829134488285365")</f>
        <v>https://twitter.com/Twitter User/status/1761829134488285365</v>
      </c>
      <c r="J829" t="s">
        <v>52</v>
      </c>
      <c r="N829">
        <v>0</v>
      </c>
      <c r="O829">
        <v>0</v>
      </c>
      <c r="X829" t="s">
        <v>53</v>
      </c>
      <c r="AK829" t="s">
        <v>54</v>
      </c>
      <c r="AL829" t="s">
        <v>55</v>
      </c>
      <c r="AM829" t="s">
        <v>55</v>
      </c>
      <c r="AN829" t="s">
        <v>55</v>
      </c>
      <c r="AO829" t="s">
        <v>55</v>
      </c>
      <c r="AP829" t="s">
        <v>55</v>
      </c>
      <c r="AQ829" t="s">
        <v>55</v>
      </c>
    </row>
    <row r="830" spans="1:43" x14ac:dyDescent="0.35">
      <c r="A830" t="s">
        <v>1677</v>
      </c>
      <c r="B830" t="s">
        <v>47</v>
      </c>
      <c r="C830" t="s">
        <v>48</v>
      </c>
      <c r="D830" t="s">
        <v>48</v>
      </c>
      <c r="E830" t="s">
        <v>49</v>
      </c>
      <c r="F830" t="s">
        <v>1678</v>
      </c>
      <c r="G830" t="s">
        <v>1679</v>
      </c>
      <c r="I830" t="str">
        <f>HYPERLINK("https://twitter.com/Twitter User/status/1761785894682632378","https://twitter.com/Twitter User/status/1761785894682632378")</f>
        <v>https://twitter.com/Twitter User/status/1761785894682632378</v>
      </c>
      <c r="J830" t="s">
        <v>52</v>
      </c>
      <c r="N830">
        <v>0</v>
      </c>
      <c r="O830">
        <v>0</v>
      </c>
      <c r="X830" t="s">
        <v>53</v>
      </c>
      <c r="AK830" t="s">
        <v>54</v>
      </c>
      <c r="AL830" t="s">
        <v>55</v>
      </c>
      <c r="AM830" t="s">
        <v>55</v>
      </c>
      <c r="AN830" t="s">
        <v>55</v>
      </c>
      <c r="AO830" t="s">
        <v>55</v>
      </c>
      <c r="AP830" t="s">
        <v>55</v>
      </c>
      <c r="AQ830" t="s">
        <v>55</v>
      </c>
    </row>
    <row r="831" spans="1:43" x14ac:dyDescent="0.35">
      <c r="A831" t="s">
        <v>1677</v>
      </c>
      <c r="B831" t="s">
        <v>47</v>
      </c>
      <c r="C831" t="s">
        <v>48</v>
      </c>
      <c r="D831" t="s">
        <v>48</v>
      </c>
      <c r="E831" t="s">
        <v>49</v>
      </c>
      <c r="F831" t="s">
        <v>1680</v>
      </c>
      <c r="G831" t="s">
        <v>1681</v>
      </c>
      <c r="I831" t="str">
        <f>HYPERLINK("https://twitter.com/Twitter User/status/1761741483974312170","https://twitter.com/Twitter User/status/1761741483974312170")</f>
        <v>https://twitter.com/Twitter User/status/1761741483974312170</v>
      </c>
      <c r="J831" t="s">
        <v>52</v>
      </c>
      <c r="N831">
        <v>0</v>
      </c>
      <c r="O831">
        <v>0</v>
      </c>
      <c r="X831" t="s">
        <v>53</v>
      </c>
      <c r="AK831" t="s">
        <v>54</v>
      </c>
      <c r="AL831" t="s">
        <v>55</v>
      </c>
      <c r="AM831" t="s">
        <v>55</v>
      </c>
      <c r="AN831" t="s">
        <v>55</v>
      </c>
      <c r="AO831" t="s">
        <v>55</v>
      </c>
      <c r="AP831" t="s">
        <v>55</v>
      </c>
      <c r="AQ831" t="s">
        <v>55</v>
      </c>
    </row>
    <row r="832" spans="1:43" x14ac:dyDescent="0.35">
      <c r="A832" t="s">
        <v>1677</v>
      </c>
      <c r="B832" t="s">
        <v>47</v>
      </c>
      <c r="C832" t="s">
        <v>48</v>
      </c>
      <c r="D832" t="s">
        <v>48</v>
      </c>
      <c r="E832" t="s">
        <v>49</v>
      </c>
      <c r="F832" t="s">
        <v>1682</v>
      </c>
      <c r="G832" t="s">
        <v>1683</v>
      </c>
      <c r="I832" t="str">
        <f>HYPERLINK("https://twitter.com/Twitter User/status/1761731143106469930","https://twitter.com/Twitter User/status/1761731143106469930")</f>
        <v>https://twitter.com/Twitter User/status/1761731143106469930</v>
      </c>
      <c r="J832" t="s">
        <v>52</v>
      </c>
      <c r="N832">
        <v>0</v>
      </c>
      <c r="O832">
        <v>0</v>
      </c>
      <c r="X832" t="s">
        <v>53</v>
      </c>
      <c r="AK832" t="s">
        <v>54</v>
      </c>
      <c r="AL832" t="s">
        <v>55</v>
      </c>
      <c r="AM832" t="s">
        <v>55</v>
      </c>
      <c r="AN832" t="s">
        <v>55</v>
      </c>
      <c r="AO832" t="s">
        <v>55</v>
      </c>
      <c r="AP832" t="s">
        <v>55</v>
      </c>
      <c r="AQ832" t="s">
        <v>55</v>
      </c>
    </row>
    <row r="833" spans="1:43" x14ac:dyDescent="0.35">
      <c r="A833" t="s">
        <v>1677</v>
      </c>
      <c r="B833" t="s">
        <v>47</v>
      </c>
      <c r="C833" t="s">
        <v>48</v>
      </c>
      <c r="D833" t="s">
        <v>48</v>
      </c>
      <c r="E833" t="s">
        <v>61</v>
      </c>
      <c r="F833" t="s">
        <v>1684</v>
      </c>
      <c r="G833" t="s">
        <v>1685</v>
      </c>
      <c r="I833" t="str">
        <f>HYPERLINK("https://twitter.com/Twitter User/status/1761671186453565474","https://twitter.com/Twitter User/status/1761671186453565474")</f>
        <v>https://twitter.com/Twitter User/status/1761671186453565474</v>
      </c>
      <c r="J833" t="s">
        <v>60</v>
      </c>
      <c r="N833">
        <v>0</v>
      </c>
      <c r="O833">
        <v>0</v>
      </c>
      <c r="X833" t="s">
        <v>53</v>
      </c>
      <c r="AK833" t="s">
        <v>54</v>
      </c>
      <c r="AL833" t="s">
        <v>55</v>
      </c>
      <c r="AM833" t="s">
        <v>55</v>
      </c>
      <c r="AN833" t="s">
        <v>55</v>
      </c>
      <c r="AO833" t="s">
        <v>55</v>
      </c>
      <c r="AP833" t="s">
        <v>55</v>
      </c>
      <c r="AQ833" t="s">
        <v>55</v>
      </c>
    </row>
    <row r="834" spans="1:43" x14ac:dyDescent="0.35">
      <c r="A834" t="s">
        <v>1677</v>
      </c>
      <c r="B834" t="s">
        <v>47</v>
      </c>
      <c r="C834" t="s">
        <v>48</v>
      </c>
      <c r="D834" t="s">
        <v>48</v>
      </c>
      <c r="E834" t="s">
        <v>61</v>
      </c>
      <c r="F834" t="s">
        <v>1686</v>
      </c>
      <c r="G834" t="s">
        <v>1687</v>
      </c>
      <c r="I834" t="str">
        <f>HYPERLINK("https://twitter.com/Twitter User/status/1761648724953239696","https://twitter.com/Twitter User/status/1761648724953239696")</f>
        <v>https://twitter.com/Twitter User/status/1761648724953239696</v>
      </c>
      <c r="J834" t="s">
        <v>52</v>
      </c>
      <c r="N834">
        <v>0</v>
      </c>
      <c r="O834">
        <v>0</v>
      </c>
      <c r="X834" t="s">
        <v>53</v>
      </c>
      <c r="AK834" t="s">
        <v>54</v>
      </c>
      <c r="AL834" t="s">
        <v>55</v>
      </c>
      <c r="AM834" t="s">
        <v>55</v>
      </c>
      <c r="AN834" t="s">
        <v>55</v>
      </c>
      <c r="AO834" t="s">
        <v>55</v>
      </c>
      <c r="AP834" t="s">
        <v>55</v>
      </c>
      <c r="AQ834" t="s">
        <v>55</v>
      </c>
    </row>
    <row r="835" spans="1:43" x14ac:dyDescent="0.35">
      <c r="A835" t="s">
        <v>1677</v>
      </c>
      <c r="B835" t="s">
        <v>47</v>
      </c>
      <c r="C835" t="s">
        <v>48</v>
      </c>
      <c r="D835" t="s">
        <v>48</v>
      </c>
      <c r="E835" t="s">
        <v>49</v>
      </c>
      <c r="F835" t="s">
        <v>1688</v>
      </c>
      <c r="G835" t="s">
        <v>1689</v>
      </c>
      <c r="I835" t="str">
        <f>HYPERLINK("https://twitter.com/Twitter User/status/1761637979745857695","https://twitter.com/Twitter User/status/1761637979745857695")</f>
        <v>https://twitter.com/Twitter User/status/1761637979745857695</v>
      </c>
      <c r="J835" t="s">
        <v>52</v>
      </c>
      <c r="N835">
        <v>0</v>
      </c>
      <c r="O835">
        <v>0</v>
      </c>
      <c r="X835" t="s">
        <v>53</v>
      </c>
      <c r="AK835" t="s">
        <v>54</v>
      </c>
      <c r="AL835" t="s">
        <v>55</v>
      </c>
      <c r="AM835" t="s">
        <v>55</v>
      </c>
      <c r="AN835" t="s">
        <v>55</v>
      </c>
      <c r="AO835" t="s">
        <v>55</v>
      </c>
      <c r="AP835" t="s">
        <v>55</v>
      </c>
      <c r="AQ835" t="s">
        <v>55</v>
      </c>
    </row>
    <row r="836" spans="1:43" x14ac:dyDescent="0.35">
      <c r="A836" t="s">
        <v>1677</v>
      </c>
      <c r="B836" t="s">
        <v>47</v>
      </c>
      <c r="C836" t="s">
        <v>48</v>
      </c>
      <c r="D836" t="s">
        <v>48</v>
      </c>
      <c r="E836" t="s">
        <v>68</v>
      </c>
      <c r="F836" t="s">
        <v>1690</v>
      </c>
      <c r="G836" t="s">
        <v>1691</v>
      </c>
      <c r="I836" t="str">
        <f>HYPERLINK("https://twitter.com/Twitter User/status/1761615002115670524","https://twitter.com/Twitter User/status/1761615002115670524")</f>
        <v>https://twitter.com/Twitter User/status/1761615002115670524</v>
      </c>
      <c r="J836" t="s">
        <v>60</v>
      </c>
      <c r="N836">
        <v>0</v>
      </c>
      <c r="O836">
        <v>0</v>
      </c>
      <c r="X836" t="s">
        <v>53</v>
      </c>
      <c r="AK836" t="s">
        <v>54</v>
      </c>
      <c r="AL836" t="s">
        <v>55</v>
      </c>
      <c r="AM836" t="s">
        <v>55</v>
      </c>
      <c r="AN836" t="s">
        <v>55</v>
      </c>
      <c r="AO836" t="s">
        <v>55</v>
      </c>
      <c r="AP836" t="s">
        <v>55</v>
      </c>
      <c r="AQ836" t="s">
        <v>55</v>
      </c>
    </row>
    <row r="837" spans="1:43" x14ac:dyDescent="0.35">
      <c r="A837" t="s">
        <v>1677</v>
      </c>
      <c r="B837" t="s">
        <v>47</v>
      </c>
      <c r="C837" t="s">
        <v>48</v>
      </c>
      <c r="D837" t="s">
        <v>48</v>
      </c>
      <c r="E837" t="s">
        <v>49</v>
      </c>
      <c r="F837" t="s">
        <v>1692</v>
      </c>
      <c r="G837" t="s">
        <v>1693</v>
      </c>
      <c r="I837" t="str">
        <f>HYPERLINK("https://twitter.com/Twitter User/status/1761597107390263463","https://twitter.com/Twitter User/status/1761597107390263463")</f>
        <v>https://twitter.com/Twitter User/status/1761597107390263463</v>
      </c>
      <c r="J837" t="s">
        <v>52</v>
      </c>
      <c r="N837">
        <v>0</v>
      </c>
      <c r="O837">
        <v>0</v>
      </c>
      <c r="X837" t="s">
        <v>53</v>
      </c>
      <c r="AK837" t="s">
        <v>54</v>
      </c>
      <c r="AL837" t="s">
        <v>55</v>
      </c>
      <c r="AM837" t="s">
        <v>55</v>
      </c>
      <c r="AN837" t="s">
        <v>55</v>
      </c>
      <c r="AO837" t="s">
        <v>55</v>
      </c>
      <c r="AP837" t="s">
        <v>55</v>
      </c>
      <c r="AQ837" t="s">
        <v>55</v>
      </c>
    </row>
    <row r="838" spans="1:43" x14ac:dyDescent="0.35">
      <c r="A838" t="s">
        <v>1677</v>
      </c>
      <c r="B838" t="s">
        <v>47</v>
      </c>
      <c r="C838" t="s">
        <v>48</v>
      </c>
      <c r="D838" t="s">
        <v>48</v>
      </c>
      <c r="E838" t="s">
        <v>61</v>
      </c>
      <c r="F838" t="s">
        <v>1694</v>
      </c>
      <c r="G838" t="s">
        <v>1695</v>
      </c>
      <c r="I838" t="str">
        <f>HYPERLINK("https://twitter.com/Twitter User/status/1761590125996453949","https://twitter.com/Twitter User/status/1761590125996453949")</f>
        <v>https://twitter.com/Twitter User/status/1761590125996453949</v>
      </c>
      <c r="J838" t="s">
        <v>52</v>
      </c>
      <c r="N838">
        <v>0</v>
      </c>
      <c r="O838">
        <v>0</v>
      </c>
      <c r="X838" t="s">
        <v>53</v>
      </c>
      <c r="AK838" t="s">
        <v>54</v>
      </c>
      <c r="AL838" t="s">
        <v>55</v>
      </c>
      <c r="AM838" t="s">
        <v>55</v>
      </c>
      <c r="AN838" t="s">
        <v>55</v>
      </c>
      <c r="AO838" t="s">
        <v>55</v>
      </c>
      <c r="AP838" t="s">
        <v>55</v>
      </c>
      <c r="AQ838" t="s">
        <v>55</v>
      </c>
    </row>
    <row r="839" spans="1:43" x14ac:dyDescent="0.35">
      <c r="A839" t="s">
        <v>1677</v>
      </c>
      <c r="B839" t="s">
        <v>47</v>
      </c>
      <c r="C839" t="s">
        <v>48</v>
      </c>
      <c r="D839" t="s">
        <v>48</v>
      </c>
      <c r="E839" t="s">
        <v>68</v>
      </c>
      <c r="F839" t="s">
        <v>1696</v>
      </c>
      <c r="G839" t="s">
        <v>1697</v>
      </c>
      <c r="I839" t="str">
        <f>HYPERLINK("https://twitter.com/Twitter User/status/1761471734304448876","https://twitter.com/Twitter User/status/1761471734304448876")</f>
        <v>https://twitter.com/Twitter User/status/1761471734304448876</v>
      </c>
      <c r="J839" t="s">
        <v>60</v>
      </c>
      <c r="N839">
        <v>0</v>
      </c>
      <c r="O839">
        <v>0</v>
      </c>
      <c r="X839" t="s">
        <v>53</v>
      </c>
      <c r="AK839" t="s">
        <v>54</v>
      </c>
      <c r="AL839" t="s">
        <v>55</v>
      </c>
      <c r="AM839" t="s">
        <v>55</v>
      </c>
      <c r="AN839" t="s">
        <v>55</v>
      </c>
      <c r="AO839" t="s">
        <v>55</v>
      </c>
      <c r="AP839" t="s">
        <v>55</v>
      </c>
      <c r="AQ839" t="s">
        <v>55</v>
      </c>
    </row>
    <row r="840" spans="1:43" x14ac:dyDescent="0.35">
      <c r="A840" t="s">
        <v>1677</v>
      </c>
      <c r="B840" t="s">
        <v>47</v>
      </c>
      <c r="C840" t="s">
        <v>48</v>
      </c>
      <c r="D840" t="s">
        <v>48</v>
      </c>
      <c r="E840" t="s">
        <v>49</v>
      </c>
      <c r="F840" t="s">
        <v>1698</v>
      </c>
      <c r="G840" t="s">
        <v>1699</v>
      </c>
      <c r="I840" t="str">
        <f>HYPERLINK("https://twitter.com/Twitter User/status/1761471626988880381","https://twitter.com/Twitter User/status/1761471626988880381")</f>
        <v>https://twitter.com/Twitter User/status/1761471626988880381</v>
      </c>
      <c r="N840">
        <v>0</v>
      </c>
      <c r="O840">
        <v>0</v>
      </c>
      <c r="X840" t="s">
        <v>53</v>
      </c>
      <c r="AK840" t="s">
        <v>54</v>
      </c>
      <c r="AL840" t="s">
        <v>55</v>
      </c>
      <c r="AM840" t="s">
        <v>55</v>
      </c>
      <c r="AN840" t="s">
        <v>55</v>
      </c>
      <c r="AO840" t="s">
        <v>55</v>
      </c>
      <c r="AP840" t="s">
        <v>55</v>
      </c>
      <c r="AQ840" t="s">
        <v>55</v>
      </c>
    </row>
    <row r="841" spans="1:43" x14ac:dyDescent="0.35">
      <c r="A841" t="s">
        <v>1700</v>
      </c>
      <c r="B841" t="s">
        <v>47</v>
      </c>
      <c r="C841" t="s">
        <v>48</v>
      </c>
      <c r="D841" t="s">
        <v>48</v>
      </c>
      <c r="E841" t="s">
        <v>49</v>
      </c>
      <c r="F841" t="s">
        <v>1701</v>
      </c>
      <c r="G841" t="s">
        <v>1702</v>
      </c>
      <c r="I841" t="str">
        <f>HYPERLINK("https://twitter.com/Twitter User/status/1761354976260239733","https://twitter.com/Twitter User/status/1761354976260239733")</f>
        <v>https://twitter.com/Twitter User/status/1761354976260239733</v>
      </c>
      <c r="J841" t="s">
        <v>52</v>
      </c>
      <c r="N841">
        <v>0</v>
      </c>
      <c r="O841">
        <v>0</v>
      </c>
      <c r="X841" t="s">
        <v>53</v>
      </c>
      <c r="AK841" t="s">
        <v>54</v>
      </c>
      <c r="AL841" t="s">
        <v>55</v>
      </c>
      <c r="AM841" t="s">
        <v>55</v>
      </c>
      <c r="AN841" t="s">
        <v>55</v>
      </c>
      <c r="AO841" t="s">
        <v>55</v>
      </c>
      <c r="AP841" t="s">
        <v>55</v>
      </c>
      <c r="AQ841" t="s">
        <v>55</v>
      </c>
    </row>
    <row r="842" spans="1:43" x14ac:dyDescent="0.35">
      <c r="A842" t="s">
        <v>1700</v>
      </c>
      <c r="B842" t="s">
        <v>47</v>
      </c>
      <c r="C842" t="s">
        <v>48</v>
      </c>
      <c r="D842" t="s">
        <v>48</v>
      </c>
      <c r="E842" t="s">
        <v>49</v>
      </c>
      <c r="F842" t="s">
        <v>1701</v>
      </c>
      <c r="G842" t="s">
        <v>1703</v>
      </c>
      <c r="I842" t="str">
        <f>HYPERLINK("https://twitter.com/Twitter User/status/1761354624827810103","https://twitter.com/Twitter User/status/1761354624827810103")</f>
        <v>https://twitter.com/Twitter User/status/1761354624827810103</v>
      </c>
      <c r="J842" t="s">
        <v>52</v>
      </c>
      <c r="N842">
        <v>0</v>
      </c>
      <c r="O842">
        <v>0</v>
      </c>
      <c r="X842" t="s">
        <v>95</v>
      </c>
      <c r="AK842" t="s">
        <v>54</v>
      </c>
      <c r="AL842" t="s">
        <v>55</v>
      </c>
      <c r="AM842" t="s">
        <v>55</v>
      </c>
      <c r="AN842" t="s">
        <v>55</v>
      </c>
      <c r="AO842" t="s">
        <v>55</v>
      </c>
      <c r="AP842" t="s">
        <v>55</v>
      </c>
      <c r="AQ842" t="s">
        <v>55</v>
      </c>
    </row>
    <row r="843" spans="1:43" x14ac:dyDescent="0.35">
      <c r="A843" t="s">
        <v>1700</v>
      </c>
      <c r="B843" t="s">
        <v>47</v>
      </c>
      <c r="C843" t="s">
        <v>48</v>
      </c>
      <c r="D843" t="s">
        <v>48</v>
      </c>
      <c r="E843" t="s">
        <v>61</v>
      </c>
      <c r="F843" t="s">
        <v>1704</v>
      </c>
      <c r="G843" t="s">
        <v>1705</v>
      </c>
      <c r="I843" t="str">
        <f>HYPERLINK("https://twitter.com/Twitter User/status/1761337866129478048","https://twitter.com/Twitter User/status/1761337866129478048")</f>
        <v>https://twitter.com/Twitter User/status/1761337866129478048</v>
      </c>
      <c r="J843" t="s">
        <v>60</v>
      </c>
      <c r="N843">
        <v>0</v>
      </c>
      <c r="O843">
        <v>0</v>
      </c>
      <c r="X843" t="s">
        <v>53</v>
      </c>
      <c r="AK843" t="s">
        <v>54</v>
      </c>
      <c r="AL843" t="s">
        <v>55</v>
      </c>
      <c r="AM843" t="s">
        <v>55</v>
      </c>
      <c r="AN843" t="s">
        <v>55</v>
      </c>
      <c r="AO843" t="s">
        <v>55</v>
      </c>
      <c r="AP843" t="s">
        <v>55</v>
      </c>
      <c r="AQ843" t="s">
        <v>55</v>
      </c>
    </row>
    <row r="844" spans="1:43" x14ac:dyDescent="0.35">
      <c r="A844" t="s">
        <v>1700</v>
      </c>
      <c r="B844" t="s">
        <v>73</v>
      </c>
      <c r="C844" t="s">
        <v>1706</v>
      </c>
      <c r="D844" t="s">
        <v>1706</v>
      </c>
      <c r="E844" t="s">
        <v>49</v>
      </c>
      <c r="F844" t="s">
        <v>1707</v>
      </c>
      <c r="G844" t="s">
        <v>1708</v>
      </c>
      <c r="I844" t="str">
        <f>HYPERLINK("https://www.youtube.com/watch?v=MtIx_04GCGU","https://www.youtube.com/watch?v=MtIx_04GCGU")</f>
        <v>https://www.youtube.com/watch?v=MtIx_04GCGU</v>
      </c>
      <c r="R844">
        <v>0</v>
      </c>
      <c r="S844">
        <v>0</v>
      </c>
      <c r="T844">
        <v>0</v>
      </c>
      <c r="V844">
        <v>0</v>
      </c>
      <c r="X844" t="s">
        <v>77</v>
      </c>
      <c r="AL844" t="s">
        <v>55</v>
      </c>
      <c r="AM844" t="s">
        <v>55</v>
      </c>
      <c r="AN844" t="s">
        <v>55</v>
      </c>
      <c r="AO844" t="s">
        <v>55</v>
      </c>
      <c r="AP844" t="s">
        <v>55</v>
      </c>
      <c r="AQ844" t="s">
        <v>55</v>
      </c>
    </row>
    <row r="845" spans="1:43" x14ac:dyDescent="0.35">
      <c r="A845" t="s">
        <v>1700</v>
      </c>
      <c r="B845" t="s">
        <v>47</v>
      </c>
      <c r="C845" t="s">
        <v>48</v>
      </c>
      <c r="D845" t="s">
        <v>48</v>
      </c>
      <c r="E845" t="s">
        <v>49</v>
      </c>
      <c r="F845" t="s">
        <v>1709</v>
      </c>
      <c r="G845" t="s">
        <v>1710</v>
      </c>
      <c r="I845" t="str">
        <f>HYPERLINK("https://twitter.com/Twitter User/status/1761298368473481275","https://twitter.com/Twitter User/status/1761298368473481275")</f>
        <v>https://twitter.com/Twitter User/status/1761298368473481275</v>
      </c>
      <c r="J845" t="s">
        <v>52</v>
      </c>
      <c r="N845">
        <v>0</v>
      </c>
      <c r="O845">
        <v>0</v>
      </c>
      <c r="X845" t="s">
        <v>53</v>
      </c>
      <c r="AK845" t="s">
        <v>54</v>
      </c>
      <c r="AL845" t="s">
        <v>55</v>
      </c>
      <c r="AM845" t="s">
        <v>55</v>
      </c>
      <c r="AN845" t="s">
        <v>55</v>
      </c>
      <c r="AO845" t="s">
        <v>55</v>
      </c>
      <c r="AP845" t="s">
        <v>55</v>
      </c>
      <c r="AQ845" t="s">
        <v>55</v>
      </c>
    </row>
    <row r="846" spans="1:43" x14ac:dyDescent="0.35">
      <c r="A846" t="s">
        <v>1700</v>
      </c>
      <c r="B846" t="s">
        <v>47</v>
      </c>
      <c r="C846" t="s">
        <v>48</v>
      </c>
      <c r="D846" t="s">
        <v>48</v>
      </c>
      <c r="E846" t="s">
        <v>61</v>
      </c>
      <c r="F846" t="s">
        <v>1711</v>
      </c>
      <c r="G846" t="s">
        <v>1712</v>
      </c>
      <c r="I846" t="str">
        <f>HYPERLINK("https://twitter.com/Twitter User/status/1761283625109344564","https://twitter.com/Twitter User/status/1761283625109344564")</f>
        <v>https://twitter.com/Twitter User/status/1761283625109344564</v>
      </c>
      <c r="J846" t="s">
        <v>52</v>
      </c>
      <c r="N846">
        <v>0</v>
      </c>
      <c r="O846">
        <v>0</v>
      </c>
      <c r="X846" t="s">
        <v>53</v>
      </c>
      <c r="AK846" t="s">
        <v>54</v>
      </c>
      <c r="AL846" t="s">
        <v>55</v>
      </c>
      <c r="AM846" t="s">
        <v>55</v>
      </c>
      <c r="AN846" t="s">
        <v>55</v>
      </c>
      <c r="AO846" t="s">
        <v>55</v>
      </c>
      <c r="AP846" t="s">
        <v>55</v>
      </c>
      <c r="AQ846" t="s">
        <v>55</v>
      </c>
    </row>
    <row r="847" spans="1:43" x14ac:dyDescent="0.35">
      <c r="A847" t="s">
        <v>1700</v>
      </c>
      <c r="B847" t="s">
        <v>47</v>
      </c>
      <c r="C847" t="s">
        <v>48</v>
      </c>
      <c r="D847" t="s">
        <v>48</v>
      </c>
      <c r="E847" t="s">
        <v>49</v>
      </c>
      <c r="F847" t="s">
        <v>1713</v>
      </c>
      <c r="G847" t="s">
        <v>1714</v>
      </c>
      <c r="I847" t="str">
        <f>HYPERLINK("https://twitter.com/Twitter User/status/1761276522206482665","https://twitter.com/Twitter User/status/1761276522206482665")</f>
        <v>https://twitter.com/Twitter User/status/1761276522206482665</v>
      </c>
      <c r="J847" t="s">
        <v>52</v>
      </c>
      <c r="N847">
        <v>0</v>
      </c>
      <c r="O847">
        <v>0</v>
      </c>
      <c r="X847" t="s">
        <v>53</v>
      </c>
      <c r="AK847" t="s">
        <v>54</v>
      </c>
      <c r="AL847" t="s">
        <v>55</v>
      </c>
      <c r="AM847" t="s">
        <v>55</v>
      </c>
      <c r="AN847" t="s">
        <v>55</v>
      </c>
      <c r="AO847" t="s">
        <v>55</v>
      </c>
      <c r="AP847" t="s">
        <v>55</v>
      </c>
      <c r="AQ847" t="s">
        <v>55</v>
      </c>
    </row>
    <row r="848" spans="1:43" x14ac:dyDescent="0.35">
      <c r="A848" t="s">
        <v>1700</v>
      </c>
      <c r="B848" t="s">
        <v>47</v>
      </c>
      <c r="C848" t="s">
        <v>48</v>
      </c>
      <c r="D848" t="s">
        <v>48</v>
      </c>
      <c r="E848" t="s">
        <v>49</v>
      </c>
      <c r="F848" t="s">
        <v>1715</v>
      </c>
      <c r="G848" t="s">
        <v>1716</v>
      </c>
      <c r="I848" t="str">
        <f>HYPERLINK("https://twitter.com/Twitter User/status/1761265266783035611","https://twitter.com/Twitter User/status/1761265266783035611")</f>
        <v>https://twitter.com/Twitter User/status/1761265266783035611</v>
      </c>
      <c r="J848" t="s">
        <v>52</v>
      </c>
      <c r="N848">
        <v>0</v>
      </c>
      <c r="O848">
        <v>0</v>
      </c>
      <c r="X848" t="s">
        <v>53</v>
      </c>
      <c r="AK848" t="s">
        <v>54</v>
      </c>
      <c r="AL848" t="s">
        <v>55</v>
      </c>
      <c r="AM848" t="s">
        <v>55</v>
      </c>
      <c r="AN848" t="s">
        <v>55</v>
      </c>
      <c r="AO848" t="s">
        <v>55</v>
      </c>
      <c r="AP848" t="s">
        <v>55</v>
      </c>
      <c r="AQ848" t="s">
        <v>55</v>
      </c>
    </row>
    <row r="849" spans="1:43" x14ac:dyDescent="0.35">
      <c r="A849" t="s">
        <v>1700</v>
      </c>
      <c r="B849" t="s">
        <v>47</v>
      </c>
      <c r="C849" t="s">
        <v>48</v>
      </c>
      <c r="D849" t="s">
        <v>48</v>
      </c>
      <c r="E849" t="s">
        <v>49</v>
      </c>
      <c r="F849" t="s">
        <v>1717</v>
      </c>
      <c r="G849" t="s">
        <v>1718</v>
      </c>
      <c r="I849" t="str">
        <f>HYPERLINK("https://twitter.com/Twitter User/status/1761234684258783583","https://twitter.com/Twitter User/status/1761234684258783583")</f>
        <v>https://twitter.com/Twitter User/status/1761234684258783583</v>
      </c>
      <c r="J849" t="s">
        <v>52</v>
      </c>
      <c r="N849">
        <v>0</v>
      </c>
      <c r="O849">
        <v>0</v>
      </c>
      <c r="X849" t="s">
        <v>53</v>
      </c>
      <c r="AK849" t="s">
        <v>54</v>
      </c>
      <c r="AL849" t="s">
        <v>55</v>
      </c>
      <c r="AM849" t="s">
        <v>55</v>
      </c>
      <c r="AN849" t="s">
        <v>55</v>
      </c>
      <c r="AO849" t="s">
        <v>55</v>
      </c>
      <c r="AP849" t="s">
        <v>55</v>
      </c>
      <c r="AQ849" t="s">
        <v>55</v>
      </c>
    </row>
    <row r="850" spans="1:43" x14ac:dyDescent="0.35">
      <c r="A850" t="s">
        <v>1700</v>
      </c>
      <c r="B850" t="s">
        <v>47</v>
      </c>
      <c r="C850" t="s">
        <v>48</v>
      </c>
      <c r="D850" t="s">
        <v>48</v>
      </c>
      <c r="E850" t="s">
        <v>49</v>
      </c>
      <c r="F850" t="s">
        <v>1719</v>
      </c>
      <c r="G850" t="s">
        <v>1720</v>
      </c>
      <c r="I850" t="str">
        <f>HYPERLINK("https://twitter.com/Twitter User/status/1761097842146558330","https://twitter.com/Twitter User/status/1761097842146558330")</f>
        <v>https://twitter.com/Twitter User/status/1761097842146558330</v>
      </c>
      <c r="J850" t="s">
        <v>60</v>
      </c>
      <c r="N850">
        <v>0</v>
      </c>
      <c r="O850">
        <v>0</v>
      </c>
      <c r="X850" t="s">
        <v>53</v>
      </c>
      <c r="AK850" t="s">
        <v>54</v>
      </c>
      <c r="AL850" t="s">
        <v>55</v>
      </c>
      <c r="AM850" t="s">
        <v>55</v>
      </c>
      <c r="AN850" t="s">
        <v>55</v>
      </c>
      <c r="AO850" t="s">
        <v>55</v>
      </c>
      <c r="AP850" t="s">
        <v>55</v>
      </c>
      <c r="AQ850" t="s">
        <v>55</v>
      </c>
    </row>
    <row r="851" spans="1:43" x14ac:dyDescent="0.35">
      <c r="A851" t="s">
        <v>1721</v>
      </c>
      <c r="B851" t="s">
        <v>47</v>
      </c>
      <c r="C851" t="s">
        <v>48</v>
      </c>
      <c r="D851" t="s">
        <v>48</v>
      </c>
      <c r="E851" t="s">
        <v>49</v>
      </c>
      <c r="F851" t="s">
        <v>1701</v>
      </c>
      <c r="G851" t="s">
        <v>1722</v>
      </c>
      <c r="I851" t="str">
        <f>HYPERLINK("https://twitter.com/Twitter User/status/1761060616846954714","https://twitter.com/Twitter User/status/1761060616846954714")</f>
        <v>https://twitter.com/Twitter User/status/1761060616846954714</v>
      </c>
      <c r="J851" t="s">
        <v>52</v>
      </c>
      <c r="N851">
        <v>0</v>
      </c>
      <c r="O851">
        <v>0</v>
      </c>
      <c r="X851" t="s">
        <v>53</v>
      </c>
      <c r="AK851" t="s">
        <v>54</v>
      </c>
      <c r="AL851" t="s">
        <v>55</v>
      </c>
      <c r="AM851" t="s">
        <v>55</v>
      </c>
      <c r="AN851" t="s">
        <v>55</v>
      </c>
      <c r="AO851" t="s">
        <v>55</v>
      </c>
      <c r="AP851" t="s">
        <v>55</v>
      </c>
      <c r="AQ851" t="s">
        <v>55</v>
      </c>
    </row>
    <row r="852" spans="1:43" x14ac:dyDescent="0.35">
      <c r="A852" t="s">
        <v>1721</v>
      </c>
      <c r="B852" t="s">
        <v>47</v>
      </c>
      <c r="C852" t="s">
        <v>48</v>
      </c>
      <c r="D852" t="s">
        <v>48</v>
      </c>
      <c r="E852" t="s">
        <v>49</v>
      </c>
      <c r="F852" t="s">
        <v>1723</v>
      </c>
      <c r="G852" t="s">
        <v>1724</v>
      </c>
      <c r="I852" t="str">
        <f>HYPERLINK("https://twitter.com/Twitter User/status/1761025802341114046","https://twitter.com/Twitter User/status/1761025802341114046")</f>
        <v>https://twitter.com/Twitter User/status/1761025802341114046</v>
      </c>
      <c r="J852" t="s">
        <v>52</v>
      </c>
      <c r="N852">
        <v>0</v>
      </c>
      <c r="O852">
        <v>0</v>
      </c>
      <c r="X852" t="s">
        <v>53</v>
      </c>
      <c r="AK852" t="s">
        <v>54</v>
      </c>
      <c r="AL852" t="s">
        <v>55</v>
      </c>
      <c r="AM852" t="s">
        <v>55</v>
      </c>
      <c r="AN852" t="s">
        <v>55</v>
      </c>
      <c r="AO852" t="s">
        <v>55</v>
      </c>
      <c r="AP852" t="s">
        <v>55</v>
      </c>
      <c r="AQ852" t="s">
        <v>55</v>
      </c>
    </row>
    <row r="853" spans="1:43" x14ac:dyDescent="0.35">
      <c r="A853" t="s">
        <v>1721</v>
      </c>
      <c r="B853" t="s">
        <v>47</v>
      </c>
      <c r="C853" t="s">
        <v>48</v>
      </c>
      <c r="D853" t="s">
        <v>48</v>
      </c>
      <c r="E853" t="s">
        <v>61</v>
      </c>
      <c r="F853" t="s">
        <v>1725</v>
      </c>
      <c r="G853" t="s">
        <v>1726</v>
      </c>
      <c r="I853" t="str">
        <f>HYPERLINK("https://twitter.com/Twitter User/status/1761024449850327427","https://twitter.com/Twitter User/status/1761024449850327427")</f>
        <v>https://twitter.com/Twitter User/status/1761024449850327427</v>
      </c>
      <c r="N853">
        <v>0</v>
      </c>
      <c r="O853">
        <v>0</v>
      </c>
      <c r="W853" t="s">
        <v>94</v>
      </c>
      <c r="X853" t="s">
        <v>53</v>
      </c>
      <c r="AK853" t="s">
        <v>54</v>
      </c>
      <c r="AL853" t="s">
        <v>55</v>
      </c>
      <c r="AM853" t="s">
        <v>55</v>
      </c>
      <c r="AN853" t="s">
        <v>55</v>
      </c>
      <c r="AO853" t="s">
        <v>55</v>
      </c>
      <c r="AP853" t="s">
        <v>55</v>
      </c>
      <c r="AQ853" t="s">
        <v>55</v>
      </c>
    </row>
    <row r="854" spans="1:43" x14ac:dyDescent="0.35">
      <c r="A854" t="s">
        <v>1721</v>
      </c>
      <c r="B854" t="s">
        <v>47</v>
      </c>
      <c r="C854" t="s">
        <v>48</v>
      </c>
      <c r="D854" t="s">
        <v>48</v>
      </c>
      <c r="E854" t="s">
        <v>61</v>
      </c>
      <c r="F854" t="s">
        <v>1727</v>
      </c>
      <c r="G854" t="s">
        <v>1728</v>
      </c>
      <c r="I854" t="str">
        <f>HYPERLINK("https://twitter.com/Twitter User/status/1761017641827758517","https://twitter.com/Twitter User/status/1761017641827758517")</f>
        <v>https://twitter.com/Twitter User/status/1761017641827758517</v>
      </c>
      <c r="N854">
        <v>0</v>
      </c>
      <c r="O854">
        <v>0</v>
      </c>
      <c r="W854" t="s">
        <v>94</v>
      </c>
      <c r="X854" t="s">
        <v>53</v>
      </c>
      <c r="AK854" t="s">
        <v>54</v>
      </c>
      <c r="AL854" t="s">
        <v>55</v>
      </c>
      <c r="AM854" t="s">
        <v>55</v>
      </c>
      <c r="AN854" t="s">
        <v>55</v>
      </c>
      <c r="AO854" t="s">
        <v>55</v>
      </c>
      <c r="AP854" t="s">
        <v>55</v>
      </c>
      <c r="AQ854" t="s">
        <v>55</v>
      </c>
    </row>
    <row r="855" spans="1:43" x14ac:dyDescent="0.35">
      <c r="A855" t="s">
        <v>1721</v>
      </c>
      <c r="B855" t="s">
        <v>47</v>
      </c>
      <c r="C855" t="s">
        <v>48</v>
      </c>
      <c r="D855" t="s">
        <v>48</v>
      </c>
      <c r="E855" t="s">
        <v>61</v>
      </c>
      <c r="F855" t="s">
        <v>1729</v>
      </c>
      <c r="G855" t="s">
        <v>1730</v>
      </c>
      <c r="I855" t="str">
        <f>HYPERLINK("https://twitter.com/Twitter User/status/1761017387195752722","https://twitter.com/Twitter User/status/1761017387195752722")</f>
        <v>https://twitter.com/Twitter User/status/1761017387195752722</v>
      </c>
      <c r="N855">
        <v>0</v>
      </c>
      <c r="O855">
        <v>0</v>
      </c>
      <c r="W855" t="s">
        <v>94</v>
      </c>
      <c r="X855" t="s">
        <v>53</v>
      </c>
      <c r="AK855" t="s">
        <v>54</v>
      </c>
      <c r="AL855" t="s">
        <v>55</v>
      </c>
      <c r="AM855" t="s">
        <v>55</v>
      </c>
      <c r="AN855" t="s">
        <v>55</v>
      </c>
      <c r="AO855" t="s">
        <v>55</v>
      </c>
      <c r="AP855" t="s">
        <v>55</v>
      </c>
      <c r="AQ855" t="s">
        <v>55</v>
      </c>
    </row>
    <row r="856" spans="1:43" x14ac:dyDescent="0.35">
      <c r="A856" t="s">
        <v>1721</v>
      </c>
      <c r="B856" t="s">
        <v>47</v>
      </c>
      <c r="C856" t="s">
        <v>48</v>
      </c>
      <c r="D856" t="s">
        <v>48</v>
      </c>
      <c r="E856" t="s">
        <v>61</v>
      </c>
      <c r="F856" t="s">
        <v>1731</v>
      </c>
      <c r="G856" t="s">
        <v>1732</v>
      </c>
      <c r="I856" t="str">
        <f>HYPERLINK("https://twitter.com/Twitter User/status/1760999535449686349","https://twitter.com/Twitter User/status/1760999535449686349")</f>
        <v>https://twitter.com/Twitter User/status/1760999535449686349</v>
      </c>
      <c r="J856" t="s">
        <v>52</v>
      </c>
      <c r="N856">
        <v>0</v>
      </c>
      <c r="O856">
        <v>0</v>
      </c>
      <c r="X856" t="s">
        <v>53</v>
      </c>
      <c r="AK856" t="s">
        <v>54</v>
      </c>
      <c r="AL856" t="s">
        <v>55</v>
      </c>
      <c r="AM856" t="s">
        <v>55</v>
      </c>
      <c r="AN856" t="s">
        <v>55</v>
      </c>
      <c r="AO856" t="s">
        <v>55</v>
      </c>
      <c r="AP856" t="s">
        <v>55</v>
      </c>
      <c r="AQ856" t="s">
        <v>55</v>
      </c>
    </row>
    <row r="857" spans="1:43" x14ac:dyDescent="0.35">
      <c r="A857" t="s">
        <v>1721</v>
      </c>
      <c r="B857" t="s">
        <v>47</v>
      </c>
      <c r="C857" t="s">
        <v>48</v>
      </c>
      <c r="D857" t="s">
        <v>48</v>
      </c>
      <c r="E857" t="s">
        <v>61</v>
      </c>
      <c r="F857" t="s">
        <v>1733</v>
      </c>
      <c r="G857" t="s">
        <v>1734</v>
      </c>
      <c r="I857" t="str">
        <f>HYPERLINK("https://twitter.com/Twitter User/status/1760998792558706914","https://twitter.com/Twitter User/status/1760998792558706914")</f>
        <v>https://twitter.com/Twitter User/status/1760998792558706914</v>
      </c>
      <c r="J857" t="s">
        <v>52</v>
      </c>
      <c r="N857">
        <v>0</v>
      </c>
      <c r="O857">
        <v>0</v>
      </c>
      <c r="X857" t="s">
        <v>53</v>
      </c>
      <c r="AK857" t="s">
        <v>54</v>
      </c>
      <c r="AL857" t="s">
        <v>55</v>
      </c>
      <c r="AM857" t="s">
        <v>55</v>
      </c>
      <c r="AN857" t="s">
        <v>55</v>
      </c>
      <c r="AO857" t="s">
        <v>55</v>
      </c>
      <c r="AP857" t="s">
        <v>55</v>
      </c>
      <c r="AQ857" t="s">
        <v>55</v>
      </c>
    </row>
    <row r="858" spans="1:43" x14ac:dyDescent="0.35">
      <c r="A858" t="s">
        <v>1721</v>
      </c>
      <c r="B858" t="s">
        <v>47</v>
      </c>
      <c r="C858" t="s">
        <v>48</v>
      </c>
      <c r="D858" t="s">
        <v>48</v>
      </c>
      <c r="E858" t="s">
        <v>49</v>
      </c>
      <c r="F858" t="s">
        <v>1735</v>
      </c>
      <c r="G858" t="s">
        <v>1736</v>
      </c>
      <c r="I858" t="str">
        <f>HYPERLINK("https://twitter.com/Twitter User/status/1760977226294796349","https://twitter.com/Twitter User/status/1760977226294796349")</f>
        <v>https://twitter.com/Twitter User/status/1760977226294796349</v>
      </c>
      <c r="J858" t="s">
        <v>52</v>
      </c>
      <c r="N858">
        <v>0</v>
      </c>
      <c r="O858">
        <v>0</v>
      </c>
      <c r="X858" t="s">
        <v>53</v>
      </c>
      <c r="AK858" t="s">
        <v>54</v>
      </c>
      <c r="AL858" t="s">
        <v>55</v>
      </c>
      <c r="AM858" t="s">
        <v>55</v>
      </c>
      <c r="AN858" t="s">
        <v>55</v>
      </c>
      <c r="AO858" t="s">
        <v>55</v>
      </c>
      <c r="AP858" t="s">
        <v>55</v>
      </c>
      <c r="AQ858" t="s">
        <v>55</v>
      </c>
    </row>
    <row r="859" spans="1:43" x14ac:dyDescent="0.35">
      <c r="A859" t="s">
        <v>1721</v>
      </c>
      <c r="B859" t="s">
        <v>47</v>
      </c>
      <c r="C859" t="s">
        <v>48</v>
      </c>
      <c r="D859" t="s">
        <v>48</v>
      </c>
      <c r="E859" t="s">
        <v>49</v>
      </c>
      <c r="F859" t="s">
        <v>1737</v>
      </c>
      <c r="G859" t="s">
        <v>1738</v>
      </c>
      <c r="I859" t="str">
        <f>HYPERLINK("https://twitter.com/Twitter User/status/1760962785922404529","https://twitter.com/Twitter User/status/1760962785922404529")</f>
        <v>https://twitter.com/Twitter User/status/1760962785922404529</v>
      </c>
      <c r="J859" t="s">
        <v>52</v>
      </c>
      <c r="N859">
        <v>0</v>
      </c>
      <c r="O859">
        <v>0</v>
      </c>
      <c r="X859" t="s">
        <v>53</v>
      </c>
      <c r="AK859" t="s">
        <v>54</v>
      </c>
      <c r="AL859" t="s">
        <v>55</v>
      </c>
      <c r="AM859" t="s">
        <v>55</v>
      </c>
      <c r="AN859" t="s">
        <v>55</v>
      </c>
      <c r="AO859" t="s">
        <v>55</v>
      </c>
      <c r="AP859" t="s">
        <v>55</v>
      </c>
      <c r="AQ859" t="s">
        <v>55</v>
      </c>
    </row>
    <row r="860" spans="1:43" x14ac:dyDescent="0.35">
      <c r="A860" t="s">
        <v>1721</v>
      </c>
      <c r="B860" t="s">
        <v>47</v>
      </c>
      <c r="C860" t="s">
        <v>48</v>
      </c>
      <c r="D860" t="s">
        <v>48</v>
      </c>
      <c r="E860" t="s">
        <v>61</v>
      </c>
      <c r="F860" t="s">
        <v>1739</v>
      </c>
      <c r="G860" t="s">
        <v>1740</v>
      </c>
      <c r="I860" t="str">
        <f>HYPERLINK("https://twitter.com/Twitter User/status/1760909354042282091","https://twitter.com/Twitter User/status/1760909354042282091")</f>
        <v>https://twitter.com/Twitter User/status/1760909354042282091</v>
      </c>
      <c r="J860" t="s">
        <v>52</v>
      </c>
      <c r="N860">
        <v>0</v>
      </c>
      <c r="O860">
        <v>0</v>
      </c>
      <c r="X860" t="s">
        <v>53</v>
      </c>
      <c r="AK860" t="s">
        <v>54</v>
      </c>
      <c r="AL860" t="s">
        <v>55</v>
      </c>
      <c r="AM860" t="s">
        <v>55</v>
      </c>
      <c r="AN860" t="s">
        <v>55</v>
      </c>
      <c r="AO860" t="s">
        <v>55</v>
      </c>
      <c r="AP860" t="s">
        <v>55</v>
      </c>
      <c r="AQ860" t="s">
        <v>55</v>
      </c>
    </row>
    <row r="861" spans="1:43" x14ac:dyDescent="0.35">
      <c r="A861" t="s">
        <v>1721</v>
      </c>
      <c r="B861" t="s">
        <v>47</v>
      </c>
      <c r="C861" t="s">
        <v>48</v>
      </c>
      <c r="D861" t="s">
        <v>48</v>
      </c>
      <c r="E861" t="s">
        <v>49</v>
      </c>
      <c r="F861" t="s">
        <v>1741</v>
      </c>
      <c r="G861" t="s">
        <v>1742</v>
      </c>
      <c r="I861" t="str">
        <f>HYPERLINK("https://twitter.com/Twitter User/status/1760904551874347109","https://twitter.com/Twitter User/status/1760904551874347109")</f>
        <v>https://twitter.com/Twitter User/status/1760904551874347109</v>
      </c>
      <c r="J861" t="s">
        <v>52</v>
      </c>
      <c r="N861">
        <v>0</v>
      </c>
      <c r="O861">
        <v>0</v>
      </c>
      <c r="X861" t="s">
        <v>53</v>
      </c>
      <c r="AK861" t="s">
        <v>54</v>
      </c>
      <c r="AL861" t="s">
        <v>55</v>
      </c>
      <c r="AM861" t="s">
        <v>55</v>
      </c>
      <c r="AN861" t="s">
        <v>55</v>
      </c>
      <c r="AO861" t="s">
        <v>55</v>
      </c>
      <c r="AP861" t="s">
        <v>55</v>
      </c>
      <c r="AQ861" t="s">
        <v>55</v>
      </c>
    </row>
    <row r="862" spans="1:43" x14ac:dyDescent="0.35">
      <c r="A862" t="s">
        <v>1721</v>
      </c>
      <c r="B862" t="s">
        <v>47</v>
      </c>
      <c r="C862" t="s">
        <v>48</v>
      </c>
      <c r="D862" t="s">
        <v>48</v>
      </c>
      <c r="E862" t="s">
        <v>49</v>
      </c>
      <c r="F862" t="s">
        <v>1743</v>
      </c>
      <c r="G862" t="s">
        <v>1744</v>
      </c>
      <c r="I862" t="str">
        <f>HYPERLINK("https://twitter.com/Twitter User/status/1760873079968809093","https://twitter.com/Twitter User/status/1760873079968809093")</f>
        <v>https://twitter.com/Twitter User/status/1760873079968809093</v>
      </c>
      <c r="J862" t="s">
        <v>52</v>
      </c>
      <c r="N862">
        <v>0</v>
      </c>
      <c r="O862">
        <v>0</v>
      </c>
      <c r="X862" t="s">
        <v>53</v>
      </c>
      <c r="AK862" t="s">
        <v>54</v>
      </c>
      <c r="AL862" t="s">
        <v>55</v>
      </c>
      <c r="AM862" t="s">
        <v>55</v>
      </c>
      <c r="AN862" t="s">
        <v>55</v>
      </c>
      <c r="AO862" t="s">
        <v>55</v>
      </c>
      <c r="AP862" t="s">
        <v>55</v>
      </c>
      <c r="AQ862" t="s">
        <v>55</v>
      </c>
    </row>
    <row r="863" spans="1:43" x14ac:dyDescent="0.35">
      <c r="A863" t="s">
        <v>1721</v>
      </c>
      <c r="B863" t="s">
        <v>47</v>
      </c>
      <c r="C863" t="s">
        <v>48</v>
      </c>
      <c r="D863" t="s">
        <v>48</v>
      </c>
      <c r="E863" t="s">
        <v>61</v>
      </c>
      <c r="F863" t="s">
        <v>1745</v>
      </c>
      <c r="G863" t="s">
        <v>1746</v>
      </c>
      <c r="I863" t="str">
        <f>HYPERLINK("https://twitter.com/Twitter User/status/1760871661723693388","https://twitter.com/Twitter User/status/1760871661723693388")</f>
        <v>https://twitter.com/Twitter User/status/1760871661723693388</v>
      </c>
      <c r="J863" t="s">
        <v>52</v>
      </c>
      <c r="N863">
        <v>0</v>
      </c>
      <c r="O863">
        <v>0</v>
      </c>
      <c r="X863" t="s">
        <v>53</v>
      </c>
      <c r="AK863" t="s">
        <v>54</v>
      </c>
      <c r="AL863" t="s">
        <v>55</v>
      </c>
      <c r="AM863" t="s">
        <v>55</v>
      </c>
      <c r="AN863" t="s">
        <v>55</v>
      </c>
      <c r="AO863" t="s">
        <v>55</v>
      </c>
      <c r="AP863" t="s">
        <v>55</v>
      </c>
      <c r="AQ863" t="s">
        <v>55</v>
      </c>
    </row>
    <row r="864" spans="1:43" x14ac:dyDescent="0.35">
      <c r="A864" t="s">
        <v>1721</v>
      </c>
      <c r="B864" t="s">
        <v>47</v>
      </c>
      <c r="C864" t="s">
        <v>48</v>
      </c>
      <c r="D864" t="s">
        <v>48</v>
      </c>
      <c r="E864" t="s">
        <v>49</v>
      </c>
      <c r="F864" t="s">
        <v>1747</v>
      </c>
      <c r="G864" t="s">
        <v>1748</v>
      </c>
      <c r="I864" t="str">
        <f>HYPERLINK("https://twitter.com/Twitter User/status/1760853500458934370","https://twitter.com/Twitter User/status/1760853500458934370")</f>
        <v>https://twitter.com/Twitter User/status/1760853500458934370</v>
      </c>
      <c r="N864">
        <v>0</v>
      </c>
      <c r="O864">
        <v>0</v>
      </c>
      <c r="X864" t="s">
        <v>53</v>
      </c>
      <c r="AK864" t="s">
        <v>54</v>
      </c>
      <c r="AL864" t="s">
        <v>55</v>
      </c>
      <c r="AM864" t="s">
        <v>55</v>
      </c>
      <c r="AN864" t="s">
        <v>55</v>
      </c>
      <c r="AO864" t="s">
        <v>55</v>
      </c>
      <c r="AP864" t="s">
        <v>55</v>
      </c>
      <c r="AQ864" t="s">
        <v>55</v>
      </c>
    </row>
    <row r="865" spans="1:43" x14ac:dyDescent="0.35">
      <c r="A865" t="s">
        <v>1721</v>
      </c>
      <c r="B865" t="s">
        <v>47</v>
      </c>
      <c r="C865" t="s">
        <v>48</v>
      </c>
      <c r="D865" t="s">
        <v>48</v>
      </c>
      <c r="E865" t="s">
        <v>49</v>
      </c>
      <c r="F865" t="s">
        <v>1749</v>
      </c>
      <c r="G865" t="s">
        <v>1750</v>
      </c>
      <c r="I865" t="str">
        <f>HYPERLINK("https://twitter.com/Twitter User/status/1760853063710200078","https://twitter.com/Twitter User/status/1760853063710200078")</f>
        <v>https://twitter.com/Twitter User/status/1760853063710200078</v>
      </c>
      <c r="N865">
        <v>0</v>
      </c>
      <c r="O865">
        <v>0</v>
      </c>
      <c r="X865" t="s">
        <v>53</v>
      </c>
      <c r="AK865" t="s">
        <v>54</v>
      </c>
      <c r="AL865" t="s">
        <v>55</v>
      </c>
      <c r="AM865" t="s">
        <v>55</v>
      </c>
      <c r="AN865" t="s">
        <v>55</v>
      </c>
      <c r="AO865" t="s">
        <v>55</v>
      </c>
      <c r="AP865" t="s">
        <v>55</v>
      </c>
      <c r="AQ865" t="s">
        <v>55</v>
      </c>
    </row>
    <row r="866" spans="1:43" x14ac:dyDescent="0.35">
      <c r="A866" t="s">
        <v>1751</v>
      </c>
      <c r="B866" t="s">
        <v>47</v>
      </c>
      <c r="C866" t="s">
        <v>48</v>
      </c>
      <c r="D866" t="s">
        <v>48</v>
      </c>
      <c r="E866" t="s">
        <v>61</v>
      </c>
      <c r="F866" t="s">
        <v>1752</v>
      </c>
      <c r="G866" t="s">
        <v>1753</v>
      </c>
      <c r="I866" t="str">
        <f>HYPERLINK("https://twitter.com/Twitter User/status/1760727850066599999","https://twitter.com/Twitter User/status/1760727850066599999")</f>
        <v>https://twitter.com/Twitter User/status/1760727850066599999</v>
      </c>
      <c r="J866" t="s">
        <v>52</v>
      </c>
      <c r="N866">
        <v>0</v>
      </c>
      <c r="O866">
        <v>0</v>
      </c>
      <c r="X866" t="s">
        <v>53</v>
      </c>
      <c r="AK866" t="s">
        <v>54</v>
      </c>
      <c r="AL866" t="s">
        <v>55</v>
      </c>
      <c r="AM866" t="s">
        <v>55</v>
      </c>
      <c r="AN866" t="s">
        <v>55</v>
      </c>
      <c r="AO866" t="s">
        <v>55</v>
      </c>
      <c r="AP866" t="s">
        <v>55</v>
      </c>
      <c r="AQ866" t="s">
        <v>55</v>
      </c>
    </row>
    <row r="867" spans="1:43" x14ac:dyDescent="0.35">
      <c r="A867" t="s">
        <v>1751</v>
      </c>
      <c r="B867" t="s">
        <v>47</v>
      </c>
      <c r="C867" t="s">
        <v>48</v>
      </c>
      <c r="D867" t="s">
        <v>48</v>
      </c>
      <c r="E867" t="s">
        <v>49</v>
      </c>
      <c r="F867" t="s">
        <v>1754</v>
      </c>
      <c r="G867" t="s">
        <v>1755</v>
      </c>
      <c r="I867" t="str">
        <f>HYPERLINK("https://twitter.com/Twitter User/status/1760679323194069197","https://twitter.com/Twitter User/status/1760679323194069197")</f>
        <v>https://twitter.com/Twitter User/status/1760679323194069197</v>
      </c>
      <c r="J867" t="s">
        <v>60</v>
      </c>
      <c r="N867">
        <v>0</v>
      </c>
      <c r="O867">
        <v>0</v>
      </c>
      <c r="X867" t="s">
        <v>53</v>
      </c>
      <c r="AK867" t="s">
        <v>54</v>
      </c>
      <c r="AL867" t="s">
        <v>55</v>
      </c>
      <c r="AM867" t="s">
        <v>55</v>
      </c>
      <c r="AN867" t="s">
        <v>55</v>
      </c>
      <c r="AO867" t="s">
        <v>55</v>
      </c>
      <c r="AP867" t="s">
        <v>55</v>
      </c>
      <c r="AQ867" t="s">
        <v>55</v>
      </c>
    </row>
    <row r="868" spans="1:43" x14ac:dyDescent="0.35">
      <c r="A868" t="s">
        <v>1751</v>
      </c>
      <c r="B868" t="s">
        <v>47</v>
      </c>
      <c r="C868" t="s">
        <v>48</v>
      </c>
      <c r="D868" t="s">
        <v>48</v>
      </c>
      <c r="E868" t="s">
        <v>61</v>
      </c>
      <c r="F868" t="s">
        <v>1756</v>
      </c>
      <c r="G868" t="s">
        <v>1757</v>
      </c>
      <c r="I868" t="str">
        <f>HYPERLINK("https://twitter.com/Twitter User/status/1760673434869374980","https://twitter.com/Twitter User/status/1760673434869374980")</f>
        <v>https://twitter.com/Twitter User/status/1760673434869374980</v>
      </c>
      <c r="J868" t="s">
        <v>52</v>
      </c>
      <c r="N868">
        <v>0</v>
      </c>
      <c r="O868">
        <v>0</v>
      </c>
      <c r="X868" t="s">
        <v>53</v>
      </c>
      <c r="AK868" t="s">
        <v>54</v>
      </c>
      <c r="AL868" t="s">
        <v>55</v>
      </c>
      <c r="AM868" t="s">
        <v>55</v>
      </c>
      <c r="AN868" t="s">
        <v>55</v>
      </c>
      <c r="AO868" t="s">
        <v>55</v>
      </c>
      <c r="AP868" t="s">
        <v>55</v>
      </c>
      <c r="AQ868" t="s">
        <v>55</v>
      </c>
    </row>
    <row r="869" spans="1:43" x14ac:dyDescent="0.35">
      <c r="A869" t="s">
        <v>1751</v>
      </c>
      <c r="B869" t="s">
        <v>47</v>
      </c>
      <c r="C869" t="s">
        <v>48</v>
      </c>
      <c r="D869" t="s">
        <v>48</v>
      </c>
      <c r="E869" t="s">
        <v>49</v>
      </c>
      <c r="F869" t="s">
        <v>1758</v>
      </c>
      <c r="G869" t="s">
        <v>1759</v>
      </c>
      <c r="I869" t="str">
        <f>HYPERLINK("https://twitter.com/Twitter User/status/1760670335601611262","https://twitter.com/Twitter User/status/1760670335601611262")</f>
        <v>https://twitter.com/Twitter User/status/1760670335601611262</v>
      </c>
      <c r="N869">
        <v>0</v>
      </c>
      <c r="O869">
        <v>0</v>
      </c>
      <c r="X869" t="s">
        <v>53</v>
      </c>
      <c r="AK869" t="s">
        <v>54</v>
      </c>
      <c r="AL869" t="s">
        <v>55</v>
      </c>
      <c r="AM869" t="s">
        <v>55</v>
      </c>
      <c r="AN869" t="s">
        <v>55</v>
      </c>
      <c r="AO869" t="s">
        <v>55</v>
      </c>
      <c r="AP869" t="s">
        <v>55</v>
      </c>
      <c r="AQ869" t="s">
        <v>55</v>
      </c>
    </row>
    <row r="870" spans="1:43" x14ac:dyDescent="0.35">
      <c r="A870" t="s">
        <v>1751</v>
      </c>
      <c r="B870" t="s">
        <v>47</v>
      </c>
      <c r="C870" t="s">
        <v>48</v>
      </c>
      <c r="D870" t="s">
        <v>48</v>
      </c>
      <c r="E870" t="s">
        <v>49</v>
      </c>
      <c r="F870" t="s">
        <v>1760</v>
      </c>
      <c r="G870" t="s">
        <v>1761</v>
      </c>
      <c r="I870" t="str">
        <f>HYPERLINK("https://twitter.com/Twitter User/status/1760670006919282813","https://twitter.com/Twitter User/status/1760670006919282813")</f>
        <v>https://twitter.com/Twitter User/status/1760670006919282813</v>
      </c>
      <c r="N870">
        <v>0</v>
      </c>
      <c r="O870">
        <v>0</v>
      </c>
      <c r="X870" t="s">
        <v>53</v>
      </c>
      <c r="AK870" t="s">
        <v>54</v>
      </c>
      <c r="AL870" t="s">
        <v>55</v>
      </c>
      <c r="AM870" t="s">
        <v>55</v>
      </c>
      <c r="AN870" t="s">
        <v>55</v>
      </c>
      <c r="AO870" t="s">
        <v>55</v>
      </c>
      <c r="AP870" t="s">
        <v>55</v>
      </c>
      <c r="AQ870" t="s">
        <v>55</v>
      </c>
    </row>
    <row r="871" spans="1:43" x14ac:dyDescent="0.35">
      <c r="A871" t="s">
        <v>1751</v>
      </c>
      <c r="B871" t="s">
        <v>47</v>
      </c>
      <c r="C871" t="s">
        <v>48</v>
      </c>
      <c r="D871" t="s">
        <v>48</v>
      </c>
      <c r="E871" t="s">
        <v>61</v>
      </c>
      <c r="F871" t="s">
        <v>1762</v>
      </c>
      <c r="G871" t="s">
        <v>1763</v>
      </c>
      <c r="I871" t="str">
        <f>HYPERLINK("https://twitter.com/Twitter User/status/1760669843588788451","https://twitter.com/Twitter User/status/1760669843588788451")</f>
        <v>https://twitter.com/Twitter User/status/1760669843588788451</v>
      </c>
      <c r="J871" t="s">
        <v>52</v>
      </c>
      <c r="N871">
        <v>0</v>
      </c>
      <c r="O871">
        <v>0</v>
      </c>
      <c r="X871" t="s">
        <v>53</v>
      </c>
      <c r="AK871" t="s">
        <v>54</v>
      </c>
      <c r="AL871" t="s">
        <v>55</v>
      </c>
      <c r="AM871" t="s">
        <v>55</v>
      </c>
      <c r="AN871" t="s">
        <v>55</v>
      </c>
      <c r="AO871" t="s">
        <v>55</v>
      </c>
      <c r="AP871" t="s">
        <v>55</v>
      </c>
      <c r="AQ871" t="s">
        <v>55</v>
      </c>
    </row>
    <row r="872" spans="1:43" x14ac:dyDescent="0.35">
      <c r="A872" t="s">
        <v>1751</v>
      </c>
      <c r="B872" t="s">
        <v>47</v>
      </c>
      <c r="C872" t="s">
        <v>48</v>
      </c>
      <c r="D872" t="s">
        <v>48</v>
      </c>
      <c r="E872" t="s">
        <v>49</v>
      </c>
      <c r="F872" t="s">
        <v>1764</v>
      </c>
      <c r="G872" t="s">
        <v>1765</v>
      </c>
      <c r="I872" t="str">
        <f>HYPERLINK("https://twitter.com/Twitter User/status/1760576365261406567","https://twitter.com/Twitter User/status/1760576365261406567")</f>
        <v>https://twitter.com/Twitter User/status/1760576365261406567</v>
      </c>
      <c r="J872" t="s">
        <v>52</v>
      </c>
      <c r="N872">
        <v>0</v>
      </c>
      <c r="O872">
        <v>0</v>
      </c>
      <c r="X872" t="s">
        <v>53</v>
      </c>
      <c r="AK872" t="s">
        <v>54</v>
      </c>
      <c r="AL872" t="s">
        <v>55</v>
      </c>
      <c r="AM872" t="s">
        <v>55</v>
      </c>
      <c r="AN872" t="s">
        <v>55</v>
      </c>
      <c r="AO872" t="s">
        <v>55</v>
      </c>
      <c r="AP872" t="s">
        <v>55</v>
      </c>
      <c r="AQ872" t="s">
        <v>55</v>
      </c>
    </row>
    <row r="873" spans="1:43" x14ac:dyDescent="0.35">
      <c r="A873" t="s">
        <v>1751</v>
      </c>
      <c r="B873" t="s">
        <v>47</v>
      </c>
      <c r="C873" t="s">
        <v>48</v>
      </c>
      <c r="D873" t="s">
        <v>48</v>
      </c>
      <c r="E873" t="s">
        <v>61</v>
      </c>
      <c r="F873" t="s">
        <v>1766</v>
      </c>
      <c r="G873" t="s">
        <v>1767</v>
      </c>
      <c r="I873" t="str">
        <f>HYPERLINK("https://twitter.com/Twitter User/status/1760574986132263027","https://twitter.com/Twitter User/status/1760574986132263027")</f>
        <v>https://twitter.com/Twitter User/status/1760574986132263027</v>
      </c>
      <c r="J873" t="s">
        <v>52</v>
      </c>
      <c r="N873">
        <v>0</v>
      </c>
      <c r="O873">
        <v>0</v>
      </c>
      <c r="X873" t="s">
        <v>53</v>
      </c>
      <c r="AK873" t="s">
        <v>54</v>
      </c>
      <c r="AL873" t="s">
        <v>55</v>
      </c>
      <c r="AM873" t="s">
        <v>55</v>
      </c>
      <c r="AN873" t="s">
        <v>55</v>
      </c>
      <c r="AO873" t="s">
        <v>55</v>
      </c>
      <c r="AP873" t="s">
        <v>55</v>
      </c>
      <c r="AQ873" t="s">
        <v>55</v>
      </c>
    </row>
    <row r="874" spans="1:43" x14ac:dyDescent="0.35">
      <c r="A874" t="s">
        <v>1751</v>
      </c>
      <c r="B874" t="s">
        <v>47</v>
      </c>
      <c r="C874" t="s">
        <v>48</v>
      </c>
      <c r="D874" t="s">
        <v>48</v>
      </c>
      <c r="E874" t="s">
        <v>49</v>
      </c>
      <c r="F874" t="s">
        <v>1768</v>
      </c>
      <c r="G874" t="s">
        <v>1769</v>
      </c>
      <c r="I874" t="str">
        <f>HYPERLINK("https://twitter.com/Twitter User/status/1760542467441709361","https://twitter.com/Twitter User/status/1760542467441709361")</f>
        <v>https://twitter.com/Twitter User/status/1760542467441709361</v>
      </c>
      <c r="J874" t="s">
        <v>60</v>
      </c>
      <c r="N874">
        <v>0</v>
      </c>
      <c r="O874">
        <v>0</v>
      </c>
      <c r="X874" t="s">
        <v>53</v>
      </c>
      <c r="AK874" t="s">
        <v>54</v>
      </c>
      <c r="AL874" t="s">
        <v>55</v>
      </c>
      <c r="AM874" t="s">
        <v>55</v>
      </c>
      <c r="AN874" t="s">
        <v>55</v>
      </c>
      <c r="AO874" t="s">
        <v>55</v>
      </c>
      <c r="AP874" t="s">
        <v>55</v>
      </c>
      <c r="AQ874" t="s">
        <v>55</v>
      </c>
    </row>
    <row r="875" spans="1:43" x14ac:dyDescent="0.35">
      <c r="A875" t="s">
        <v>1751</v>
      </c>
      <c r="B875" t="s">
        <v>47</v>
      </c>
      <c r="C875" t="s">
        <v>48</v>
      </c>
      <c r="D875" t="s">
        <v>48</v>
      </c>
      <c r="E875" t="s">
        <v>68</v>
      </c>
      <c r="F875" t="s">
        <v>1770</v>
      </c>
      <c r="G875" t="s">
        <v>1771</v>
      </c>
      <c r="I875" t="str">
        <f>HYPERLINK("https://twitter.com/Twitter User/status/1760517943014687192","https://twitter.com/Twitter User/status/1760517943014687192")</f>
        <v>https://twitter.com/Twitter User/status/1760517943014687192</v>
      </c>
      <c r="J875" t="s">
        <v>52</v>
      </c>
      <c r="N875">
        <v>0</v>
      </c>
      <c r="O875">
        <v>0</v>
      </c>
      <c r="X875" t="s">
        <v>53</v>
      </c>
      <c r="AK875" t="s">
        <v>54</v>
      </c>
      <c r="AL875" t="s">
        <v>55</v>
      </c>
      <c r="AM875" t="s">
        <v>55</v>
      </c>
      <c r="AN875" t="s">
        <v>55</v>
      </c>
      <c r="AO875" t="s">
        <v>55</v>
      </c>
      <c r="AP875" t="s">
        <v>55</v>
      </c>
      <c r="AQ875" t="s">
        <v>55</v>
      </c>
    </row>
    <row r="876" spans="1:43" x14ac:dyDescent="0.35">
      <c r="A876" t="s">
        <v>1751</v>
      </c>
      <c r="B876" t="s">
        <v>47</v>
      </c>
      <c r="C876" t="s">
        <v>48</v>
      </c>
      <c r="D876" t="s">
        <v>48</v>
      </c>
      <c r="E876" t="s">
        <v>49</v>
      </c>
      <c r="F876" t="s">
        <v>1772</v>
      </c>
      <c r="G876" t="s">
        <v>1773</v>
      </c>
      <c r="I876" t="str">
        <f>HYPERLINK("https://twitter.com/Twitter User/status/1760508567663325240","https://twitter.com/Twitter User/status/1760508567663325240")</f>
        <v>https://twitter.com/Twitter User/status/1760508567663325240</v>
      </c>
      <c r="J876" t="s">
        <v>52</v>
      </c>
      <c r="N876">
        <v>0</v>
      </c>
      <c r="O876">
        <v>0</v>
      </c>
      <c r="X876" t="s">
        <v>53</v>
      </c>
      <c r="AK876" t="s">
        <v>54</v>
      </c>
      <c r="AL876" t="s">
        <v>55</v>
      </c>
      <c r="AM876" t="s">
        <v>55</v>
      </c>
      <c r="AN876" t="s">
        <v>55</v>
      </c>
      <c r="AO876" t="s">
        <v>55</v>
      </c>
      <c r="AP876" t="s">
        <v>55</v>
      </c>
      <c r="AQ876" t="s">
        <v>55</v>
      </c>
    </row>
    <row r="877" spans="1:43" x14ac:dyDescent="0.35">
      <c r="A877" t="s">
        <v>1751</v>
      </c>
      <c r="B877" t="s">
        <v>47</v>
      </c>
      <c r="C877" t="s">
        <v>48</v>
      </c>
      <c r="D877" t="s">
        <v>48</v>
      </c>
      <c r="E877" t="s">
        <v>61</v>
      </c>
      <c r="F877" t="s">
        <v>1774</v>
      </c>
      <c r="G877" t="s">
        <v>1775</v>
      </c>
      <c r="I877" t="str">
        <f>HYPERLINK("https://twitter.com/Twitter User/status/1760373333609390103","https://twitter.com/Twitter User/status/1760373333609390103")</f>
        <v>https://twitter.com/Twitter User/status/1760373333609390103</v>
      </c>
      <c r="J877" t="s">
        <v>52</v>
      </c>
      <c r="N877">
        <v>0</v>
      </c>
      <c r="O877">
        <v>0</v>
      </c>
      <c r="X877" t="s">
        <v>53</v>
      </c>
      <c r="AK877" t="s">
        <v>54</v>
      </c>
      <c r="AL877" t="s">
        <v>55</v>
      </c>
      <c r="AM877" t="s">
        <v>55</v>
      </c>
      <c r="AN877" t="s">
        <v>55</v>
      </c>
      <c r="AO877" t="s">
        <v>55</v>
      </c>
      <c r="AP877" t="s">
        <v>55</v>
      </c>
      <c r="AQ877" t="s">
        <v>55</v>
      </c>
    </row>
    <row r="878" spans="1:43" x14ac:dyDescent="0.35">
      <c r="A878" t="s">
        <v>1776</v>
      </c>
      <c r="B878" t="s">
        <v>47</v>
      </c>
      <c r="C878" t="s">
        <v>48</v>
      </c>
      <c r="D878" t="s">
        <v>48</v>
      </c>
      <c r="E878" t="s">
        <v>49</v>
      </c>
      <c r="F878" t="s">
        <v>1777</v>
      </c>
      <c r="G878" t="s">
        <v>1778</v>
      </c>
      <c r="I878" t="str">
        <f>HYPERLINK("https://twitter.com/Twitter User/status/1760362642886336685","https://twitter.com/Twitter User/status/1760362642886336685")</f>
        <v>https://twitter.com/Twitter User/status/1760362642886336685</v>
      </c>
      <c r="J878" t="s">
        <v>52</v>
      </c>
      <c r="N878">
        <v>0</v>
      </c>
      <c r="O878">
        <v>0</v>
      </c>
      <c r="X878" t="s">
        <v>53</v>
      </c>
      <c r="AK878" t="s">
        <v>54</v>
      </c>
      <c r="AL878" t="s">
        <v>55</v>
      </c>
      <c r="AM878" t="s">
        <v>55</v>
      </c>
      <c r="AN878" t="s">
        <v>55</v>
      </c>
      <c r="AO878" t="s">
        <v>55</v>
      </c>
      <c r="AP878" t="s">
        <v>55</v>
      </c>
      <c r="AQ878" t="s">
        <v>55</v>
      </c>
    </row>
    <row r="879" spans="1:43" x14ac:dyDescent="0.35">
      <c r="A879" t="s">
        <v>1776</v>
      </c>
      <c r="B879" t="s">
        <v>47</v>
      </c>
      <c r="C879" t="s">
        <v>48</v>
      </c>
      <c r="D879" t="s">
        <v>48</v>
      </c>
      <c r="E879" t="s">
        <v>61</v>
      </c>
      <c r="F879" t="s">
        <v>1779</v>
      </c>
      <c r="G879" t="s">
        <v>1780</v>
      </c>
      <c r="I879" t="str">
        <f>HYPERLINK("https://twitter.com/Twitter User/status/1760302543144714326","https://twitter.com/Twitter User/status/1760302543144714326")</f>
        <v>https://twitter.com/Twitter User/status/1760302543144714326</v>
      </c>
      <c r="N879">
        <v>0</v>
      </c>
      <c r="O879">
        <v>0</v>
      </c>
      <c r="X879" t="s">
        <v>53</v>
      </c>
      <c r="AK879" t="s">
        <v>54</v>
      </c>
      <c r="AL879" t="s">
        <v>55</v>
      </c>
      <c r="AM879" t="s">
        <v>55</v>
      </c>
      <c r="AN879" t="s">
        <v>55</v>
      </c>
      <c r="AO879" t="s">
        <v>55</v>
      </c>
      <c r="AP879" t="s">
        <v>55</v>
      </c>
      <c r="AQ879" t="s">
        <v>55</v>
      </c>
    </row>
    <row r="880" spans="1:43" x14ac:dyDescent="0.35">
      <c r="A880" t="s">
        <v>1776</v>
      </c>
      <c r="B880" t="s">
        <v>47</v>
      </c>
      <c r="C880" t="s">
        <v>48</v>
      </c>
      <c r="D880" t="s">
        <v>48</v>
      </c>
      <c r="E880" t="s">
        <v>68</v>
      </c>
      <c r="F880" t="s">
        <v>1781</v>
      </c>
      <c r="G880" t="s">
        <v>1782</v>
      </c>
      <c r="I880" t="str">
        <f>HYPERLINK("https://twitter.com/Twitter User/status/1760276643967390160","https://twitter.com/Twitter User/status/1760276643967390160")</f>
        <v>https://twitter.com/Twitter User/status/1760276643967390160</v>
      </c>
      <c r="J880" t="s">
        <v>52</v>
      </c>
      <c r="N880">
        <v>0</v>
      </c>
      <c r="O880">
        <v>0</v>
      </c>
      <c r="X880" t="s">
        <v>53</v>
      </c>
      <c r="AK880" t="s">
        <v>54</v>
      </c>
      <c r="AL880" t="s">
        <v>55</v>
      </c>
      <c r="AM880" t="s">
        <v>55</v>
      </c>
      <c r="AN880" t="s">
        <v>55</v>
      </c>
      <c r="AO880" t="s">
        <v>55</v>
      </c>
      <c r="AP880" t="s">
        <v>55</v>
      </c>
      <c r="AQ880" t="s">
        <v>55</v>
      </c>
    </row>
    <row r="881" spans="1:43" x14ac:dyDescent="0.35">
      <c r="A881" t="s">
        <v>1776</v>
      </c>
      <c r="B881" t="s">
        <v>47</v>
      </c>
      <c r="C881" t="s">
        <v>48</v>
      </c>
      <c r="D881" t="s">
        <v>48</v>
      </c>
      <c r="E881" t="s">
        <v>49</v>
      </c>
      <c r="F881" t="s">
        <v>1783</v>
      </c>
      <c r="G881" t="s">
        <v>1784</v>
      </c>
      <c r="I881" t="str">
        <f>HYPERLINK("https://twitter.com/Twitter User/status/1760266518972301665","https://twitter.com/Twitter User/status/1760266518972301665")</f>
        <v>https://twitter.com/Twitter User/status/1760266518972301665</v>
      </c>
      <c r="J881" t="s">
        <v>52</v>
      </c>
      <c r="N881">
        <v>0</v>
      </c>
      <c r="O881">
        <v>0</v>
      </c>
      <c r="X881" t="s">
        <v>53</v>
      </c>
      <c r="AK881" t="s">
        <v>54</v>
      </c>
      <c r="AL881" t="s">
        <v>55</v>
      </c>
      <c r="AM881" t="s">
        <v>55</v>
      </c>
      <c r="AN881" t="s">
        <v>55</v>
      </c>
      <c r="AO881" t="s">
        <v>55</v>
      </c>
      <c r="AP881" t="s">
        <v>55</v>
      </c>
      <c r="AQ881" t="s">
        <v>55</v>
      </c>
    </row>
    <row r="882" spans="1:43" x14ac:dyDescent="0.35">
      <c r="A882" t="s">
        <v>1776</v>
      </c>
      <c r="B882" t="s">
        <v>47</v>
      </c>
      <c r="C882" t="s">
        <v>48</v>
      </c>
      <c r="D882" t="s">
        <v>48</v>
      </c>
      <c r="E882" t="s">
        <v>61</v>
      </c>
      <c r="F882" t="s">
        <v>1785</v>
      </c>
      <c r="G882" t="s">
        <v>1786</v>
      </c>
      <c r="I882" t="str">
        <f>HYPERLINK("https://twitter.com/Twitter User/status/1760253760222429574","https://twitter.com/Twitter User/status/1760253760222429574")</f>
        <v>https://twitter.com/Twitter User/status/1760253760222429574</v>
      </c>
      <c r="J882" t="s">
        <v>52</v>
      </c>
      <c r="N882">
        <v>0</v>
      </c>
      <c r="O882">
        <v>0</v>
      </c>
      <c r="X882" t="s">
        <v>53</v>
      </c>
      <c r="AK882" t="s">
        <v>54</v>
      </c>
      <c r="AL882" t="s">
        <v>55</v>
      </c>
      <c r="AM882" t="s">
        <v>55</v>
      </c>
      <c r="AN882" t="s">
        <v>55</v>
      </c>
      <c r="AO882" t="s">
        <v>55</v>
      </c>
      <c r="AP882" t="s">
        <v>55</v>
      </c>
      <c r="AQ882" t="s">
        <v>55</v>
      </c>
    </row>
    <row r="883" spans="1:43" x14ac:dyDescent="0.35">
      <c r="A883" t="s">
        <v>1776</v>
      </c>
      <c r="B883" t="s">
        <v>47</v>
      </c>
      <c r="C883" t="s">
        <v>48</v>
      </c>
      <c r="D883" t="s">
        <v>48</v>
      </c>
      <c r="E883" t="s">
        <v>49</v>
      </c>
      <c r="F883" t="s">
        <v>1787</v>
      </c>
      <c r="G883" t="s">
        <v>1788</v>
      </c>
      <c r="I883" t="str">
        <f>HYPERLINK("https://twitter.com/Twitter User/status/1760251632934097357","https://twitter.com/Twitter User/status/1760251632934097357")</f>
        <v>https://twitter.com/Twitter User/status/1760251632934097357</v>
      </c>
      <c r="J883" t="s">
        <v>52</v>
      </c>
      <c r="N883">
        <v>0</v>
      </c>
      <c r="O883">
        <v>0</v>
      </c>
      <c r="X883" t="s">
        <v>53</v>
      </c>
      <c r="AK883" t="s">
        <v>54</v>
      </c>
      <c r="AL883" t="s">
        <v>55</v>
      </c>
      <c r="AM883" t="s">
        <v>55</v>
      </c>
      <c r="AN883" t="s">
        <v>55</v>
      </c>
      <c r="AO883" t="s">
        <v>55</v>
      </c>
      <c r="AP883" t="s">
        <v>55</v>
      </c>
      <c r="AQ883" t="s">
        <v>55</v>
      </c>
    </row>
    <row r="884" spans="1:43" x14ac:dyDescent="0.35">
      <c r="A884" t="s">
        <v>1776</v>
      </c>
      <c r="B884" t="s">
        <v>47</v>
      </c>
      <c r="C884" t="s">
        <v>48</v>
      </c>
      <c r="D884" t="s">
        <v>48</v>
      </c>
      <c r="E884" t="s">
        <v>61</v>
      </c>
      <c r="F884" t="s">
        <v>1789</v>
      </c>
      <c r="G884" t="s">
        <v>1790</v>
      </c>
      <c r="I884" t="str">
        <f>HYPERLINK("https://twitter.com/Twitter User/status/1760242978327875734","https://twitter.com/Twitter User/status/1760242978327875734")</f>
        <v>https://twitter.com/Twitter User/status/1760242978327875734</v>
      </c>
      <c r="J884" t="s">
        <v>52</v>
      </c>
      <c r="N884">
        <v>0</v>
      </c>
      <c r="O884">
        <v>0</v>
      </c>
      <c r="X884" t="s">
        <v>53</v>
      </c>
      <c r="AK884" t="s">
        <v>54</v>
      </c>
      <c r="AL884" t="s">
        <v>55</v>
      </c>
      <c r="AM884" t="s">
        <v>55</v>
      </c>
      <c r="AN884" t="s">
        <v>55</v>
      </c>
      <c r="AO884" t="s">
        <v>55</v>
      </c>
      <c r="AP884" t="s">
        <v>55</v>
      </c>
      <c r="AQ884" t="s">
        <v>55</v>
      </c>
    </row>
    <row r="885" spans="1:43" x14ac:dyDescent="0.35">
      <c r="A885" t="s">
        <v>1776</v>
      </c>
      <c r="B885" t="s">
        <v>47</v>
      </c>
      <c r="C885" t="s">
        <v>48</v>
      </c>
      <c r="D885" t="s">
        <v>48</v>
      </c>
      <c r="E885" t="s">
        <v>49</v>
      </c>
      <c r="F885" t="s">
        <v>1791</v>
      </c>
      <c r="G885" t="s">
        <v>1792</v>
      </c>
      <c r="I885" t="str">
        <f>HYPERLINK("https://twitter.com/Twitter User/status/1760242635229319292","https://twitter.com/Twitter User/status/1760242635229319292")</f>
        <v>https://twitter.com/Twitter User/status/1760242635229319292</v>
      </c>
      <c r="J885" t="s">
        <v>52</v>
      </c>
      <c r="N885">
        <v>0</v>
      </c>
      <c r="O885">
        <v>0</v>
      </c>
      <c r="X885" t="s">
        <v>53</v>
      </c>
      <c r="AK885" t="s">
        <v>54</v>
      </c>
      <c r="AL885" t="s">
        <v>55</v>
      </c>
      <c r="AM885" t="s">
        <v>55</v>
      </c>
      <c r="AN885" t="s">
        <v>55</v>
      </c>
      <c r="AO885" t="s">
        <v>55</v>
      </c>
      <c r="AP885" t="s">
        <v>55</v>
      </c>
      <c r="AQ885" t="s">
        <v>55</v>
      </c>
    </row>
    <row r="886" spans="1:43" x14ac:dyDescent="0.35">
      <c r="A886" t="s">
        <v>1776</v>
      </c>
      <c r="B886" t="s">
        <v>47</v>
      </c>
      <c r="C886" t="s">
        <v>48</v>
      </c>
      <c r="D886" t="s">
        <v>48</v>
      </c>
      <c r="E886" t="s">
        <v>61</v>
      </c>
      <c r="F886" t="s">
        <v>1793</v>
      </c>
      <c r="G886" t="s">
        <v>1794</v>
      </c>
      <c r="I886" t="str">
        <f>HYPERLINK("https://twitter.com/Twitter User/status/1760238227955302621","https://twitter.com/Twitter User/status/1760238227955302621")</f>
        <v>https://twitter.com/Twitter User/status/1760238227955302621</v>
      </c>
      <c r="J886" t="s">
        <v>52</v>
      </c>
      <c r="N886">
        <v>0</v>
      </c>
      <c r="O886">
        <v>0</v>
      </c>
      <c r="X886" t="s">
        <v>53</v>
      </c>
      <c r="AK886" t="s">
        <v>54</v>
      </c>
      <c r="AL886" t="s">
        <v>55</v>
      </c>
      <c r="AM886" t="s">
        <v>55</v>
      </c>
      <c r="AN886" t="s">
        <v>55</v>
      </c>
      <c r="AO886" t="s">
        <v>55</v>
      </c>
      <c r="AP886" t="s">
        <v>55</v>
      </c>
      <c r="AQ886" t="s">
        <v>55</v>
      </c>
    </row>
    <row r="887" spans="1:43" x14ac:dyDescent="0.35">
      <c r="A887" t="s">
        <v>1776</v>
      </c>
      <c r="B887" t="s">
        <v>47</v>
      </c>
      <c r="C887" t="s">
        <v>48</v>
      </c>
      <c r="D887" t="s">
        <v>48</v>
      </c>
      <c r="E887" t="s">
        <v>68</v>
      </c>
      <c r="F887" t="s">
        <v>1795</v>
      </c>
      <c r="G887" t="s">
        <v>1796</v>
      </c>
      <c r="I887" t="str">
        <f>HYPERLINK("https://twitter.com/Twitter User/status/1760216218420822097","https://twitter.com/Twitter User/status/1760216218420822097")</f>
        <v>https://twitter.com/Twitter User/status/1760216218420822097</v>
      </c>
      <c r="J887" t="s">
        <v>52</v>
      </c>
      <c r="N887">
        <v>0</v>
      </c>
      <c r="O887">
        <v>0</v>
      </c>
      <c r="X887" t="s">
        <v>95</v>
      </c>
      <c r="AK887" t="s">
        <v>54</v>
      </c>
      <c r="AL887" t="s">
        <v>55</v>
      </c>
      <c r="AM887" t="s">
        <v>55</v>
      </c>
      <c r="AN887" t="s">
        <v>55</v>
      </c>
      <c r="AO887" t="s">
        <v>55</v>
      </c>
      <c r="AP887" t="s">
        <v>55</v>
      </c>
      <c r="AQ887" t="s">
        <v>55</v>
      </c>
    </row>
    <row r="888" spans="1:43" x14ac:dyDescent="0.35">
      <c r="A888" t="s">
        <v>1776</v>
      </c>
      <c r="B888" t="s">
        <v>47</v>
      </c>
      <c r="C888" t="s">
        <v>48</v>
      </c>
      <c r="D888" t="s">
        <v>48</v>
      </c>
      <c r="E888" t="s">
        <v>68</v>
      </c>
      <c r="F888" t="s">
        <v>1795</v>
      </c>
      <c r="G888" t="s">
        <v>1797</v>
      </c>
      <c r="I888" t="str">
        <f>HYPERLINK("https://twitter.com/Twitter User/status/1760214598429577622","https://twitter.com/Twitter User/status/1760214598429577622")</f>
        <v>https://twitter.com/Twitter User/status/1760214598429577622</v>
      </c>
      <c r="J888" t="s">
        <v>52</v>
      </c>
      <c r="N888">
        <v>0</v>
      </c>
      <c r="O888">
        <v>0</v>
      </c>
      <c r="X888" t="s">
        <v>95</v>
      </c>
      <c r="AK888" t="s">
        <v>54</v>
      </c>
      <c r="AL888" t="s">
        <v>55</v>
      </c>
      <c r="AM888" t="s">
        <v>55</v>
      </c>
      <c r="AN888" t="s">
        <v>55</v>
      </c>
      <c r="AO888" t="s">
        <v>55</v>
      </c>
      <c r="AP888" t="s">
        <v>55</v>
      </c>
      <c r="AQ888" t="s">
        <v>55</v>
      </c>
    </row>
    <row r="889" spans="1:43" x14ac:dyDescent="0.35">
      <c r="A889" t="s">
        <v>1776</v>
      </c>
      <c r="B889" t="s">
        <v>47</v>
      </c>
      <c r="C889" t="s">
        <v>48</v>
      </c>
      <c r="D889" t="s">
        <v>48</v>
      </c>
      <c r="E889" t="s">
        <v>61</v>
      </c>
      <c r="F889" t="s">
        <v>1798</v>
      </c>
      <c r="G889" t="s">
        <v>1799</v>
      </c>
      <c r="I889" t="str">
        <f>HYPERLINK("https://twitter.com/Twitter User/status/1760169173362311540","https://twitter.com/Twitter User/status/1760169173362311540")</f>
        <v>https://twitter.com/Twitter User/status/1760169173362311540</v>
      </c>
      <c r="J889" t="s">
        <v>52</v>
      </c>
      <c r="N889">
        <v>0</v>
      </c>
      <c r="O889">
        <v>0</v>
      </c>
      <c r="X889" t="s">
        <v>53</v>
      </c>
      <c r="AK889" t="s">
        <v>54</v>
      </c>
      <c r="AL889" t="s">
        <v>55</v>
      </c>
      <c r="AM889" t="s">
        <v>55</v>
      </c>
      <c r="AN889" t="s">
        <v>55</v>
      </c>
      <c r="AO889" t="s">
        <v>55</v>
      </c>
      <c r="AP889" t="s">
        <v>55</v>
      </c>
      <c r="AQ889" t="s">
        <v>55</v>
      </c>
    </row>
    <row r="890" spans="1:43" x14ac:dyDescent="0.35">
      <c r="A890" t="s">
        <v>1776</v>
      </c>
      <c r="B890" t="s">
        <v>47</v>
      </c>
      <c r="C890" t="s">
        <v>48</v>
      </c>
      <c r="D890" t="s">
        <v>48</v>
      </c>
      <c r="E890" t="s">
        <v>61</v>
      </c>
      <c r="F890" t="s">
        <v>1800</v>
      </c>
      <c r="G890" t="s">
        <v>1801</v>
      </c>
      <c r="I890" t="str">
        <f>HYPERLINK("https://twitter.com/Twitter User/status/1760158128812032238","https://twitter.com/Twitter User/status/1760158128812032238")</f>
        <v>https://twitter.com/Twitter User/status/1760158128812032238</v>
      </c>
      <c r="J890" t="s">
        <v>52</v>
      </c>
      <c r="N890">
        <v>0</v>
      </c>
      <c r="O890">
        <v>0</v>
      </c>
      <c r="X890" t="s">
        <v>53</v>
      </c>
      <c r="AK890" t="s">
        <v>54</v>
      </c>
      <c r="AL890" t="s">
        <v>55</v>
      </c>
      <c r="AM890" t="s">
        <v>55</v>
      </c>
      <c r="AN890" t="s">
        <v>55</v>
      </c>
      <c r="AO890" t="s">
        <v>55</v>
      </c>
      <c r="AP890" t="s">
        <v>55</v>
      </c>
      <c r="AQ890" t="s">
        <v>55</v>
      </c>
    </row>
    <row r="891" spans="1:43" x14ac:dyDescent="0.35">
      <c r="A891" t="s">
        <v>1776</v>
      </c>
      <c r="B891" t="s">
        <v>47</v>
      </c>
      <c r="C891" t="s">
        <v>48</v>
      </c>
      <c r="D891" t="s">
        <v>48</v>
      </c>
      <c r="E891" t="s">
        <v>61</v>
      </c>
      <c r="F891" t="s">
        <v>1802</v>
      </c>
      <c r="G891" t="s">
        <v>1803</v>
      </c>
      <c r="I891" t="str">
        <f>HYPERLINK("https://twitter.com/Twitter User/status/1760147251261817301","https://twitter.com/Twitter User/status/1760147251261817301")</f>
        <v>https://twitter.com/Twitter User/status/1760147251261817301</v>
      </c>
      <c r="J891" t="s">
        <v>52</v>
      </c>
      <c r="N891">
        <v>0</v>
      </c>
      <c r="O891">
        <v>0</v>
      </c>
      <c r="X891" t="s">
        <v>53</v>
      </c>
      <c r="AK891" t="s">
        <v>54</v>
      </c>
      <c r="AL891" t="s">
        <v>55</v>
      </c>
      <c r="AM891" t="s">
        <v>55</v>
      </c>
      <c r="AN891" t="s">
        <v>55</v>
      </c>
      <c r="AO891" t="s">
        <v>55</v>
      </c>
      <c r="AP891" t="s">
        <v>55</v>
      </c>
      <c r="AQ891" t="s">
        <v>55</v>
      </c>
    </row>
    <row r="892" spans="1:43" x14ac:dyDescent="0.35">
      <c r="A892" t="s">
        <v>1776</v>
      </c>
      <c r="B892" t="s">
        <v>47</v>
      </c>
      <c r="C892" t="s">
        <v>48</v>
      </c>
      <c r="D892" t="s">
        <v>48</v>
      </c>
      <c r="E892" t="s">
        <v>49</v>
      </c>
      <c r="F892" t="s">
        <v>1804</v>
      </c>
      <c r="G892" t="s">
        <v>1805</v>
      </c>
      <c r="I892" t="str">
        <f>HYPERLINK("https://twitter.com/Twitter User/status/1760123087658631508","https://twitter.com/Twitter User/status/1760123087658631508")</f>
        <v>https://twitter.com/Twitter User/status/1760123087658631508</v>
      </c>
      <c r="J892" t="s">
        <v>52</v>
      </c>
      <c r="N892">
        <v>0</v>
      </c>
      <c r="O892">
        <v>0</v>
      </c>
      <c r="X892" t="s">
        <v>53</v>
      </c>
      <c r="AK892" t="s">
        <v>54</v>
      </c>
      <c r="AL892" t="s">
        <v>55</v>
      </c>
      <c r="AM892" t="s">
        <v>55</v>
      </c>
      <c r="AN892" t="s">
        <v>55</v>
      </c>
      <c r="AO892" t="s">
        <v>55</v>
      </c>
      <c r="AP892" t="s">
        <v>55</v>
      </c>
      <c r="AQ892" t="s">
        <v>55</v>
      </c>
    </row>
    <row r="893" spans="1:43" x14ac:dyDescent="0.35">
      <c r="A893" t="s">
        <v>1776</v>
      </c>
      <c r="B893" t="s">
        <v>47</v>
      </c>
      <c r="C893" t="s">
        <v>48</v>
      </c>
      <c r="D893" t="s">
        <v>48</v>
      </c>
      <c r="E893" t="s">
        <v>49</v>
      </c>
      <c r="F893" t="s">
        <v>1806</v>
      </c>
      <c r="G893" t="s">
        <v>1807</v>
      </c>
      <c r="I893" t="str">
        <f>HYPERLINK("https://twitter.com/Twitter User/status/1760118888279519288","https://twitter.com/Twitter User/status/1760118888279519288")</f>
        <v>https://twitter.com/Twitter User/status/1760118888279519288</v>
      </c>
      <c r="N893">
        <v>0</v>
      </c>
      <c r="O893">
        <v>0</v>
      </c>
      <c r="W893" t="s">
        <v>94</v>
      </c>
      <c r="X893" t="s">
        <v>95</v>
      </c>
      <c r="AK893" t="s">
        <v>54</v>
      </c>
      <c r="AL893" t="s">
        <v>55</v>
      </c>
      <c r="AM893" t="s">
        <v>55</v>
      </c>
      <c r="AN893" t="s">
        <v>55</v>
      </c>
      <c r="AO893" t="s">
        <v>55</v>
      </c>
      <c r="AP893" t="s">
        <v>55</v>
      </c>
      <c r="AQ893" t="s">
        <v>55</v>
      </c>
    </row>
    <row r="894" spans="1:43" x14ac:dyDescent="0.35">
      <c r="A894" t="s">
        <v>1776</v>
      </c>
      <c r="B894" t="s">
        <v>47</v>
      </c>
      <c r="C894" t="s">
        <v>48</v>
      </c>
      <c r="D894" t="s">
        <v>48</v>
      </c>
      <c r="E894" t="s">
        <v>61</v>
      </c>
      <c r="F894" t="s">
        <v>1808</v>
      </c>
      <c r="G894" t="s">
        <v>1809</v>
      </c>
      <c r="I894" t="str">
        <f>HYPERLINK("https://twitter.com/Twitter User/status/1760043965318103239","https://twitter.com/Twitter User/status/1760043965318103239")</f>
        <v>https://twitter.com/Twitter User/status/1760043965318103239</v>
      </c>
      <c r="J894" t="s">
        <v>52</v>
      </c>
      <c r="N894">
        <v>0</v>
      </c>
      <c r="O894">
        <v>0</v>
      </c>
      <c r="X894" t="s">
        <v>53</v>
      </c>
      <c r="AK894" t="s">
        <v>54</v>
      </c>
      <c r="AL894" t="s">
        <v>55</v>
      </c>
      <c r="AM894" t="s">
        <v>55</v>
      </c>
      <c r="AN894" t="s">
        <v>55</v>
      </c>
      <c r="AO894" t="s">
        <v>55</v>
      </c>
      <c r="AP894" t="s">
        <v>55</v>
      </c>
      <c r="AQ894" t="s">
        <v>55</v>
      </c>
    </row>
    <row r="895" spans="1:43" x14ac:dyDescent="0.35">
      <c r="A895" t="s">
        <v>1776</v>
      </c>
      <c r="B895" t="s">
        <v>47</v>
      </c>
      <c r="C895" t="s">
        <v>48</v>
      </c>
      <c r="D895" t="s">
        <v>48</v>
      </c>
      <c r="E895" t="s">
        <v>49</v>
      </c>
      <c r="F895" t="s">
        <v>1806</v>
      </c>
      <c r="G895" t="s">
        <v>1810</v>
      </c>
      <c r="I895" t="str">
        <f>HYPERLINK("https://twitter.com/Twitter User/status/1760033941766197723","https://twitter.com/Twitter User/status/1760033941766197723")</f>
        <v>https://twitter.com/Twitter User/status/1760033941766197723</v>
      </c>
      <c r="J895" t="s">
        <v>52</v>
      </c>
      <c r="N895">
        <v>0</v>
      </c>
      <c r="O895">
        <v>0</v>
      </c>
      <c r="X895" t="s">
        <v>53</v>
      </c>
      <c r="AK895" t="s">
        <v>54</v>
      </c>
      <c r="AL895" t="s">
        <v>55</v>
      </c>
      <c r="AM895" t="s">
        <v>55</v>
      </c>
      <c r="AN895" t="s">
        <v>55</v>
      </c>
      <c r="AO895" t="s">
        <v>55</v>
      </c>
      <c r="AP895" t="s">
        <v>55</v>
      </c>
      <c r="AQ895" t="s">
        <v>55</v>
      </c>
    </row>
    <row r="896" spans="1:43" x14ac:dyDescent="0.35">
      <c r="A896" t="s">
        <v>1776</v>
      </c>
      <c r="B896" t="s">
        <v>47</v>
      </c>
      <c r="C896" t="s">
        <v>48</v>
      </c>
      <c r="D896" t="s">
        <v>48</v>
      </c>
      <c r="E896" t="s">
        <v>61</v>
      </c>
      <c r="F896" t="s">
        <v>1811</v>
      </c>
      <c r="G896" t="s">
        <v>1812</v>
      </c>
      <c r="I896" t="str">
        <f>HYPERLINK("https://twitter.com/Twitter User/status/1760017971500491200","https://twitter.com/Twitter User/status/1760017971500491200")</f>
        <v>https://twitter.com/Twitter User/status/1760017971500491200</v>
      </c>
      <c r="J896" t="s">
        <v>60</v>
      </c>
      <c r="N896">
        <v>0</v>
      </c>
      <c r="O896">
        <v>0</v>
      </c>
      <c r="X896" t="s">
        <v>95</v>
      </c>
      <c r="AK896" t="s">
        <v>54</v>
      </c>
      <c r="AL896" t="s">
        <v>55</v>
      </c>
      <c r="AM896" t="s">
        <v>55</v>
      </c>
      <c r="AN896" t="s">
        <v>55</v>
      </c>
      <c r="AO896" t="s">
        <v>55</v>
      </c>
      <c r="AP896" t="s">
        <v>55</v>
      </c>
      <c r="AQ896" t="s">
        <v>55</v>
      </c>
    </row>
    <row r="897" spans="1:43" x14ac:dyDescent="0.35">
      <c r="A897" t="s">
        <v>1776</v>
      </c>
      <c r="B897" t="s">
        <v>47</v>
      </c>
      <c r="C897" t="s">
        <v>48</v>
      </c>
      <c r="D897" t="s">
        <v>48</v>
      </c>
      <c r="E897" t="s">
        <v>61</v>
      </c>
      <c r="F897" t="s">
        <v>1811</v>
      </c>
      <c r="G897" t="s">
        <v>1813</v>
      </c>
      <c r="I897" t="str">
        <f>HYPERLINK("https://twitter.com/Twitter User/status/1760017956510040100","https://twitter.com/Twitter User/status/1760017956510040100")</f>
        <v>https://twitter.com/Twitter User/status/1760017956510040100</v>
      </c>
      <c r="J897" t="s">
        <v>60</v>
      </c>
      <c r="N897">
        <v>0</v>
      </c>
      <c r="O897">
        <v>0</v>
      </c>
      <c r="X897" t="s">
        <v>95</v>
      </c>
      <c r="AK897" t="s">
        <v>54</v>
      </c>
      <c r="AL897" t="s">
        <v>55</v>
      </c>
      <c r="AM897" t="s">
        <v>55</v>
      </c>
      <c r="AN897" t="s">
        <v>55</v>
      </c>
      <c r="AO897" t="s">
        <v>55</v>
      </c>
      <c r="AP897" t="s">
        <v>55</v>
      </c>
      <c r="AQ897" t="s">
        <v>55</v>
      </c>
    </row>
    <row r="898" spans="1:43" x14ac:dyDescent="0.35">
      <c r="A898" t="s">
        <v>1776</v>
      </c>
      <c r="B898" t="s">
        <v>47</v>
      </c>
      <c r="C898" t="s">
        <v>48</v>
      </c>
      <c r="D898" t="s">
        <v>48</v>
      </c>
      <c r="E898" t="s">
        <v>61</v>
      </c>
      <c r="F898" t="s">
        <v>1811</v>
      </c>
      <c r="G898" t="s">
        <v>1814</v>
      </c>
      <c r="I898" t="str">
        <f>HYPERLINK("https://twitter.com/Twitter User/status/1760017886683312416","https://twitter.com/Twitter User/status/1760017886683312416")</f>
        <v>https://twitter.com/Twitter User/status/1760017886683312416</v>
      </c>
      <c r="J898" t="s">
        <v>60</v>
      </c>
      <c r="N898">
        <v>0</v>
      </c>
      <c r="O898">
        <v>0</v>
      </c>
      <c r="X898" t="s">
        <v>53</v>
      </c>
      <c r="AK898" t="s">
        <v>54</v>
      </c>
      <c r="AL898" t="s">
        <v>55</v>
      </c>
      <c r="AM898" t="s">
        <v>55</v>
      </c>
      <c r="AN898" t="s">
        <v>55</v>
      </c>
      <c r="AO898" t="s">
        <v>55</v>
      </c>
      <c r="AP898" t="s">
        <v>55</v>
      </c>
      <c r="AQ898" t="s">
        <v>55</v>
      </c>
    </row>
    <row r="899" spans="1:43" x14ac:dyDescent="0.35">
      <c r="A899" t="s">
        <v>1776</v>
      </c>
      <c r="B899" t="s">
        <v>47</v>
      </c>
      <c r="C899" t="s">
        <v>48</v>
      </c>
      <c r="D899" t="s">
        <v>48</v>
      </c>
      <c r="E899" t="s">
        <v>61</v>
      </c>
      <c r="F899" t="s">
        <v>1815</v>
      </c>
      <c r="G899" t="s">
        <v>1816</v>
      </c>
      <c r="I899" t="str">
        <f>HYPERLINK("https://twitter.com/Twitter User/status/1760017294455918653","https://twitter.com/Twitter User/status/1760017294455918653")</f>
        <v>https://twitter.com/Twitter User/status/1760017294455918653</v>
      </c>
      <c r="J899" t="s">
        <v>60</v>
      </c>
      <c r="N899">
        <v>0</v>
      </c>
      <c r="O899">
        <v>0</v>
      </c>
      <c r="X899" t="s">
        <v>53</v>
      </c>
      <c r="AK899" t="s">
        <v>54</v>
      </c>
      <c r="AL899" t="s">
        <v>55</v>
      </c>
      <c r="AM899" t="s">
        <v>55</v>
      </c>
      <c r="AN899" t="s">
        <v>55</v>
      </c>
      <c r="AO899" t="s">
        <v>55</v>
      </c>
      <c r="AP899" t="s">
        <v>55</v>
      </c>
      <c r="AQ899" t="s">
        <v>55</v>
      </c>
    </row>
    <row r="900" spans="1:43" x14ac:dyDescent="0.35">
      <c r="A900" t="s">
        <v>1776</v>
      </c>
      <c r="B900" t="s">
        <v>47</v>
      </c>
      <c r="C900" t="s">
        <v>48</v>
      </c>
      <c r="D900" t="s">
        <v>48</v>
      </c>
      <c r="E900" t="s">
        <v>61</v>
      </c>
      <c r="F900" t="s">
        <v>1817</v>
      </c>
      <c r="G900" t="s">
        <v>1818</v>
      </c>
      <c r="I900" t="str">
        <f>HYPERLINK("https://twitter.com/Twitter User/status/1760015311586373961","https://twitter.com/Twitter User/status/1760015311586373961")</f>
        <v>https://twitter.com/Twitter User/status/1760015311586373961</v>
      </c>
      <c r="J900" t="s">
        <v>52</v>
      </c>
      <c r="N900">
        <v>0</v>
      </c>
      <c r="O900">
        <v>0</v>
      </c>
      <c r="X900" t="s">
        <v>53</v>
      </c>
      <c r="AK900" t="s">
        <v>54</v>
      </c>
      <c r="AL900" t="s">
        <v>55</v>
      </c>
      <c r="AM900" t="s">
        <v>55</v>
      </c>
      <c r="AN900" t="s">
        <v>55</v>
      </c>
      <c r="AO900" t="s">
        <v>55</v>
      </c>
      <c r="AP900" t="s">
        <v>55</v>
      </c>
      <c r="AQ900" t="s">
        <v>55</v>
      </c>
    </row>
    <row r="901" spans="1:43" x14ac:dyDescent="0.35">
      <c r="A901" t="s">
        <v>1819</v>
      </c>
      <c r="B901" t="s">
        <v>47</v>
      </c>
      <c r="C901" t="s">
        <v>48</v>
      </c>
      <c r="D901" t="s">
        <v>48</v>
      </c>
      <c r="E901" t="s">
        <v>49</v>
      </c>
      <c r="F901" t="s">
        <v>1820</v>
      </c>
      <c r="G901" t="s">
        <v>1821</v>
      </c>
      <c r="I901" t="str">
        <f>HYPERLINK("https://twitter.com/Twitter User/status/1760001282419646479","https://twitter.com/Twitter User/status/1760001282419646479")</f>
        <v>https://twitter.com/Twitter User/status/1760001282419646479</v>
      </c>
      <c r="J901" t="s">
        <v>52</v>
      </c>
      <c r="N901">
        <v>0</v>
      </c>
      <c r="O901">
        <v>0</v>
      </c>
      <c r="X901" t="s">
        <v>95</v>
      </c>
      <c r="AK901" t="s">
        <v>54</v>
      </c>
      <c r="AL901" t="s">
        <v>55</v>
      </c>
      <c r="AM901" t="s">
        <v>55</v>
      </c>
      <c r="AN901" t="s">
        <v>55</v>
      </c>
      <c r="AO901" t="s">
        <v>55</v>
      </c>
      <c r="AP901" t="s">
        <v>55</v>
      </c>
      <c r="AQ901" t="s">
        <v>55</v>
      </c>
    </row>
    <row r="902" spans="1:43" x14ac:dyDescent="0.35">
      <c r="A902" t="s">
        <v>1819</v>
      </c>
      <c r="B902" t="s">
        <v>47</v>
      </c>
      <c r="C902" t="s">
        <v>48</v>
      </c>
      <c r="D902" t="s">
        <v>48</v>
      </c>
      <c r="E902" t="s">
        <v>49</v>
      </c>
      <c r="F902" t="s">
        <v>1820</v>
      </c>
      <c r="G902" t="s">
        <v>1822</v>
      </c>
      <c r="I902" t="str">
        <f>HYPERLINK("https://twitter.com/Twitter User/status/1759993072820334987","https://twitter.com/Twitter User/status/1759993072820334987")</f>
        <v>https://twitter.com/Twitter User/status/1759993072820334987</v>
      </c>
      <c r="J902" t="s">
        <v>52</v>
      </c>
      <c r="N902">
        <v>0</v>
      </c>
      <c r="O902">
        <v>0</v>
      </c>
      <c r="X902" t="s">
        <v>53</v>
      </c>
      <c r="AK902" t="s">
        <v>54</v>
      </c>
      <c r="AL902" t="s">
        <v>55</v>
      </c>
      <c r="AM902" t="s">
        <v>55</v>
      </c>
      <c r="AN902" t="s">
        <v>55</v>
      </c>
      <c r="AO902" t="s">
        <v>55</v>
      </c>
      <c r="AP902" t="s">
        <v>55</v>
      </c>
      <c r="AQ902" t="s">
        <v>55</v>
      </c>
    </row>
    <row r="903" spans="1:43" x14ac:dyDescent="0.35">
      <c r="A903" t="s">
        <v>1819</v>
      </c>
      <c r="B903" t="s">
        <v>47</v>
      </c>
      <c r="C903" t="s">
        <v>48</v>
      </c>
      <c r="D903" t="s">
        <v>48</v>
      </c>
      <c r="E903" t="s">
        <v>61</v>
      </c>
      <c r="F903" t="s">
        <v>1823</v>
      </c>
      <c r="G903" t="s">
        <v>1824</v>
      </c>
      <c r="I903" t="str">
        <f>HYPERLINK("https://twitter.com/Twitter User/status/1759992627208826951","https://twitter.com/Twitter User/status/1759992627208826951")</f>
        <v>https://twitter.com/Twitter User/status/1759992627208826951</v>
      </c>
      <c r="J903" t="s">
        <v>52</v>
      </c>
      <c r="N903">
        <v>0</v>
      </c>
      <c r="O903">
        <v>0</v>
      </c>
      <c r="X903" t="s">
        <v>53</v>
      </c>
      <c r="AK903" t="s">
        <v>54</v>
      </c>
      <c r="AL903" t="s">
        <v>55</v>
      </c>
      <c r="AM903" t="s">
        <v>55</v>
      </c>
      <c r="AN903" t="s">
        <v>55</v>
      </c>
      <c r="AO903" t="s">
        <v>55</v>
      </c>
      <c r="AP903" t="s">
        <v>55</v>
      </c>
      <c r="AQ903" t="s">
        <v>55</v>
      </c>
    </row>
    <row r="904" spans="1:43" x14ac:dyDescent="0.35">
      <c r="A904" t="s">
        <v>1819</v>
      </c>
      <c r="B904" t="s">
        <v>47</v>
      </c>
      <c r="C904" t="s">
        <v>48</v>
      </c>
      <c r="D904" t="s">
        <v>48</v>
      </c>
      <c r="E904" t="s">
        <v>68</v>
      </c>
      <c r="F904" t="s">
        <v>1825</v>
      </c>
      <c r="G904" t="s">
        <v>1826</v>
      </c>
      <c r="I904" t="str">
        <f>HYPERLINK("https://twitter.com/Twitter User/status/1759990989534761061","https://twitter.com/Twitter User/status/1759990989534761061")</f>
        <v>https://twitter.com/Twitter User/status/1759990989534761061</v>
      </c>
      <c r="J904" t="s">
        <v>52</v>
      </c>
      <c r="N904">
        <v>0</v>
      </c>
      <c r="O904">
        <v>0</v>
      </c>
      <c r="X904" t="s">
        <v>53</v>
      </c>
      <c r="AK904" t="s">
        <v>54</v>
      </c>
      <c r="AL904" t="s">
        <v>55</v>
      </c>
      <c r="AM904" t="s">
        <v>55</v>
      </c>
      <c r="AN904" t="s">
        <v>55</v>
      </c>
      <c r="AO904" t="s">
        <v>55</v>
      </c>
      <c r="AP904" t="s">
        <v>55</v>
      </c>
      <c r="AQ904" t="s">
        <v>55</v>
      </c>
    </row>
    <row r="905" spans="1:43" x14ac:dyDescent="0.35">
      <c r="A905" t="s">
        <v>1819</v>
      </c>
      <c r="B905" t="s">
        <v>47</v>
      </c>
      <c r="C905" t="s">
        <v>48</v>
      </c>
      <c r="D905" t="s">
        <v>48</v>
      </c>
      <c r="E905" t="s">
        <v>49</v>
      </c>
      <c r="F905" t="s">
        <v>1827</v>
      </c>
      <c r="G905" t="s">
        <v>1828</v>
      </c>
      <c r="I905" t="str">
        <f>HYPERLINK("https://twitter.com/Twitter User/status/1759982831328211108","https://twitter.com/Twitter User/status/1759982831328211108")</f>
        <v>https://twitter.com/Twitter User/status/1759982831328211108</v>
      </c>
      <c r="J905" t="s">
        <v>52</v>
      </c>
      <c r="N905">
        <v>0</v>
      </c>
      <c r="O905">
        <v>0</v>
      </c>
      <c r="X905" t="s">
        <v>53</v>
      </c>
      <c r="AK905" t="s">
        <v>54</v>
      </c>
      <c r="AL905" t="s">
        <v>55</v>
      </c>
      <c r="AM905" t="s">
        <v>55</v>
      </c>
      <c r="AN905" t="s">
        <v>55</v>
      </c>
      <c r="AO905" t="s">
        <v>55</v>
      </c>
      <c r="AP905" t="s">
        <v>55</v>
      </c>
      <c r="AQ905" t="s">
        <v>55</v>
      </c>
    </row>
    <row r="906" spans="1:43" x14ac:dyDescent="0.35">
      <c r="A906" t="s">
        <v>1819</v>
      </c>
      <c r="B906" t="s">
        <v>47</v>
      </c>
      <c r="C906" t="s">
        <v>48</v>
      </c>
      <c r="D906" t="s">
        <v>48</v>
      </c>
      <c r="E906" t="s">
        <v>49</v>
      </c>
      <c r="F906" t="s">
        <v>1829</v>
      </c>
      <c r="G906" t="s">
        <v>1830</v>
      </c>
      <c r="I906" t="str">
        <f>HYPERLINK("https://twitter.com/Twitter User/status/1759982810935504921","https://twitter.com/Twitter User/status/1759982810935504921")</f>
        <v>https://twitter.com/Twitter User/status/1759982810935504921</v>
      </c>
      <c r="J906" t="s">
        <v>52</v>
      </c>
      <c r="N906">
        <v>0</v>
      </c>
      <c r="O906">
        <v>0</v>
      </c>
      <c r="X906" t="s">
        <v>53</v>
      </c>
      <c r="AK906" t="s">
        <v>54</v>
      </c>
      <c r="AL906" t="s">
        <v>55</v>
      </c>
      <c r="AM906" t="s">
        <v>55</v>
      </c>
      <c r="AN906" t="s">
        <v>55</v>
      </c>
      <c r="AO906" t="s">
        <v>55</v>
      </c>
      <c r="AP906" t="s">
        <v>55</v>
      </c>
      <c r="AQ906" t="s">
        <v>55</v>
      </c>
    </row>
    <row r="907" spans="1:43" x14ac:dyDescent="0.35">
      <c r="A907" t="s">
        <v>1819</v>
      </c>
      <c r="B907" t="s">
        <v>47</v>
      </c>
      <c r="C907" t="s">
        <v>48</v>
      </c>
      <c r="D907" t="s">
        <v>48</v>
      </c>
      <c r="E907" t="s">
        <v>61</v>
      </c>
      <c r="F907" t="s">
        <v>1831</v>
      </c>
      <c r="G907" t="s">
        <v>1832</v>
      </c>
      <c r="I907" t="str">
        <f>HYPERLINK("https://twitter.com/Twitter User/status/1759977076210180490","https://twitter.com/Twitter User/status/1759977076210180490")</f>
        <v>https://twitter.com/Twitter User/status/1759977076210180490</v>
      </c>
      <c r="J907" t="s">
        <v>52</v>
      </c>
      <c r="N907">
        <v>0</v>
      </c>
      <c r="O907">
        <v>0</v>
      </c>
      <c r="X907" t="s">
        <v>53</v>
      </c>
      <c r="AK907" t="s">
        <v>54</v>
      </c>
      <c r="AL907" t="s">
        <v>55</v>
      </c>
      <c r="AM907" t="s">
        <v>55</v>
      </c>
      <c r="AN907" t="s">
        <v>55</v>
      </c>
      <c r="AO907" t="s">
        <v>55</v>
      </c>
      <c r="AP907" t="s">
        <v>55</v>
      </c>
      <c r="AQ907" t="s">
        <v>55</v>
      </c>
    </row>
    <row r="908" spans="1:43" x14ac:dyDescent="0.35">
      <c r="A908" t="s">
        <v>1819</v>
      </c>
      <c r="B908" t="s">
        <v>47</v>
      </c>
      <c r="C908" t="s">
        <v>48</v>
      </c>
      <c r="D908" t="s">
        <v>48</v>
      </c>
      <c r="E908" t="s">
        <v>61</v>
      </c>
      <c r="F908" t="s">
        <v>1833</v>
      </c>
      <c r="G908" t="s">
        <v>1834</v>
      </c>
      <c r="I908" t="str">
        <f>HYPERLINK("https://twitter.com/Twitter User/status/1759969052749951177","https://twitter.com/Twitter User/status/1759969052749951177")</f>
        <v>https://twitter.com/Twitter User/status/1759969052749951177</v>
      </c>
      <c r="J908" t="s">
        <v>52</v>
      </c>
      <c r="N908">
        <v>0</v>
      </c>
      <c r="O908">
        <v>0</v>
      </c>
      <c r="X908" t="s">
        <v>53</v>
      </c>
      <c r="AK908" t="s">
        <v>54</v>
      </c>
      <c r="AL908" t="s">
        <v>55</v>
      </c>
      <c r="AM908" t="s">
        <v>55</v>
      </c>
      <c r="AN908" t="s">
        <v>55</v>
      </c>
      <c r="AO908" t="s">
        <v>55</v>
      </c>
      <c r="AP908" t="s">
        <v>55</v>
      </c>
      <c r="AQ908" t="s">
        <v>55</v>
      </c>
    </row>
    <row r="909" spans="1:43" x14ac:dyDescent="0.35">
      <c r="A909" t="s">
        <v>1819</v>
      </c>
      <c r="B909" t="s">
        <v>47</v>
      </c>
      <c r="C909" t="s">
        <v>48</v>
      </c>
      <c r="D909" t="s">
        <v>48</v>
      </c>
      <c r="E909" t="s">
        <v>61</v>
      </c>
      <c r="F909" t="s">
        <v>1835</v>
      </c>
      <c r="G909" t="s">
        <v>1836</v>
      </c>
      <c r="I909" t="str">
        <f>HYPERLINK("https://twitter.com/Twitter User/status/1759962646520942994","https://twitter.com/Twitter User/status/1759962646520942994")</f>
        <v>https://twitter.com/Twitter User/status/1759962646520942994</v>
      </c>
      <c r="J909" t="s">
        <v>52</v>
      </c>
      <c r="N909">
        <v>0</v>
      </c>
      <c r="O909">
        <v>0</v>
      </c>
      <c r="X909" t="s">
        <v>53</v>
      </c>
      <c r="AK909" t="s">
        <v>54</v>
      </c>
      <c r="AL909" t="s">
        <v>55</v>
      </c>
      <c r="AM909" t="s">
        <v>55</v>
      </c>
      <c r="AN909" t="s">
        <v>55</v>
      </c>
      <c r="AO909" t="s">
        <v>55</v>
      </c>
      <c r="AP909" t="s">
        <v>55</v>
      </c>
      <c r="AQ909" t="s">
        <v>55</v>
      </c>
    </row>
    <row r="910" spans="1:43" x14ac:dyDescent="0.35">
      <c r="A910" t="s">
        <v>1819</v>
      </c>
      <c r="B910" t="s">
        <v>47</v>
      </c>
      <c r="C910" t="s">
        <v>48</v>
      </c>
      <c r="D910" t="s">
        <v>48</v>
      </c>
      <c r="E910" t="s">
        <v>49</v>
      </c>
      <c r="F910" t="s">
        <v>1837</v>
      </c>
      <c r="G910" t="s">
        <v>1838</v>
      </c>
      <c r="I910" t="str">
        <f>HYPERLINK("https://twitter.com/Twitter User/status/1759962624890953948","https://twitter.com/Twitter User/status/1759962624890953948")</f>
        <v>https://twitter.com/Twitter User/status/1759962624890953948</v>
      </c>
      <c r="J910" t="s">
        <v>52</v>
      </c>
      <c r="N910">
        <v>0</v>
      </c>
      <c r="O910">
        <v>0</v>
      </c>
      <c r="X910" t="s">
        <v>53</v>
      </c>
      <c r="AK910" t="s">
        <v>54</v>
      </c>
      <c r="AL910" t="s">
        <v>55</v>
      </c>
      <c r="AM910" t="s">
        <v>55</v>
      </c>
      <c r="AN910" t="s">
        <v>55</v>
      </c>
      <c r="AO910" t="s">
        <v>55</v>
      </c>
      <c r="AP910" t="s">
        <v>55</v>
      </c>
      <c r="AQ910" t="s">
        <v>55</v>
      </c>
    </row>
    <row r="911" spans="1:43" x14ac:dyDescent="0.35">
      <c r="A911" t="s">
        <v>1819</v>
      </c>
      <c r="B911" t="s">
        <v>47</v>
      </c>
      <c r="C911" t="s">
        <v>48</v>
      </c>
      <c r="D911" t="s">
        <v>48</v>
      </c>
      <c r="E911" t="s">
        <v>49</v>
      </c>
      <c r="F911" t="s">
        <v>1839</v>
      </c>
      <c r="G911" t="s">
        <v>1840</v>
      </c>
      <c r="I911" t="str">
        <f>HYPERLINK("https://twitter.com/Twitter User/status/1759958738666971333","https://twitter.com/Twitter User/status/1759958738666971333")</f>
        <v>https://twitter.com/Twitter User/status/1759958738666971333</v>
      </c>
      <c r="J911" t="s">
        <v>52</v>
      </c>
      <c r="N911">
        <v>0</v>
      </c>
      <c r="O911">
        <v>0</v>
      </c>
      <c r="X911" t="s">
        <v>53</v>
      </c>
      <c r="AK911" t="s">
        <v>54</v>
      </c>
      <c r="AL911" t="s">
        <v>55</v>
      </c>
      <c r="AM911" t="s">
        <v>55</v>
      </c>
      <c r="AN911" t="s">
        <v>55</v>
      </c>
      <c r="AO911" t="s">
        <v>55</v>
      </c>
      <c r="AP911" t="s">
        <v>55</v>
      </c>
      <c r="AQ911" t="s">
        <v>55</v>
      </c>
    </row>
    <row r="912" spans="1:43" x14ac:dyDescent="0.35">
      <c r="A912" t="s">
        <v>1819</v>
      </c>
      <c r="B912" t="s">
        <v>47</v>
      </c>
      <c r="C912" t="s">
        <v>48</v>
      </c>
      <c r="D912" t="s">
        <v>48</v>
      </c>
      <c r="E912" t="s">
        <v>61</v>
      </c>
      <c r="F912" t="s">
        <v>1841</v>
      </c>
      <c r="G912" t="s">
        <v>1842</v>
      </c>
      <c r="I912" t="str">
        <f>HYPERLINK("https://twitter.com/Twitter User/status/1759958734980219137","https://twitter.com/Twitter User/status/1759958734980219137")</f>
        <v>https://twitter.com/Twitter User/status/1759958734980219137</v>
      </c>
      <c r="J912" t="s">
        <v>52</v>
      </c>
      <c r="N912">
        <v>0</v>
      </c>
      <c r="O912">
        <v>0</v>
      </c>
      <c r="X912" t="s">
        <v>53</v>
      </c>
      <c r="AK912" t="s">
        <v>54</v>
      </c>
      <c r="AL912" t="s">
        <v>55</v>
      </c>
      <c r="AM912" t="s">
        <v>55</v>
      </c>
      <c r="AN912" t="s">
        <v>55</v>
      </c>
      <c r="AO912" t="s">
        <v>55</v>
      </c>
      <c r="AP912" t="s">
        <v>55</v>
      </c>
      <c r="AQ912" t="s">
        <v>55</v>
      </c>
    </row>
    <row r="913" spans="1:43" x14ac:dyDescent="0.35">
      <c r="A913" t="s">
        <v>1819</v>
      </c>
      <c r="B913" t="s">
        <v>47</v>
      </c>
      <c r="C913" t="s">
        <v>48</v>
      </c>
      <c r="D913" t="s">
        <v>48</v>
      </c>
      <c r="E913" t="s">
        <v>68</v>
      </c>
      <c r="F913" t="s">
        <v>1843</v>
      </c>
      <c r="G913" t="s">
        <v>1844</v>
      </c>
      <c r="I913" t="str">
        <f>HYPERLINK("https://twitter.com/Twitter User/status/1759955507933024497","https://twitter.com/Twitter User/status/1759955507933024497")</f>
        <v>https://twitter.com/Twitter User/status/1759955507933024497</v>
      </c>
      <c r="J913" t="s">
        <v>52</v>
      </c>
      <c r="N913">
        <v>0</v>
      </c>
      <c r="O913">
        <v>0</v>
      </c>
      <c r="X913" t="s">
        <v>53</v>
      </c>
      <c r="AK913" t="s">
        <v>54</v>
      </c>
      <c r="AL913" t="s">
        <v>55</v>
      </c>
      <c r="AM913" t="s">
        <v>55</v>
      </c>
      <c r="AN913" t="s">
        <v>55</v>
      </c>
      <c r="AO913" t="s">
        <v>55</v>
      </c>
      <c r="AP913" t="s">
        <v>55</v>
      </c>
      <c r="AQ913" t="s">
        <v>55</v>
      </c>
    </row>
    <row r="914" spans="1:43" x14ac:dyDescent="0.35">
      <c r="A914" t="s">
        <v>1819</v>
      </c>
      <c r="B914" t="s">
        <v>47</v>
      </c>
      <c r="C914" t="s">
        <v>48</v>
      </c>
      <c r="D914" t="s">
        <v>48</v>
      </c>
      <c r="E914" t="s">
        <v>49</v>
      </c>
      <c r="F914" t="s">
        <v>1845</v>
      </c>
      <c r="G914" t="s">
        <v>1846</v>
      </c>
      <c r="I914" t="str">
        <f>HYPERLINK("https://twitter.com/Twitter User/status/1759934870292439312","https://twitter.com/Twitter User/status/1759934870292439312")</f>
        <v>https://twitter.com/Twitter User/status/1759934870292439312</v>
      </c>
      <c r="J914" t="s">
        <v>52</v>
      </c>
      <c r="N914">
        <v>0</v>
      </c>
      <c r="O914">
        <v>0</v>
      </c>
      <c r="X914" t="s">
        <v>53</v>
      </c>
      <c r="AK914" t="s">
        <v>54</v>
      </c>
      <c r="AL914" t="s">
        <v>55</v>
      </c>
      <c r="AM914" t="s">
        <v>55</v>
      </c>
      <c r="AN914" t="s">
        <v>55</v>
      </c>
      <c r="AO914" t="s">
        <v>55</v>
      </c>
      <c r="AP914" t="s">
        <v>55</v>
      </c>
      <c r="AQ914" t="s">
        <v>55</v>
      </c>
    </row>
    <row r="915" spans="1:43" x14ac:dyDescent="0.35">
      <c r="A915" t="s">
        <v>1819</v>
      </c>
      <c r="B915" t="s">
        <v>47</v>
      </c>
      <c r="C915" t="s">
        <v>48</v>
      </c>
      <c r="D915" t="s">
        <v>48</v>
      </c>
      <c r="E915" t="s">
        <v>49</v>
      </c>
      <c r="F915" t="s">
        <v>1847</v>
      </c>
      <c r="G915" t="s">
        <v>1848</v>
      </c>
      <c r="I915" t="str">
        <f>HYPERLINK("https://twitter.com/Twitter User/status/1759933020922945705","https://twitter.com/Twitter User/status/1759933020922945705")</f>
        <v>https://twitter.com/Twitter User/status/1759933020922945705</v>
      </c>
      <c r="J915" t="s">
        <v>52</v>
      </c>
      <c r="N915">
        <v>0</v>
      </c>
      <c r="O915">
        <v>0</v>
      </c>
      <c r="X915" t="s">
        <v>53</v>
      </c>
      <c r="AK915" t="s">
        <v>54</v>
      </c>
      <c r="AL915" t="s">
        <v>55</v>
      </c>
      <c r="AM915" t="s">
        <v>55</v>
      </c>
      <c r="AN915" t="s">
        <v>55</v>
      </c>
      <c r="AO915" t="s">
        <v>55</v>
      </c>
      <c r="AP915" t="s">
        <v>55</v>
      </c>
      <c r="AQ915" t="s">
        <v>55</v>
      </c>
    </row>
    <row r="916" spans="1:43" x14ac:dyDescent="0.35">
      <c r="A916" t="s">
        <v>1819</v>
      </c>
      <c r="B916" t="s">
        <v>47</v>
      </c>
      <c r="C916" t="s">
        <v>48</v>
      </c>
      <c r="D916" t="s">
        <v>48</v>
      </c>
      <c r="E916" t="s">
        <v>49</v>
      </c>
      <c r="F916" t="s">
        <v>1849</v>
      </c>
      <c r="G916" t="s">
        <v>1850</v>
      </c>
      <c r="I916" t="str">
        <f>HYPERLINK("https://twitter.com/Twitter User/status/1759919637137912106","https://twitter.com/Twitter User/status/1759919637137912106")</f>
        <v>https://twitter.com/Twitter User/status/1759919637137912106</v>
      </c>
      <c r="J916" t="s">
        <v>52</v>
      </c>
      <c r="N916">
        <v>0</v>
      </c>
      <c r="O916">
        <v>0</v>
      </c>
      <c r="X916" t="s">
        <v>95</v>
      </c>
      <c r="AK916" t="s">
        <v>54</v>
      </c>
      <c r="AL916" t="s">
        <v>55</v>
      </c>
      <c r="AM916" t="s">
        <v>55</v>
      </c>
      <c r="AN916" t="s">
        <v>55</v>
      </c>
      <c r="AO916" t="s">
        <v>55</v>
      </c>
      <c r="AP916" t="s">
        <v>55</v>
      </c>
      <c r="AQ916" t="s">
        <v>55</v>
      </c>
    </row>
    <row r="917" spans="1:43" x14ac:dyDescent="0.35">
      <c r="A917" t="s">
        <v>1819</v>
      </c>
      <c r="B917" t="s">
        <v>47</v>
      </c>
      <c r="C917" t="s">
        <v>48</v>
      </c>
      <c r="D917" t="s">
        <v>48</v>
      </c>
      <c r="E917" t="s">
        <v>49</v>
      </c>
      <c r="F917" t="s">
        <v>1849</v>
      </c>
      <c r="G917" t="s">
        <v>1851</v>
      </c>
      <c r="I917" t="str">
        <f>HYPERLINK("https://twitter.com/Twitter User/status/1759919564781998173","https://twitter.com/Twitter User/status/1759919564781998173")</f>
        <v>https://twitter.com/Twitter User/status/1759919564781998173</v>
      </c>
      <c r="J917" t="s">
        <v>52</v>
      </c>
      <c r="N917">
        <v>0</v>
      </c>
      <c r="O917">
        <v>0</v>
      </c>
      <c r="X917" t="s">
        <v>53</v>
      </c>
      <c r="AK917" t="s">
        <v>54</v>
      </c>
      <c r="AL917" t="s">
        <v>55</v>
      </c>
      <c r="AM917" t="s">
        <v>55</v>
      </c>
      <c r="AN917" t="s">
        <v>55</v>
      </c>
      <c r="AO917" t="s">
        <v>55</v>
      </c>
      <c r="AP917" t="s">
        <v>55</v>
      </c>
      <c r="AQ917" t="s">
        <v>55</v>
      </c>
    </row>
    <row r="918" spans="1:43" x14ac:dyDescent="0.35">
      <c r="A918" t="s">
        <v>1819</v>
      </c>
      <c r="B918" t="s">
        <v>47</v>
      </c>
      <c r="C918" t="s">
        <v>48</v>
      </c>
      <c r="D918" t="s">
        <v>48</v>
      </c>
      <c r="E918" t="s">
        <v>49</v>
      </c>
      <c r="F918" t="s">
        <v>1852</v>
      </c>
      <c r="G918" t="s">
        <v>1853</v>
      </c>
      <c r="I918" t="str">
        <f>HYPERLINK("https://twitter.com/Twitter User/status/1759919378210996552","https://twitter.com/Twitter User/status/1759919378210996552")</f>
        <v>https://twitter.com/Twitter User/status/1759919378210996552</v>
      </c>
      <c r="J918" t="s">
        <v>52</v>
      </c>
      <c r="N918">
        <v>0</v>
      </c>
      <c r="O918">
        <v>0</v>
      </c>
      <c r="X918" t="s">
        <v>53</v>
      </c>
      <c r="AK918" t="s">
        <v>54</v>
      </c>
      <c r="AL918" t="s">
        <v>55</v>
      </c>
      <c r="AM918" t="s">
        <v>55</v>
      </c>
      <c r="AN918" t="s">
        <v>55</v>
      </c>
      <c r="AO918" t="s">
        <v>55</v>
      </c>
      <c r="AP918" t="s">
        <v>55</v>
      </c>
      <c r="AQ918" t="s">
        <v>55</v>
      </c>
    </row>
    <row r="919" spans="1:43" x14ac:dyDescent="0.35">
      <c r="A919" t="s">
        <v>1819</v>
      </c>
      <c r="B919" t="s">
        <v>47</v>
      </c>
      <c r="C919" t="s">
        <v>48</v>
      </c>
      <c r="D919" t="s">
        <v>48</v>
      </c>
      <c r="E919" t="s">
        <v>49</v>
      </c>
      <c r="F919" t="s">
        <v>1854</v>
      </c>
      <c r="G919" t="s">
        <v>1855</v>
      </c>
      <c r="I919" t="str">
        <f>HYPERLINK("https://twitter.com/Twitter User/status/1759911241802510535","https://twitter.com/Twitter User/status/1759911241802510535")</f>
        <v>https://twitter.com/Twitter User/status/1759911241802510535</v>
      </c>
      <c r="J919" t="s">
        <v>52</v>
      </c>
      <c r="N919">
        <v>0</v>
      </c>
      <c r="O919">
        <v>0</v>
      </c>
      <c r="X919" t="s">
        <v>53</v>
      </c>
      <c r="AK919" t="s">
        <v>54</v>
      </c>
      <c r="AL919" t="s">
        <v>55</v>
      </c>
      <c r="AM919" t="s">
        <v>55</v>
      </c>
      <c r="AN919" t="s">
        <v>55</v>
      </c>
      <c r="AO919" t="s">
        <v>55</v>
      </c>
      <c r="AP919" t="s">
        <v>55</v>
      </c>
      <c r="AQ919" t="s">
        <v>55</v>
      </c>
    </row>
    <row r="920" spans="1:43" x14ac:dyDescent="0.35">
      <c r="A920" t="s">
        <v>1819</v>
      </c>
      <c r="B920" t="s">
        <v>47</v>
      </c>
      <c r="C920" t="s">
        <v>48</v>
      </c>
      <c r="D920" t="s">
        <v>48</v>
      </c>
      <c r="E920" t="s">
        <v>49</v>
      </c>
      <c r="F920" t="s">
        <v>1856</v>
      </c>
      <c r="G920" t="s">
        <v>1857</v>
      </c>
      <c r="I920" t="str">
        <f>HYPERLINK("https://twitter.com/Twitter User/status/1759902918512123913","https://twitter.com/Twitter User/status/1759902918512123913")</f>
        <v>https://twitter.com/Twitter User/status/1759902918512123913</v>
      </c>
      <c r="J920" t="s">
        <v>52</v>
      </c>
      <c r="N920">
        <v>0</v>
      </c>
      <c r="O920">
        <v>0</v>
      </c>
      <c r="X920" t="s">
        <v>53</v>
      </c>
      <c r="AK920" t="s">
        <v>54</v>
      </c>
      <c r="AL920" t="s">
        <v>55</v>
      </c>
      <c r="AM920" t="s">
        <v>55</v>
      </c>
      <c r="AN920" t="s">
        <v>55</v>
      </c>
      <c r="AO920" t="s">
        <v>55</v>
      </c>
      <c r="AP920" t="s">
        <v>55</v>
      </c>
      <c r="AQ920" t="s">
        <v>55</v>
      </c>
    </row>
    <row r="921" spans="1:43" x14ac:dyDescent="0.35">
      <c r="A921" t="s">
        <v>1819</v>
      </c>
      <c r="B921" t="s">
        <v>73</v>
      </c>
      <c r="C921" t="s">
        <v>495</v>
      </c>
      <c r="D921" t="s">
        <v>495</v>
      </c>
      <c r="E921" t="s">
        <v>49</v>
      </c>
      <c r="F921" t="s">
        <v>1858</v>
      </c>
      <c r="G921" t="s">
        <v>1859</v>
      </c>
      <c r="I921" t="str">
        <f>HYPERLINK("https://www.youtube.com/watch?v=ozRex61M_FE","https://www.youtube.com/watch?v=ozRex61M_FE")</f>
        <v>https://www.youtube.com/watch?v=ozRex61M_FE</v>
      </c>
      <c r="R921">
        <v>0</v>
      </c>
      <c r="S921">
        <v>0</v>
      </c>
      <c r="T921">
        <v>0</v>
      </c>
      <c r="V921">
        <v>0</v>
      </c>
      <c r="X921" t="s">
        <v>77</v>
      </c>
      <c r="AL921" t="s">
        <v>55</v>
      </c>
      <c r="AM921" t="s">
        <v>55</v>
      </c>
      <c r="AN921" t="s">
        <v>55</v>
      </c>
      <c r="AO921" t="s">
        <v>55</v>
      </c>
      <c r="AP921" t="s">
        <v>55</v>
      </c>
      <c r="AQ921" t="s">
        <v>55</v>
      </c>
    </row>
    <row r="922" spans="1:43" x14ac:dyDescent="0.35">
      <c r="A922" t="s">
        <v>1819</v>
      </c>
      <c r="B922" t="s">
        <v>47</v>
      </c>
      <c r="C922" t="s">
        <v>48</v>
      </c>
      <c r="D922" t="s">
        <v>48</v>
      </c>
      <c r="E922" t="s">
        <v>49</v>
      </c>
      <c r="F922" t="s">
        <v>1860</v>
      </c>
      <c r="G922" t="s">
        <v>1861</v>
      </c>
      <c r="I922" t="str">
        <f>HYPERLINK("https://twitter.com/airtelbank/status/1759883770755191068","https://twitter.com/airtelbank/status/1759883770755191068")</f>
        <v>https://twitter.com/airtelbank/status/1759883770755191068</v>
      </c>
      <c r="J922" t="s">
        <v>52</v>
      </c>
      <c r="N922">
        <v>0</v>
      </c>
      <c r="O922">
        <v>0</v>
      </c>
      <c r="P922">
        <v>81944</v>
      </c>
      <c r="W922" t="s">
        <v>94</v>
      </c>
      <c r="X922" t="s">
        <v>53</v>
      </c>
      <c r="AK922" t="s">
        <v>54</v>
      </c>
      <c r="AL922" t="s">
        <v>55</v>
      </c>
      <c r="AM922" t="s">
        <v>55</v>
      </c>
      <c r="AN922" t="s">
        <v>55</v>
      </c>
      <c r="AO922" t="s">
        <v>55</v>
      </c>
      <c r="AP922" t="s">
        <v>55</v>
      </c>
      <c r="AQ922" t="s">
        <v>55</v>
      </c>
    </row>
    <row r="923" spans="1:43" x14ac:dyDescent="0.35">
      <c r="A923" t="s">
        <v>1819</v>
      </c>
      <c r="B923" t="s">
        <v>47</v>
      </c>
      <c r="C923" t="s">
        <v>48</v>
      </c>
      <c r="D923" t="s">
        <v>48</v>
      </c>
      <c r="E923" t="s">
        <v>49</v>
      </c>
      <c r="F923" t="s">
        <v>1862</v>
      </c>
      <c r="G923" t="s">
        <v>1863</v>
      </c>
      <c r="I923" t="str">
        <f>HYPERLINK("https://twitter.com/Twitter User/status/1759882658388320633","https://twitter.com/Twitter User/status/1759882658388320633")</f>
        <v>https://twitter.com/Twitter User/status/1759882658388320633</v>
      </c>
      <c r="J923" t="s">
        <v>52</v>
      </c>
      <c r="N923">
        <v>0</v>
      </c>
      <c r="O923">
        <v>0</v>
      </c>
      <c r="X923" t="s">
        <v>53</v>
      </c>
      <c r="AK923" t="s">
        <v>54</v>
      </c>
      <c r="AL923" t="s">
        <v>55</v>
      </c>
      <c r="AM923" t="s">
        <v>55</v>
      </c>
      <c r="AN923" t="s">
        <v>55</v>
      </c>
      <c r="AO923" t="s">
        <v>55</v>
      </c>
      <c r="AP923" t="s">
        <v>55</v>
      </c>
      <c r="AQ923" t="s">
        <v>55</v>
      </c>
    </row>
    <row r="924" spans="1:43" x14ac:dyDescent="0.35">
      <c r="A924" t="s">
        <v>1819</v>
      </c>
      <c r="B924" t="s">
        <v>47</v>
      </c>
      <c r="C924" t="s">
        <v>48</v>
      </c>
      <c r="D924" t="s">
        <v>48</v>
      </c>
      <c r="E924" t="s">
        <v>49</v>
      </c>
      <c r="F924" t="s">
        <v>1864</v>
      </c>
      <c r="G924" t="s">
        <v>1865</v>
      </c>
      <c r="I924" t="str">
        <f>HYPERLINK("https://twitter.com/Twitter User/status/1759865858904453456","https://twitter.com/Twitter User/status/1759865858904453456")</f>
        <v>https://twitter.com/Twitter User/status/1759865858904453456</v>
      </c>
      <c r="J924" t="s">
        <v>52</v>
      </c>
      <c r="N924">
        <v>0</v>
      </c>
      <c r="O924">
        <v>0</v>
      </c>
      <c r="X924" t="s">
        <v>53</v>
      </c>
      <c r="AK924" t="s">
        <v>54</v>
      </c>
      <c r="AL924" t="s">
        <v>55</v>
      </c>
      <c r="AM924" t="s">
        <v>55</v>
      </c>
      <c r="AN924" t="s">
        <v>55</v>
      </c>
      <c r="AO924" t="s">
        <v>55</v>
      </c>
      <c r="AP924" t="s">
        <v>55</v>
      </c>
      <c r="AQ924" t="s">
        <v>55</v>
      </c>
    </row>
    <row r="925" spans="1:43" x14ac:dyDescent="0.35">
      <c r="A925" t="s">
        <v>1819</v>
      </c>
      <c r="B925" t="s">
        <v>47</v>
      </c>
      <c r="C925" t="s">
        <v>48</v>
      </c>
      <c r="D925" t="s">
        <v>48</v>
      </c>
      <c r="E925" t="s">
        <v>49</v>
      </c>
      <c r="F925" t="s">
        <v>1866</v>
      </c>
      <c r="G925" t="s">
        <v>1867</v>
      </c>
      <c r="I925" t="str">
        <f>HYPERLINK("https://twitter.com/Twitter User/status/1759853091401486795","https://twitter.com/Twitter User/status/1759853091401486795")</f>
        <v>https://twitter.com/Twitter User/status/1759853091401486795</v>
      </c>
      <c r="J925" t="s">
        <v>52</v>
      </c>
      <c r="N925">
        <v>0</v>
      </c>
      <c r="O925">
        <v>0</v>
      </c>
      <c r="X925" t="s">
        <v>53</v>
      </c>
      <c r="AK925" t="s">
        <v>54</v>
      </c>
      <c r="AL925" t="s">
        <v>55</v>
      </c>
      <c r="AM925" t="s">
        <v>55</v>
      </c>
      <c r="AN925" t="s">
        <v>55</v>
      </c>
      <c r="AO925" t="s">
        <v>55</v>
      </c>
      <c r="AP925" t="s">
        <v>55</v>
      </c>
      <c r="AQ925" t="s">
        <v>55</v>
      </c>
    </row>
    <row r="926" spans="1:43" x14ac:dyDescent="0.35">
      <c r="A926" t="s">
        <v>1819</v>
      </c>
      <c r="B926" t="s">
        <v>47</v>
      </c>
      <c r="C926" t="s">
        <v>48</v>
      </c>
      <c r="D926" t="s">
        <v>48</v>
      </c>
      <c r="E926" t="s">
        <v>49</v>
      </c>
      <c r="F926" t="s">
        <v>1868</v>
      </c>
      <c r="G926" t="s">
        <v>1869</v>
      </c>
      <c r="I926" t="str">
        <f>HYPERLINK("https://twitter.com/Twitter User/status/1759834282594365751","https://twitter.com/Twitter User/status/1759834282594365751")</f>
        <v>https://twitter.com/Twitter User/status/1759834282594365751</v>
      </c>
      <c r="N926">
        <v>0</v>
      </c>
      <c r="O926">
        <v>0</v>
      </c>
      <c r="X926" t="s">
        <v>95</v>
      </c>
      <c r="AK926" t="s">
        <v>54</v>
      </c>
      <c r="AL926" t="s">
        <v>55</v>
      </c>
      <c r="AM926" t="s">
        <v>55</v>
      </c>
      <c r="AN926" t="s">
        <v>55</v>
      </c>
      <c r="AO926" t="s">
        <v>55</v>
      </c>
      <c r="AP926" t="s">
        <v>55</v>
      </c>
      <c r="AQ926" t="s">
        <v>55</v>
      </c>
    </row>
    <row r="927" spans="1:43" x14ac:dyDescent="0.35">
      <c r="A927" t="s">
        <v>1819</v>
      </c>
      <c r="B927" t="s">
        <v>47</v>
      </c>
      <c r="C927" t="s">
        <v>48</v>
      </c>
      <c r="D927" t="s">
        <v>48</v>
      </c>
      <c r="E927" t="s">
        <v>49</v>
      </c>
      <c r="F927" t="s">
        <v>1870</v>
      </c>
      <c r="G927" t="s">
        <v>1871</v>
      </c>
      <c r="I927" t="str">
        <f>HYPERLINK("https://twitter.com/Twitter User/status/1759830686280638940","https://twitter.com/Twitter User/status/1759830686280638940")</f>
        <v>https://twitter.com/Twitter User/status/1759830686280638940</v>
      </c>
      <c r="J927" t="s">
        <v>52</v>
      </c>
      <c r="N927">
        <v>0</v>
      </c>
      <c r="O927">
        <v>0</v>
      </c>
      <c r="X927" t="s">
        <v>53</v>
      </c>
      <c r="AK927" t="s">
        <v>54</v>
      </c>
      <c r="AL927" t="s">
        <v>55</v>
      </c>
      <c r="AM927" t="s">
        <v>55</v>
      </c>
      <c r="AN927" t="s">
        <v>55</v>
      </c>
      <c r="AO927" t="s">
        <v>55</v>
      </c>
      <c r="AP927" t="s">
        <v>55</v>
      </c>
      <c r="AQ927" t="s">
        <v>55</v>
      </c>
    </row>
    <row r="928" spans="1:43" x14ac:dyDescent="0.35">
      <c r="A928" t="s">
        <v>1819</v>
      </c>
      <c r="B928" t="s">
        <v>47</v>
      </c>
      <c r="C928" t="s">
        <v>48</v>
      </c>
      <c r="D928" t="s">
        <v>48</v>
      </c>
      <c r="E928" t="s">
        <v>49</v>
      </c>
      <c r="F928" t="s">
        <v>1872</v>
      </c>
      <c r="G928" t="s">
        <v>1873</v>
      </c>
      <c r="I928" t="str">
        <f>HYPERLINK("https://twitter.com/Twitter User/status/1759829126695842015","https://twitter.com/Twitter User/status/1759829126695842015")</f>
        <v>https://twitter.com/Twitter User/status/1759829126695842015</v>
      </c>
      <c r="J928" t="s">
        <v>52</v>
      </c>
      <c r="N928">
        <v>0</v>
      </c>
      <c r="O928">
        <v>0</v>
      </c>
      <c r="X928" t="s">
        <v>53</v>
      </c>
      <c r="AK928" t="s">
        <v>54</v>
      </c>
      <c r="AL928" t="s">
        <v>55</v>
      </c>
      <c r="AM928" t="s">
        <v>55</v>
      </c>
      <c r="AN928" t="s">
        <v>55</v>
      </c>
      <c r="AO928" t="s">
        <v>55</v>
      </c>
      <c r="AP928" t="s">
        <v>55</v>
      </c>
      <c r="AQ928" t="s">
        <v>55</v>
      </c>
    </row>
    <row r="929" spans="1:43" x14ac:dyDescent="0.35">
      <c r="A929" t="s">
        <v>1819</v>
      </c>
      <c r="B929" t="s">
        <v>47</v>
      </c>
      <c r="C929" t="s">
        <v>48</v>
      </c>
      <c r="D929" t="s">
        <v>48</v>
      </c>
      <c r="E929" t="s">
        <v>49</v>
      </c>
      <c r="F929" t="s">
        <v>1874</v>
      </c>
      <c r="G929" t="s">
        <v>1875</v>
      </c>
      <c r="I929" t="str">
        <f>HYPERLINK("https://twitter.com/Twitter User/status/1759829112544280983","https://twitter.com/Twitter User/status/1759829112544280983")</f>
        <v>https://twitter.com/Twitter User/status/1759829112544280983</v>
      </c>
      <c r="J929" t="s">
        <v>52</v>
      </c>
      <c r="N929">
        <v>0</v>
      </c>
      <c r="O929">
        <v>0</v>
      </c>
      <c r="X929" t="s">
        <v>53</v>
      </c>
      <c r="AK929" t="s">
        <v>54</v>
      </c>
      <c r="AL929" t="s">
        <v>55</v>
      </c>
      <c r="AM929" t="s">
        <v>55</v>
      </c>
      <c r="AN929" t="s">
        <v>55</v>
      </c>
      <c r="AO929" t="s">
        <v>55</v>
      </c>
      <c r="AP929" t="s">
        <v>55</v>
      </c>
      <c r="AQ929" t="s">
        <v>55</v>
      </c>
    </row>
    <row r="930" spans="1:43" x14ac:dyDescent="0.35">
      <c r="A930" t="s">
        <v>1819</v>
      </c>
      <c r="B930" t="s">
        <v>47</v>
      </c>
      <c r="C930" t="s">
        <v>48</v>
      </c>
      <c r="D930" t="s">
        <v>48</v>
      </c>
      <c r="E930" t="s">
        <v>49</v>
      </c>
      <c r="F930" t="s">
        <v>1876</v>
      </c>
      <c r="G930" t="s">
        <v>1877</v>
      </c>
      <c r="I930" t="str">
        <f>HYPERLINK("https://twitter.com/Twitter User/status/1759828051079450786","https://twitter.com/Twitter User/status/1759828051079450786")</f>
        <v>https://twitter.com/Twitter User/status/1759828051079450786</v>
      </c>
      <c r="N930">
        <v>0</v>
      </c>
      <c r="O930">
        <v>0</v>
      </c>
      <c r="X930" t="s">
        <v>53</v>
      </c>
      <c r="AK930" t="s">
        <v>54</v>
      </c>
      <c r="AL930" t="s">
        <v>55</v>
      </c>
      <c r="AM930" t="s">
        <v>55</v>
      </c>
      <c r="AN930" t="s">
        <v>55</v>
      </c>
      <c r="AO930" t="s">
        <v>55</v>
      </c>
      <c r="AP930" t="s">
        <v>55</v>
      </c>
      <c r="AQ930" t="s">
        <v>55</v>
      </c>
    </row>
    <row r="931" spans="1:43" x14ac:dyDescent="0.35">
      <c r="A931" t="s">
        <v>1819</v>
      </c>
      <c r="B931" t="s">
        <v>47</v>
      </c>
      <c r="C931" t="s">
        <v>48</v>
      </c>
      <c r="D931" t="s">
        <v>48</v>
      </c>
      <c r="E931" t="s">
        <v>49</v>
      </c>
      <c r="F931" t="s">
        <v>1878</v>
      </c>
      <c r="G931" t="s">
        <v>1879</v>
      </c>
      <c r="I931" t="str">
        <f>HYPERLINK("https://twitter.com/Twitter User/status/1759827440116146613","https://twitter.com/Twitter User/status/1759827440116146613")</f>
        <v>https://twitter.com/Twitter User/status/1759827440116146613</v>
      </c>
      <c r="J931" t="s">
        <v>52</v>
      </c>
      <c r="N931">
        <v>0</v>
      </c>
      <c r="O931">
        <v>0</v>
      </c>
      <c r="X931" t="s">
        <v>53</v>
      </c>
      <c r="AK931" t="s">
        <v>54</v>
      </c>
      <c r="AL931" t="s">
        <v>55</v>
      </c>
      <c r="AM931" t="s">
        <v>55</v>
      </c>
      <c r="AN931" t="s">
        <v>55</v>
      </c>
      <c r="AO931" t="s">
        <v>55</v>
      </c>
      <c r="AP931" t="s">
        <v>55</v>
      </c>
      <c r="AQ931" t="s">
        <v>55</v>
      </c>
    </row>
    <row r="932" spans="1:43" x14ac:dyDescent="0.35">
      <c r="A932" t="s">
        <v>1819</v>
      </c>
      <c r="B932" t="s">
        <v>47</v>
      </c>
      <c r="C932" t="s">
        <v>48</v>
      </c>
      <c r="D932" t="s">
        <v>48</v>
      </c>
      <c r="E932" t="s">
        <v>49</v>
      </c>
      <c r="F932" t="s">
        <v>1868</v>
      </c>
      <c r="G932" t="s">
        <v>1880</v>
      </c>
      <c r="I932" t="str">
        <f>HYPERLINK("https://twitter.com/airtelbank/status/1759815035436622326","https://twitter.com/airtelbank/status/1759815035436622326")</f>
        <v>https://twitter.com/airtelbank/status/1759815035436622326</v>
      </c>
      <c r="J932" t="s">
        <v>52</v>
      </c>
      <c r="N932">
        <v>0</v>
      </c>
      <c r="O932">
        <v>0</v>
      </c>
      <c r="P932">
        <v>81974</v>
      </c>
      <c r="W932" t="s">
        <v>94</v>
      </c>
      <c r="X932" t="s">
        <v>53</v>
      </c>
      <c r="AK932" t="s">
        <v>54</v>
      </c>
      <c r="AL932" t="s">
        <v>55</v>
      </c>
      <c r="AM932" t="s">
        <v>55</v>
      </c>
      <c r="AN932" t="s">
        <v>55</v>
      </c>
      <c r="AO932" t="s">
        <v>55</v>
      </c>
      <c r="AP932" t="s">
        <v>55</v>
      </c>
      <c r="AQ932" t="s">
        <v>55</v>
      </c>
    </row>
    <row r="933" spans="1:43" x14ac:dyDescent="0.35">
      <c r="A933" t="s">
        <v>1819</v>
      </c>
      <c r="B933" t="s">
        <v>47</v>
      </c>
      <c r="C933" t="s">
        <v>48</v>
      </c>
      <c r="D933" t="s">
        <v>48</v>
      </c>
      <c r="E933" t="s">
        <v>49</v>
      </c>
      <c r="F933" t="s">
        <v>1881</v>
      </c>
      <c r="G933" t="s">
        <v>1882</v>
      </c>
      <c r="I933" t="str">
        <f>HYPERLINK("https://twitter.com/Twitter User/status/1759810272376856903","https://twitter.com/Twitter User/status/1759810272376856903")</f>
        <v>https://twitter.com/Twitter User/status/1759810272376856903</v>
      </c>
      <c r="J933" t="s">
        <v>52</v>
      </c>
      <c r="N933">
        <v>0</v>
      </c>
      <c r="O933">
        <v>0</v>
      </c>
      <c r="X933" t="s">
        <v>53</v>
      </c>
      <c r="AK933" t="s">
        <v>54</v>
      </c>
      <c r="AL933" t="s">
        <v>55</v>
      </c>
      <c r="AM933" t="s">
        <v>55</v>
      </c>
      <c r="AN933" t="s">
        <v>55</v>
      </c>
      <c r="AO933" t="s">
        <v>55</v>
      </c>
      <c r="AP933" t="s">
        <v>55</v>
      </c>
      <c r="AQ933" t="s">
        <v>55</v>
      </c>
    </row>
    <row r="934" spans="1:43" x14ac:dyDescent="0.35">
      <c r="A934" t="s">
        <v>1819</v>
      </c>
      <c r="B934" t="s">
        <v>47</v>
      </c>
      <c r="C934" t="s">
        <v>48</v>
      </c>
      <c r="D934" t="s">
        <v>48</v>
      </c>
      <c r="E934" t="s">
        <v>61</v>
      </c>
      <c r="F934" t="s">
        <v>1883</v>
      </c>
      <c r="G934" t="s">
        <v>1884</v>
      </c>
      <c r="I934" t="str">
        <f>HYPERLINK("https://twitter.com/Twitter User/status/1759809180838371355","https://twitter.com/Twitter User/status/1759809180838371355")</f>
        <v>https://twitter.com/Twitter User/status/1759809180838371355</v>
      </c>
      <c r="J934" t="s">
        <v>52</v>
      </c>
      <c r="N934">
        <v>0</v>
      </c>
      <c r="O934">
        <v>0</v>
      </c>
      <c r="X934" t="s">
        <v>53</v>
      </c>
      <c r="AK934" t="s">
        <v>54</v>
      </c>
      <c r="AL934" t="s">
        <v>55</v>
      </c>
      <c r="AM934" t="s">
        <v>55</v>
      </c>
      <c r="AN934" t="s">
        <v>55</v>
      </c>
      <c r="AO934" t="s">
        <v>55</v>
      </c>
      <c r="AP934" t="s">
        <v>55</v>
      </c>
      <c r="AQ934" t="s">
        <v>55</v>
      </c>
    </row>
    <row r="935" spans="1:43" x14ac:dyDescent="0.35">
      <c r="A935" t="s">
        <v>1819</v>
      </c>
      <c r="B935" t="s">
        <v>47</v>
      </c>
      <c r="C935" t="s">
        <v>48</v>
      </c>
      <c r="D935" t="s">
        <v>48</v>
      </c>
      <c r="E935" t="s">
        <v>68</v>
      </c>
      <c r="F935" t="s">
        <v>1885</v>
      </c>
      <c r="G935" t="s">
        <v>1886</v>
      </c>
      <c r="I935" t="str">
        <f>HYPERLINK("https://twitter.com/Twitter User/status/1759799538729320726","https://twitter.com/Twitter User/status/1759799538729320726")</f>
        <v>https://twitter.com/Twitter User/status/1759799538729320726</v>
      </c>
      <c r="N935">
        <v>0</v>
      </c>
      <c r="O935">
        <v>0</v>
      </c>
      <c r="X935" t="s">
        <v>53</v>
      </c>
      <c r="AK935" t="s">
        <v>54</v>
      </c>
      <c r="AL935" t="s">
        <v>55</v>
      </c>
      <c r="AM935" t="s">
        <v>55</v>
      </c>
      <c r="AN935" t="s">
        <v>55</v>
      </c>
      <c r="AO935" t="s">
        <v>55</v>
      </c>
      <c r="AP935" t="s">
        <v>55</v>
      </c>
      <c r="AQ935" t="s">
        <v>55</v>
      </c>
    </row>
    <row r="936" spans="1:43" x14ac:dyDescent="0.35">
      <c r="A936" t="s">
        <v>1819</v>
      </c>
      <c r="B936" t="s">
        <v>47</v>
      </c>
      <c r="C936" t="s">
        <v>48</v>
      </c>
      <c r="D936" t="s">
        <v>48</v>
      </c>
      <c r="E936" t="s">
        <v>61</v>
      </c>
      <c r="F936" t="s">
        <v>1887</v>
      </c>
      <c r="G936" t="s">
        <v>1888</v>
      </c>
      <c r="I936" t="str">
        <f>HYPERLINK("https://twitter.com/Twitter User/status/1759795743387492625","https://twitter.com/Twitter User/status/1759795743387492625")</f>
        <v>https://twitter.com/Twitter User/status/1759795743387492625</v>
      </c>
      <c r="J936" t="s">
        <v>52</v>
      </c>
      <c r="N936">
        <v>0</v>
      </c>
      <c r="O936">
        <v>0</v>
      </c>
      <c r="X936" t="s">
        <v>53</v>
      </c>
      <c r="AK936" t="s">
        <v>54</v>
      </c>
      <c r="AL936" t="s">
        <v>55</v>
      </c>
      <c r="AM936" t="s">
        <v>55</v>
      </c>
      <c r="AN936" t="s">
        <v>55</v>
      </c>
      <c r="AO936" t="s">
        <v>55</v>
      </c>
      <c r="AP936" t="s">
        <v>55</v>
      </c>
      <c r="AQ936" t="s">
        <v>55</v>
      </c>
    </row>
    <row r="937" spans="1:43" x14ac:dyDescent="0.35">
      <c r="A937" t="s">
        <v>1819</v>
      </c>
      <c r="B937" t="s">
        <v>47</v>
      </c>
      <c r="C937" t="s">
        <v>48</v>
      </c>
      <c r="D937" t="s">
        <v>48</v>
      </c>
      <c r="E937" t="s">
        <v>68</v>
      </c>
      <c r="F937" t="s">
        <v>1889</v>
      </c>
      <c r="G937" t="s">
        <v>1890</v>
      </c>
      <c r="I937" t="str">
        <f>HYPERLINK("https://twitter.com/Twitter User/status/1759795723955323106","https://twitter.com/Twitter User/status/1759795723955323106")</f>
        <v>https://twitter.com/Twitter User/status/1759795723955323106</v>
      </c>
      <c r="J937" t="s">
        <v>52</v>
      </c>
      <c r="N937">
        <v>0</v>
      </c>
      <c r="O937">
        <v>0</v>
      </c>
      <c r="X937" t="s">
        <v>53</v>
      </c>
      <c r="AK937" t="s">
        <v>54</v>
      </c>
      <c r="AL937" t="s">
        <v>55</v>
      </c>
      <c r="AM937" t="s">
        <v>55</v>
      </c>
      <c r="AN937" t="s">
        <v>55</v>
      </c>
      <c r="AO937" t="s">
        <v>55</v>
      </c>
      <c r="AP937" t="s">
        <v>55</v>
      </c>
      <c r="AQ937" t="s">
        <v>55</v>
      </c>
    </row>
    <row r="938" spans="1:43" x14ac:dyDescent="0.35">
      <c r="A938" t="s">
        <v>1819</v>
      </c>
      <c r="B938" t="s">
        <v>47</v>
      </c>
      <c r="C938" t="s">
        <v>48</v>
      </c>
      <c r="D938" t="s">
        <v>48</v>
      </c>
      <c r="E938" t="s">
        <v>49</v>
      </c>
      <c r="F938" t="s">
        <v>1891</v>
      </c>
      <c r="G938" t="s">
        <v>1892</v>
      </c>
      <c r="I938" t="str">
        <f>HYPERLINK("https://twitter.com/Twitter User/status/1759760138289008741","https://twitter.com/Twitter User/status/1759760138289008741")</f>
        <v>https://twitter.com/Twitter User/status/1759760138289008741</v>
      </c>
      <c r="J938" t="s">
        <v>52</v>
      </c>
      <c r="N938">
        <v>0</v>
      </c>
      <c r="O938">
        <v>0</v>
      </c>
      <c r="X938" t="s">
        <v>53</v>
      </c>
      <c r="AK938" t="s">
        <v>54</v>
      </c>
      <c r="AL938" t="s">
        <v>55</v>
      </c>
      <c r="AM938" t="s">
        <v>55</v>
      </c>
      <c r="AN938" t="s">
        <v>55</v>
      </c>
      <c r="AO938" t="s">
        <v>55</v>
      </c>
      <c r="AP938" t="s">
        <v>55</v>
      </c>
      <c r="AQ938" t="s">
        <v>55</v>
      </c>
    </row>
    <row r="939" spans="1:43" x14ac:dyDescent="0.35">
      <c r="A939" t="s">
        <v>1819</v>
      </c>
      <c r="B939" t="s">
        <v>47</v>
      </c>
      <c r="C939" t="s">
        <v>48</v>
      </c>
      <c r="D939" t="s">
        <v>48</v>
      </c>
      <c r="E939" t="s">
        <v>61</v>
      </c>
      <c r="F939" t="s">
        <v>1893</v>
      </c>
      <c r="G939" t="s">
        <v>1894</v>
      </c>
      <c r="I939" t="str">
        <f>HYPERLINK("https://twitter.com/Twitter User/status/1759738522351849946","https://twitter.com/Twitter User/status/1759738522351849946")</f>
        <v>https://twitter.com/Twitter User/status/1759738522351849946</v>
      </c>
      <c r="J939" t="s">
        <v>52</v>
      </c>
      <c r="N939">
        <v>0</v>
      </c>
      <c r="O939">
        <v>0</v>
      </c>
      <c r="X939" t="s">
        <v>53</v>
      </c>
      <c r="AK939" t="s">
        <v>54</v>
      </c>
      <c r="AL939" t="s">
        <v>55</v>
      </c>
      <c r="AM939" t="s">
        <v>55</v>
      </c>
      <c r="AN939" t="s">
        <v>55</v>
      </c>
      <c r="AO939" t="s">
        <v>55</v>
      </c>
      <c r="AP939" t="s">
        <v>55</v>
      </c>
      <c r="AQ939" t="s">
        <v>55</v>
      </c>
    </row>
    <row r="940" spans="1:43" x14ac:dyDescent="0.35">
      <c r="A940" t="s">
        <v>1819</v>
      </c>
      <c r="B940" t="s">
        <v>47</v>
      </c>
      <c r="C940" t="s">
        <v>48</v>
      </c>
      <c r="D940" t="s">
        <v>48</v>
      </c>
      <c r="E940" t="s">
        <v>49</v>
      </c>
      <c r="F940" t="s">
        <v>1895</v>
      </c>
      <c r="G940" t="s">
        <v>1896</v>
      </c>
      <c r="I940" t="str">
        <f>HYPERLINK("https://twitter.com/Twitter User/status/1759654831579668679","https://twitter.com/Twitter User/status/1759654831579668679")</f>
        <v>https://twitter.com/Twitter User/status/1759654831579668679</v>
      </c>
      <c r="J940" t="s">
        <v>60</v>
      </c>
      <c r="N940">
        <v>0</v>
      </c>
      <c r="O940">
        <v>0</v>
      </c>
      <c r="X940" t="s">
        <v>53</v>
      </c>
      <c r="AK940" t="s">
        <v>54</v>
      </c>
      <c r="AL940" t="s">
        <v>55</v>
      </c>
      <c r="AM940" t="s">
        <v>55</v>
      </c>
      <c r="AN940" t="s">
        <v>55</v>
      </c>
      <c r="AO940" t="s">
        <v>55</v>
      </c>
      <c r="AP940" t="s">
        <v>55</v>
      </c>
      <c r="AQ940" t="s">
        <v>55</v>
      </c>
    </row>
    <row r="941" spans="1:43" x14ac:dyDescent="0.35">
      <c r="A941" t="s">
        <v>1819</v>
      </c>
      <c r="B941" t="s">
        <v>47</v>
      </c>
      <c r="C941" t="s">
        <v>48</v>
      </c>
      <c r="D941" t="s">
        <v>48</v>
      </c>
      <c r="E941" t="s">
        <v>49</v>
      </c>
      <c r="F941" t="s">
        <v>1897</v>
      </c>
      <c r="G941" t="s">
        <v>1898</v>
      </c>
      <c r="I941" t="str">
        <f>HYPERLINK("https://twitter.com/Twitter User/status/1759654401550262541","https://twitter.com/Twitter User/status/1759654401550262541")</f>
        <v>https://twitter.com/Twitter User/status/1759654401550262541</v>
      </c>
      <c r="J941" t="s">
        <v>60</v>
      </c>
      <c r="N941">
        <v>0</v>
      </c>
      <c r="O941">
        <v>0</v>
      </c>
      <c r="X941" t="s">
        <v>53</v>
      </c>
      <c r="AK941" t="s">
        <v>54</v>
      </c>
      <c r="AL941" t="s">
        <v>55</v>
      </c>
      <c r="AM941" t="s">
        <v>55</v>
      </c>
      <c r="AN941" t="s">
        <v>55</v>
      </c>
      <c r="AO941" t="s">
        <v>55</v>
      </c>
      <c r="AP941" t="s">
        <v>55</v>
      </c>
      <c r="AQ941" t="s">
        <v>55</v>
      </c>
    </row>
    <row r="942" spans="1:43" x14ac:dyDescent="0.35">
      <c r="A942" t="s">
        <v>1899</v>
      </c>
      <c r="B942" t="s">
        <v>47</v>
      </c>
      <c r="C942" t="s">
        <v>48</v>
      </c>
      <c r="D942" t="s">
        <v>48</v>
      </c>
      <c r="E942" t="s">
        <v>49</v>
      </c>
      <c r="F942" t="s">
        <v>1900</v>
      </c>
      <c r="G942" t="s">
        <v>1901</v>
      </c>
      <c r="I942" t="str">
        <f>HYPERLINK("https://twitter.com/Twitter User/status/1759613665576452465","https://twitter.com/Twitter User/status/1759613665576452465")</f>
        <v>https://twitter.com/Twitter User/status/1759613665576452465</v>
      </c>
      <c r="J942" t="s">
        <v>52</v>
      </c>
      <c r="N942">
        <v>0</v>
      </c>
      <c r="O942">
        <v>0</v>
      </c>
      <c r="X942" t="s">
        <v>53</v>
      </c>
      <c r="AK942" t="s">
        <v>54</v>
      </c>
      <c r="AL942" t="s">
        <v>55</v>
      </c>
      <c r="AM942" t="s">
        <v>55</v>
      </c>
      <c r="AN942" t="s">
        <v>55</v>
      </c>
      <c r="AO942" t="s">
        <v>55</v>
      </c>
      <c r="AP942" t="s">
        <v>55</v>
      </c>
      <c r="AQ942" t="s">
        <v>55</v>
      </c>
    </row>
    <row r="943" spans="1:43" x14ac:dyDescent="0.35">
      <c r="A943" t="s">
        <v>1899</v>
      </c>
      <c r="B943" t="s">
        <v>47</v>
      </c>
      <c r="C943" t="s">
        <v>48</v>
      </c>
      <c r="D943" t="s">
        <v>48</v>
      </c>
      <c r="E943" t="s">
        <v>61</v>
      </c>
      <c r="F943" t="s">
        <v>1902</v>
      </c>
      <c r="G943" t="s">
        <v>1903</v>
      </c>
      <c r="I943" t="str">
        <f>HYPERLINK("https://twitter.com/Twitter User/status/1759611742735516050","https://twitter.com/Twitter User/status/1759611742735516050")</f>
        <v>https://twitter.com/Twitter User/status/1759611742735516050</v>
      </c>
      <c r="N943">
        <v>0</v>
      </c>
      <c r="O943">
        <v>0</v>
      </c>
      <c r="X943" t="s">
        <v>53</v>
      </c>
      <c r="AK943" t="s">
        <v>54</v>
      </c>
      <c r="AL943" t="s">
        <v>55</v>
      </c>
      <c r="AM943" t="s">
        <v>55</v>
      </c>
      <c r="AN943" t="s">
        <v>55</v>
      </c>
      <c r="AO943" t="s">
        <v>55</v>
      </c>
      <c r="AP943" t="s">
        <v>55</v>
      </c>
      <c r="AQ943" t="s">
        <v>55</v>
      </c>
    </row>
    <row r="944" spans="1:43" x14ac:dyDescent="0.35">
      <c r="A944" t="s">
        <v>1899</v>
      </c>
      <c r="B944" t="s">
        <v>47</v>
      </c>
      <c r="C944" t="s">
        <v>48</v>
      </c>
      <c r="D944" t="s">
        <v>48</v>
      </c>
      <c r="E944" t="s">
        <v>49</v>
      </c>
      <c r="F944" t="s">
        <v>1904</v>
      </c>
      <c r="G944" t="s">
        <v>1905</v>
      </c>
      <c r="I944" t="str">
        <f>HYPERLINK("https://twitter.com/Twitter User/status/1759592980006990223","https://twitter.com/Twitter User/status/1759592980006990223")</f>
        <v>https://twitter.com/Twitter User/status/1759592980006990223</v>
      </c>
      <c r="J944" t="s">
        <v>52</v>
      </c>
      <c r="N944">
        <v>0</v>
      </c>
      <c r="O944">
        <v>0</v>
      </c>
      <c r="X944" t="s">
        <v>53</v>
      </c>
      <c r="AK944" t="s">
        <v>54</v>
      </c>
      <c r="AL944" t="s">
        <v>55</v>
      </c>
      <c r="AM944" t="s">
        <v>55</v>
      </c>
      <c r="AN944" t="s">
        <v>55</v>
      </c>
      <c r="AO944" t="s">
        <v>55</v>
      </c>
      <c r="AP944" t="s">
        <v>55</v>
      </c>
      <c r="AQ944" t="s">
        <v>55</v>
      </c>
    </row>
    <row r="945" spans="1:43" x14ac:dyDescent="0.35">
      <c r="A945" t="s">
        <v>1899</v>
      </c>
      <c r="B945" t="s">
        <v>47</v>
      </c>
      <c r="C945" t="s">
        <v>48</v>
      </c>
      <c r="D945" t="s">
        <v>48</v>
      </c>
      <c r="E945" t="s">
        <v>49</v>
      </c>
      <c r="F945" t="s">
        <v>1906</v>
      </c>
      <c r="G945" t="s">
        <v>1907</v>
      </c>
      <c r="I945" t="str">
        <f>HYPERLINK("https://twitter.com/Twitter User/status/1759581974589829282","https://twitter.com/Twitter User/status/1759581974589829282")</f>
        <v>https://twitter.com/Twitter User/status/1759581974589829282</v>
      </c>
      <c r="J945" t="s">
        <v>52</v>
      </c>
      <c r="N945">
        <v>0</v>
      </c>
      <c r="O945">
        <v>0</v>
      </c>
      <c r="X945" t="s">
        <v>53</v>
      </c>
      <c r="AK945" t="s">
        <v>54</v>
      </c>
      <c r="AL945" t="s">
        <v>55</v>
      </c>
      <c r="AM945" t="s">
        <v>55</v>
      </c>
      <c r="AN945" t="s">
        <v>55</v>
      </c>
      <c r="AO945" t="s">
        <v>55</v>
      </c>
      <c r="AP945" t="s">
        <v>55</v>
      </c>
      <c r="AQ945" t="s">
        <v>55</v>
      </c>
    </row>
    <row r="946" spans="1:43" x14ac:dyDescent="0.35">
      <c r="A946" t="s">
        <v>1899</v>
      </c>
      <c r="B946" t="s">
        <v>47</v>
      </c>
      <c r="C946" t="s">
        <v>48</v>
      </c>
      <c r="D946" t="s">
        <v>48</v>
      </c>
      <c r="E946" t="s">
        <v>49</v>
      </c>
      <c r="F946" t="s">
        <v>1908</v>
      </c>
      <c r="G946" t="s">
        <v>1909</v>
      </c>
      <c r="I946" t="str">
        <f>HYPERLINK("https://twitter.com/Twitter User/status/1759570337937735840","https://twitter.com/Twitter User/status/1759570337937735840")</f>
        <v>https://twitter.com/Twitter User/status/1759570337937735840</v>
      </c>
      <c r="J946" t="s">
        <v>52</v>
      </c>
      <c r="N946">
        <v>0</v>
      </c>
      <c r="O946">
        <v>0</v>
      </c>
      <c r="X946" t="s">
        <v>53</v>
      </c>
      <c r="AK946" t="s">
        <v>54</v>
      </c>
      <c r="AL946" t="s">
        <v>55</v>
      </c>
      <c r="AM946" t="s">
        <v>55</v>
      </c>
      <c r="AN946" t="s">
        <v>55</v>
      </c>
      <c r="AO946" t="s">
        <v>55</v>
      </c>
      <c r="AP946" t="s">
        <v>55</v>
      </c>
      <c r="AQ946" t="s">
        <v>55</v>
      </c>
    </row>
    <row r="947" spans="1:43" x14ac:dyDescent="0.35">
      <c r="A947" t="s">
        <v>1899</v>
      </c>
      <c r="B947" t="s">
        <v>47</v>
      </c>
      <c r="C947" t="s">
        <v>48</v>
      </c>
      <c r="D947" t="s">
        <v>48</v>
      </c>
      <c r="E947" t="s">
        <v>61</v>
      </c>
      <c r="F947" t="s">
        <v>1910</v>
      </c>
      <c r="G947" t="s">
        <v>1911</v>
      </c>
      <c r="I947" t="str">
        <f>HYPERLINK("https://twitter.com/Twitter User/status/1759566767758921890","https://twitter.com/Twitter User/status/1759566767758921890")</f>
        <v>https://twitter.com/Twitter User/status/1759566767758921890</v>
      </c>
      <c r="J947" t="s">
        <v>52</v>
      </c>
      <c r="N947">
        <v>0</v>
      </c>
      <c r="O947">
        <v>0</v>
      </c>
      <c r="X947" t="s">
        <v>53</v>
      </c>
      <c r="AK947" t="s">
        <v>54</v>
      </c>
      <c r="AL947" t="s">
        <v>55</v>
      </c>
      <c r="AM947" t="s">
        <v>55</v>
      </c>
      <c r="AN947" t="s">
        <v>55</v>
      </c>
      <c r="AO947" t="s">
        <v>55</v>
      </c>
      <c r="AP947" t="s">
        <v>55</v>
      </c>
      <c r="AQ947" t="s">
        <v>55</v>
      </c>
    </row>
    <row r="948" spans="1:43" x14ac:dyDescent="0.35">
      <c r="A948" t="s">
        <v>1899</v>
      </c>
      <c r="B948" t="s">
        <v>47</v>
      </c>
      <c r="C948" t="s">
        <v>48</v>
      </c>
      <c r="D948" t="s">
        <v>48</v>
      </c>
      <c r="E948" t="s">
        <v>49</v>
      </c>
      <c r="F948" t="s">
        <v>1912</v>
      </c>
      <c r="G948" t="s">
        <v>1913</v>
      </c>
      <c r="I948" t="str">
        <f>HYPERLINK("https://twitter.com/Twitter User/status/1759564862806745240","https://twitter.com/Twitter User/status/1759564862806745240")</f>
        <v>https://twitter.com/Twitter User/status/1759564862806745240</v>
      </c>
      <c r="J948" t="s">
        <v>52</v>
      </c>
      <c r="N948">
        <v>0</v>
      </c>
      <c r="O948">
        <v>0</v>
      </c>
      <c r="X948" t="s">
        <v>53</v>
      </c>
      <c r="AK948" t="s">
        <v>54</v>
      </c>
      <c r="AL948" t="s">
        <v>55</v>
      </c>
      <c r="AM948" t="s">
        <v>55</v>
      </c>
      <c r="AN948" t="s">
        <v>55</v>
      </c>
      <c r="AO948" t="s">
        <v>55</v>
      </c>
      <c r="AP948" t="s">
        <v>55</v>
      </c>
      <c r="AQ948" t="s">
        <v>55</v>
      </c>
    </row>
    <row r="949" spans="1:43" x14ac:dyDescent="0.35">
      <c r="A949" t="s">
        <v>1899</v>
      </c>
      <c r="B949" t="s">
        <v>47</v>
      </c>
      <c r="C949" t="s">
        <v>48</v>
      </c>
      <c r="D949" t="s">
        <v>48</v>
      </c>
      <c r="E949" t="s">
        <v>68</v>
      </c>
      <c r="F949" t="s">
        <v>1914</v>
      </c>
      <c r="G949" t="s">
        <v>1915</v>
      </c>
      <c r="I949" t="str">
        <f>HYPERLINK("https://twitter.com/Twitter User/status/1759535760389128387","https://twitter.com/Twitter User/status/1759535760389128387")</f>
        <v>https://twitter.com/Twitter User/status/1759535760389128387</v>
      </c>
      <c r="J949" t="s">
        <v>52</v>
      </c>
      <c r="N949">
        <v>0</v>
      </c>
      <c r="O949">
        <v>0</v>
      </c>
      <c r="X949" t="s">
        <v>53</v>
      </c>
      <c r="AK949" t="s">
        <v>54</v>
      </c>
      <c r="AL949" t="s">
        <v>55</v>
      </c>
      <c r="AM949" t="s">
        <v>55</v>
      </c>
      <c r="AN949" t="s">
        <v>55</v>
      </c>
      <c r="AO949" t="s">
        <v>55</v>
      </c>
      <c r="AP949" t="s">
        <v>55</v>
      </c>
      <c r="AQ949" t="s">
        <v>55</v>
      </c>
    </row>
    <row r="950" spans="1:43" x14ac:dyDescent="0.35">
      <c r="A950" t="s">
        <v>1899</v>
      </c>
      <c r="B950" t="s">
        <v>47</v>
      </c>
      <c r="C950" t="s">
        <v>48</v>
      </c>
      <c r="D950" t="s">
        <v>48</v>
      </c>
      <c r="E950" t="s">
        <v>61</v>
      </c>
      <c r="F950" t="s">
        <v>1916</v>
      </c>
      <c r="G950" t="s">
        <v>1917</v>
      </c>
      <c r="I950" t="str">
        <f>HYPERLINK("https://twitter.com/Twitter User/status/1759514432496173201","https://twitter.com/Twitter User/status/1759514432496173201")</f>
        <v>https://twitter.com/Twitter User/status/1759514432496173201</v>
      </c>
      <c r="J950" t="s">
        <v>52</v>
      </c>
      <c r="N950">
        <v>0</v>
      </c>
      <c r="O950">
        <v>0</v>
      </c>
      <c r="X950" t="s">
        <v>53</v>
      </c>
      <c r="AK950" t="s">
        <v>54</v>
      </c>
      <c r="AL950" t="s">
        <v>55</v>
      </c>
      <c r="AM950" t="s">
        <v>55</v>
      </c>
      <c r="AN950" t="s">
        <v>55</v>
      </c>
      <c r="AO950" t="s">
        <v>55</v>
      </c>
      <c r="AP950" t="s">
        <v>55</v>
      </c>
      <c r="AQ950" t="s">
        <v>55</v>
      </c>
    </row>
    <row r="951" spans="1:43" x14ac:dyDescent="0.35">
      <c r="A951" t="s">
        <v>1899</v>
      </c>
      <c r="B951" t="s">
        <v>47</v>
      </c>
      <c r="C951" t="s">
        <v>48</v>
      </c>
      <c r="D951" t="s">
        <v>48</v>
      </c>
      <c r="E951" t="s">
        <v>49</v>
      </c>
      <c r="F951" t="s">
        <v>1918</v>
      </c>
      <c r="G951" t="s">
        <v>1919</v>
      </c>
      <c r="I951" t="str">
        <f>HYPERLINK("https://twitter.com/Twitter User/status/1759514091016667138","https://twitter.com/Twitter User/status/1759514091016667138")</f>
        <v>https://twitter.com/Twitter User/status/1759514091016667138</v>
      </c>
      <c r="N951">
        <v>0</v>
      </c>
      <c r="O951">
        <v>0</v>
      </c>
      <c r="X951" t="s">
        <v>95</v>
      </c>
      <c r="AK951" t="s">
        <v>54</v>
      </c>
      <c r="AL951" t="s">
        <v>55</v>
      </c>
      <c r="AM951" t="s">
        <v>55</v>
      </c>
      <c r="AN951" t="s">
        <v>55</v>
      </c>
      <c r="AO951" t="s">
        <v>55</v>
      </c>
      <c r="AP951" t="s">
        <v>55</v>
      </c>
      <c r="AQ951" t="s">
        <v>55</v>
      </c>
    </row>
    <row r="952" spans="1:43" x14ac:dyDescent="0.35">
      <c r="A952" t="s">
        <v>1899</v>
      </c>
      <c r="B952" t="s">
        <v>47</v>
      </c>
      <c r="C952" t="s">
        <v>48</v>
      </c>
      <c r="D952" t="s">
        <v>48</v>
      </c>
      <c r="E952" t="s">
        <v>49</v>
      </c>
      <c r="F952" t="s">
        <v>1920</v>
      </c>
      <c r="G952" t="s">
        <v>1921</v>
      </c>
      <c r="I952" t="str">
        <f>HYPERLINK("https://twitter.com/Twitter User/status/1759509818056790046","https://twitter.com/Twitter User/status/1759509818056790046")</f>
        <v>https://twitter.com/Twitter User/status/1759509818056790046</v>
      </c>
      <c r="J952" t="s">
        <v>52</v>
      </c>
      <c r="N952">
        <v>0</v>
      </c>
      <c r="O952">
        <v>0</v>
      </c>
      <c r="W952" t="s">
        <v>94</v>
      </c>
      <c r="X952" t="s">
        <v>53</v>
      </c>
      <c r="AK952" t="s">
        <v>54</v>
      </c>
      <c r="AL952" t="s">
        <v>55</v>
      </c>
      <c r="AM952" t="s">
        <v>55</v>
      </c>
      <c r="AN952" t="s">
        <v>55</v>
      </c>
      <c r="AO952" t="s">
        <v>55</v>
      </c>
      <c r="AP952" t="s">
        <v>55</v>
      </c>
      <c r="AQ952" t="s">
        <v>55</v>
      </c>
    </row>
    <row r="953" spans="1:43" x14ac:dyDescent="0.35">
      <c r="A953" t="s">
        <v>1899</v>
      </c>
      <c r="B953" t="s">
        <v>47</v>
      </c>
      <c r="C953" t="s">
        <v>48</v>
      </c>
      <c r="D953" t="s">
        <v>48</v>
      </c>
      <c r="E953" t="s">
        <v>61</v>
      </c>
      <c r="F953" t="s">
        <v>1922</v>
      </c>
      <c r="G953" t="s">
        <v>1923</v>
      </c>
      <c r="I953" t="str">
        <f>HYPERLINK("https://twitter.com/Twitter User/status/1759488741809488030","https://twitter.com/Twitter User/status/1759488741809488030")</f>
        <v>https://twitter.com/Twitter User/status/1759488741809488030</v>
      </c>
      <c r="J953" t="s">
        <v>52</v>
      </c>
      <c r="N953">
        <v>0</v>
      </c>
      <c r="O953">
        <v>0</v>
      </c>
      <c r="X953" t="s">
        <v>53</v>
      </c>
      <c r="AK953" t="s">
        <v>54</v>
      </c>
      <c r="AL953" t="s">
        <v>55</v>
      </c>
      <c r="AM953" t="s">
        <v>55</v>
      </c>
      <c r="AN953" t="s">
        <v>55</v>
      </c>
      <c r="AO953" t="s">
        <v>55</v>
      </c>
      <c r="AP953" t="s">
        <v>55</v>
      </c>
      <c r="AQ953" t="s">
        <v>55</v>
      </c>
    </row>
    <row r="954" spans="1:43" x14ac:dyDescent="0.35">
      <c r="A954" t="s">
        <v>1899</v>
      </c>
      <c r="B954" t="s">
        <v>47</v>
      </c>
      <c r="C954" t="s">
        <v>48</v>
      </c>
      <c r="D954" t="s">
        <v>48</v>
      </c>
      <c r="E954" t="s">
        <v>68</v>
      </c>
      <c r="F954" t="s">
        <v>1924</v>
      </c>
      <c r="G954" t="s">
        <v>1925</v>
      </c>
      <c r="I954" t="str">
        <f>HYPERLINK("https://twitter.com/Twitter User/status/1759480794635252154","https://twitter.com/Twitter User/status/1759480794635252154")</f>
        <v>https://twitter.com/Twitter User/status/1759480794635252154</v>
      </c>
      <c r="J954" t="s">
        <v>52</v>
      </c>
      <c r="N954">
        <v>0</v>
      </c>
      <c r="O954">
        <v>0</v>
      </c>
      <c r="X954" t="s">
        <v>53</v>
      </c>
      <c r="AK954" t="s">
        <v>54</v>
      </c>
      <c r="AL954" t="s">
        <v>55</v>
      </c>
      <c r="AM954" t="s">
        <v>55</v>
      </c>
      <c r="AN954" t="s">
        <v>55</v>
      </c>
      <c r="AO954" t="s">
        <v>55</v>
      </c>
      <c r="AP954" t="s">
        <v>55</v>
      </c>
      <c r="AQ954" t="s">
        <v>55</v>
      </c>
    </row>
    <row r="955" spans="1:43" x14ac:dyDescent="0.35">
      <c r="A955" t="s">
        <v>1899</v>
      </c>
      <c r="B955" t="s">
        <v>47</v>
      </c>
      <c r="C955" t="s">
        <v>48</v>
      </c>
      <c r="D955" t="s">
        <v>48</v>
      </c>
      <c r="E955" t="s">
        <v>49</v>
      </c>
      <c r="F955" t="s">
        <v>1926</v>
      </c>
      <c r="G955" t="s">
        <v>1927</v>
      </c>
      <c r="I955" t="str">
        <f>HYPERLINK("https://twitter.com/Twitter User/status/1759446837914910768","https://twitter.com/Twitter User/status/1759446837914910768")</f>
        <v>https://twitter.com/Twitter User/status/1759446837914910768</v>
      </c>
      <c r="J955" t="s">
        <v>60</v>
      </c>
      <c r="N955">
        <v>0</v>
      </c>
      <c r="O955">
        <v>0</v>
      </c>
      <c r="X955" t="s">
        <v>53</v>
      </c>
      <c r="AK955" t="s">
        <v>54</v>
      </c>
      <c r="AL955" t="s">
        <v>55</v>
      </c>
      <c r="AM955" t="s">
        <v>55</v>
      </c>
      <c r="AN955" t="s">
        <v>55</v>
      </c>
      <c r="AO955" t="s">
        <v>55</v>
      </c>
      <c r="AP955" t="s">
        <v>55</v>
      </c>
      <c r="AQ955" t="s">
        <v>55</v>
      </c>
    </row>
    <row r="956" spans="1:43" x14ac:dyDescent="0.35">
      <c r="A956" t="s">
        <v>1899</v>
      </c>
      <c r="B956" t="s">
        <v>47</v>
      </c>
      <c r="C956" t="s">
        <v>48</v>
      </c>
      <c r="D956" t="s">
        <v>48</v>
      </c>
      <c r="E956" t="s">
        <v>49</v>
      </c>
      <c r="F956" t="s">
        <v>1928</v>
      </c>
      <c r="G956" t="s">
        <v>1929</v>
      </c>
      <c r="I956" t="str">
        <f>HYPERLINK("https://twitter.com/Twitter User/status/1759443588256059703","https://twitter.com/Twitter User/status/1759443588256059703")</f>
        <v>https://twitter.com/Twitter User/status/1759443588256059703</v>
      </c>
      <c r="N956">
        <v>0</v>
      </c>
      <c r="O956">
        <v>0</v>
      </c>
      <c r="X956" t="s">
        <v>53</v>
      </c>
      <c r="AK956" t="s">
        <v>54</v>
      </c>
      <c r="AL956" t="s">
        <v>55</v>
      </c>
      <c r="AM956" t="s">
        <v>55</v>
      </c>
      <c r="AN956" t="s">
        <v>55</v>
      </c>
      <c r="AO956" t="s">
        <v>55</v>
      </c>
      <c r="AP956" t="s">
        <v>55</v>
      </c>
      <c r="AQ956" t="s">
        <v>55</v>
      </c>
    </row>
    <row r="957" spans="1:43" x14ac:dyDescent="0.35">
      <c r="A957" t="s">
        <v>1899</v>
      </c>
      <c r="B957" t="s">
        <v>47</v>
      </c>
      <c r="C957" t="s">
        <v>48</v>
      </c>
      <c r="D957" t="s">
        <v>48</v>
      </c>
      <c r="E957" t="s">
        <v>49</v>
      </c>
      <c r="F957" t="s">
        <v>1930</v>
      </c>
      <c r="G957" t="s">
        <v>1931</v>
      </c>
      <c r="I957" t="str">
        <f>HYPERLINK("https://twitter.com/Twitter User/status/1759430546013262178","https://twitter.com/Twitter User/status/1759430546013262178")</f>
        <v>https://twitter.com/Twitter User/status/1759430546013262178</v>
      </c>
      <c r="J957" t="s">
        <v>52</v>
      </c>
      <c r="N957">
        <v>0</v>
      </c>
      <c r="O957">
        <v>0</v>
      </c>
      <c r="X957" t="s">
        <v>95</v>
      </c>
      <c r="AK957" t="s">
        <v>54</v>
      </c>
      <c r="AL957" t="s">
        <v>55</v>
      </c>
      <c r="AM957" t="s">
        <v>55</v>
      </c>
      <c r="AN957" t="s">
        <v>55</v>
      </c>
      <c r="AO957" t="s">
        <v>55</v>
      </c>
      <c r="AP957" t="s">
        <v>55</v>
      </c>
      <c r="AQ957" t="s">
        <v>55</v>
      </c>
    </row>
    <row r="958" spans="1:43" x14ac:dyDescent="0.35">
      <c r="A958" t="s">
        <v>1899</v>
      </c>
      <c r="B958" t="s">
        <v>47</v>
      </c>
      <c r="C958" t="s">
        <v>48</v>
      </c>
      <c r="D958" t="s">
        <v>48</v>
      </c>
      <c r="E958" t="s">
        <v>61</v>
      </c>
      <c r="F958" t="s">
        <v>1932</v>
      </c>
      <c r="G958" t="s">
        <v>1933</v>
      </c>
      <c r="I958" t="str">
        <f>HYPERLINK("https://twitter.com/Twitter User/status/1759430243805253927","https://twitter.com/Twitter User/status/1759430243805253927")</f>
        <v>https://twitter.com/Twitter User/status/1759430243805253927</v>
      </c>
      <c r="J958" t="s">
        <v>52</v>
      </c>
      <c r="N958">
        <v>0</v>
      </c>
      <c r="O958">
        <v>0</v>
      </c>
      <c r="X958" t="s">
        <v>95</v>
      </c>
      <c r="AK958" t="s">
        <v>54</v>
      </c>
      <c r="AL958" t="s">
        <v>55</v>
      </c>
      <c r="AM958" t="s">
        <v>55</v>
      </c>
      <c r="AN958" t="s">
        <v>55</v>
      </c>
      <c r="AO958" t="s">
        <v>55</v>
      </c>
      <c r="AP958" t="s">
        <v>55</v>
      </c>
      <c r="AQ958" t="s">
        <v>55</v>
      </c>
    </row>
    <row r="959" spans="1:43" x14ac:dyDescent="0.35">
      <c r="A959" t="s">
        <v>1899</v>
      </c>
      <c r="B959" t="s">
        <v>47</v>
      </c>
      <c r="C959" t="s">
        <v>48</v>
      </c>
      <c r="D959" t="s">
        <v>48</v>
      </c>
      <c r="E959" t="s">
        <v>61</v>
      </c>
      <c r="F959" t="s">
        <v>1934</v>
      </c>
      <c r="G959" t="s">
        <v>1935</v>
      </c>
      <c r="I959" t="str">
        <f>HYPERLINK("https://twitter.com/Twitter User/status/1759430222301032595","https://twitter.com/Twitter User/status/1759430222301032595")</f>
        <v>https://twitter.com/Twitter User/status/1759430222301032595</v>
      </c>
      <c r="J959" t="s">
        <v>52</v>
      </c>
      <c r="N959">
        <v>0</v>
      </c>
      <c r="O959">
        <v>0</v>
      </c>
      <c r="X959" t="s">
        <v>95</v>
      </c>
      <c r="AK959" t="s">
        <v>54</v>
      </c>
      <c r="AL959" t="s">
        <v>55</v>
      </c>
      <c r="AM959" t="s">
        <v>55</v>
      </c>
      <c r="AN959" t="s">
        <v>55</v>
      </c>
      <c r="AO959" t="s">
        <v>55</v>
      </c>
      <c r="AP959" t="s">
        <v>55</v>
      </c>
      <c r="AQ959" t="s">
        <v>55</v>
      </c>
    </row>
    <row r="960" spans="1:43" x14ac:dyDescent="0.35">
      <c r="A960" t="s">
        <v>1899</v>
      </c>
      <c r="B960" t="s">
        <v>47</v>
      </c>
      <c r="C960" t="s">
        <v>48</v>
      </c>
      <c r="D960" t="s">
        <v>48</v>
      </c>
      <c r="E960" t="s">
        <v>61</v>
      </c>
      <c r="F960" t="s">
        <v>1936</v>
      </c>
      <c r="G960" t="s">
        <v>1937</v>
      </c>
      <c r="I960" t="str">
        <f>HYPERLINK("https://twitter.com/Twitter User/status/1759430211488145858","https://twitter.com/Twitter User/status/1759430211488145858")</f>
        <v>https://twitter.com/Twitter User/status/1759430211488145858</v>
      </c>
      <c r="J960" t="s">
        <v>52</v>
      </c>
      <c r="N960">
        <v>0</v>
      </c>
      <c r="O960">
        <v>0</v>
      </c>
      <c r="X960" t="s">
        <v>95</v>
      </c>
      <c r="AK960" t="s">
        <v>54</v>
      </c>
      <c r="AL960" t="s">
        <v>55</v>
      </c>
      <c r="AM960" t="s">
        <v>55</v>
      </c>
      <c r="AN960" t="s">
        <v>55</v>
      </c>
      <c r="AO960" t="s">
        <v>55</v>
      </c>
      <c r="AP960" t="s">
        <v>55</v>
      </c>
      <c r="AQ960" t="s">
        <v>55</v>
      </c>
    </row>
    <row r="961" spans="1:43" x14ac:dyDescent="0.35">
      <c r="A961" t="s">
        <v>1899</v>
      </c>
      <c r="B961" t="s">
        <v>47</v>
      </c>
      <c r="C961" t="s">
        <v>48</v>
      </c>
      <c r="D961" t="s">
        <v>48</v>
      </c>
      <c r="E961" t="s">
        <v>49</v>
      </c>
      <c r="F961" t="s">
        <v>1938</v>
      </c>
      <c r="G961" t="s">
        <v>1939</v>
      </c>
      <c r="I961" t="str">
        <f>HYPERLINK("https://twitter.com/Twitter User/status/1759420300641382829","https://twitter.com/Twitter User/status/1759420300641382829")</f>
        <v>https://twitter.com/Twitter User/status/1759420300641382829</v>
      </c>
      <c r="N961">
        <v>0</v>
      </c>
      <c r="O961">
        <v>0</v>
      </c>
      <c r="X961" t="s">
        <v>53</v>
      </c>
      <c r="AK961" t="s">
        <v>54</v>
      </c>
      <c r="AL961" t="s">
        <v>55</v>
      </c>
      <c r="AM961" t="s">
        <v>55</v>
      </c>
      <c r="AN961" t="s">
        <v>55</v>
      </c>
      <c r="AO961" t="s">
        <v>55</v>
      </c>
      <c r="AP961" t="s">
        <v>55</v>
      </c>
      <c r="AQ961" t="s">
        <v>55</v>
      </c>
    </row>
    <row r="962" spans="1:43" x14ac:dyDescent="0.35">
      <c r="A962" t="s">
        <v>1899</v>
      </c>
      <c r="B962" t="s">
        <v>47</v>
      </c>
      <c r="C962" t="s">
        <v>48</v>
      </c>
      <c r="D962" t="s">
        <v>48</v>
      </c>
      <c r="E962" t="s">
        <v>49</v>
      </c>
      <c r="F962" t="s">
        <v>1940</v>
      </c>
      <c r="G962" t="s">
        <v>1941</v>
      </c>
      <c r="I962" t="str">
        <f>HYPERLINK("https://twitter.com/Twitter User/status/1759313426214695356","https://twitter.com/Twitter User/status/1759313426214695356")</f>
        <v>https://twitter.com/Twitter User/status/1759313426214695356</v>
      </c>
      <c r="J962" t="s">
        <v>60</v>
      </c>
      <c r="N962">
        <v>0</v>
      </c>
      <c r="O962">
        <v>0</v>
      </c>
      <c r="X962" t="s">
        <v>53</v>
      </c>
      <c r="AK962" t="s">
        <v>54</v>
      </c>
      <c r="AL962" t="s">
        <v>55</v>
      </c>
      <c r="AM962" t="s">
        <v>55</v>
      </c>
      <c r="AN962" t="s">
        <v>55</v>
      </c>
      <c r="AO962" t="s">
        <v>55</v>
      </c>
      <c r="AP962" t="s">
        <v>55</v>
      </c>
      <c r="AQ962" t="s">
        <v>55</v>
      </c>
    </row>
    <row r="963" spans="1:43" x14ac:dyDescent="0.35">
      <c r="A963" t="s">
        <v>1942</v>
      </c>
      <c r="B963" t="s">
        <v>47</v>
      </c>
      <c r="C963" t="s">
        <v>48</v>
      </c>
      <c r="D963" t="s">
        <v>48</v>
      </c>
      <c r="E963" t="s">
        <v>49</v>
      </c>
      <c r="F963" t="s">
        <v>1943</v>
      </c>
      <c r="G963" t="s">
        <v>1944</v>
      </c>
      <c r="I963" t="str">
        <f>HYPERLINK("https://twitter.com/Twitter User/status/1759269838101397617","https://twitter.com/Twitter User/status/1759269838101397617")</f>
        <v>https://twitter.com/Twitter User/status/1759269838101397617</v>
      </c>
      <c r="J963" t="s">
        <v>52</v>
      </c>
      <c r="N963">
        <v>0</v>
      </c>
      <c r="O963">
        <v>0</v>
      </c>
      <c r="X963" t="s">
        <v>53</v>
      </c>
      <c r="AK963" t="s">
        <v>54</v>
      </c>
      <c r="AL963" t="s">
        <v>55</v>
      </c>
      <c r="AM963" t="s">
        <v>55</v>
      </c>
      <c r="AN963" t="s">
        <v>55</v>
      </c>
      <c r="AO963" t="s">
        <v>55</v>
      </c>
      <c r="AP963" t="s">
        <v>55</v>
      </c>
      <c r="AQ963" t="s">
        <v>55</v>
      </c>
    </row>
    <row r="964" spans="1:43" x14ac:dyDescent="0.35">
      <c r="A964" t="s">
        <v>1942</v>
      </c>
      <c r="B964" t="s">
        <v>47</v>
      </c>
      <c r="C964" t="s">
        <v>48</v>
      </c>
      <c r="D964" t="s">
        <v>48</v>
      </c>
      <c r="E964" t="s">
        <v>61</v>
      </c>
      <c r="F964" t="s">
        <v>1945</v>
      </c>
      <c r="G964" t="s">
        <v>1946</v>
      </c>
      <c r="I964" t="str">
        <f>HYPERLINK("https://twitter.com/Twitter User/status/1759269560484589588","https://twitter.com/Twitter User/status/1759269560484589588")</f>
        <v>https://twitter.com/Twitter User/status/1759269560484589588</v>
      </c>
      <c r="J964" t="s">
        <v>52</v>
      </c>
      <c r="N964">
        <v>0</v>
      </c>
      <c r="O964">
        <v>0</v>
      </c>
      <c r="X964" t="s">
        <v>53</v>
      </c>
      <c r="AK964" t="s">
        <v>54</v>
      </c>
      <c r="AL964" t="s">
        <v>55</v>
      </c>
      <c r="AM964" t="s">
        <v>55</v>
      </c>
      <c r="AN964" t="s">
        <v>55</v>
      </c>
      <c r="AO964" t="s">
        <v>55</v>
      </c>
      <c r="AP964" t="s">
        <v>55</v>
      </c>
      <c r="AQ964" t="s">
        <v>55</v>
      </c>
    </row>
    <row r="965" spans="1:43" x14ac:dyDescent="0.35">
      <c r="A965" t="s">
        <v>1942</v>
      </c>
      <c r="B965" t="s">
        <v>47</v>
      </c>
      <c r="C965" t="s">
        <v>48</v>
      </c>
      <c r="D965" t="s">
        <v>48</v>
      </c>
      <c r="E965" t="s">
        <v>49</v>
      </c>
      <c r="F965" t="s">
        <v>1947</v>
      </c>
      <c r="G965" t="s">
        <v>1948</v>
      </c>
      <c r="I965" t="str">
        <f>HYPERLINK("https://twitter.com/Twitter User/status/1759267707869147566","https://twitter.com/Twitter User/status/1759267707869147566")</f>
        <v>https://twitter.com/Twitter User/status/1759267707869147566</v>
      </c>
      <c r="J965" t="s">
        <v>52</v>
      </c>
      <c r="N965">
        <v>0</v>
      </c>
      <c r="O965">
        <v>0</v>
      </c>
      <c r="X965" t="s">
        <v>53</v>
      </c>
      <c r="AK965" t="s">
        <v>54</v>
      </c>
      <c r="AL965" t="s">
        <v>55</v>
      </c>
      <c r="AM965" t="s">
        <v>55</v>
      </c>
      <c r="AN965" t="s">
        <v>55</v>
      </c>
      <c r="AO965" t="s">
        <v>55</v>
      </c>
      <c r="AP965" t="s">
        <v>55</v>
      </c>
      <c r="AQ965" t="s">
        <v>55</v>
      </c>
    </row>
    <row r="966" spans="1:43" x14ac:dyDescent="0.35">
      <c r="A966" t="s">
        <v>1942</v>
      </c>
      <c r="B966" t="s">
        <v>47</v>
      </c>
      <c r="C966" t="s">
        <v>48</v>
      </c>
      <c r="D966" t="s">
        <v>48</v>
      </c>
      <c r="E966" t="s">
        <v>49</v>
      </c>
      <c r="F966" t="s">
        <v>1949</v>
      </c>
      <c r="G966" t="s">
        <v>1950</v>
      </c>
      <c r="I966" t="str">
        <f>HYPERLINK("https://twitter.com/Twitter User/status/1759262553182466332","https://twitter.com/Twitter User/status/1759262553182466332")</f>
        <v>https://twitter.com/Twitter User/status/1759262553182466332</v>
      </c>
      <c r="J966" t="s">
        <v>52</v>
      </c>
      <c r="N966">
        <v>0</v>
      </c>
      <c r="O966">
        <v>0</v>
      </c>
      <c r="X966" t="s">
        <v>95</v>
      </c>
      <c r="AK966" t="s">
        <v>54</v>
      </c>
      <c r="AL966" t="s">
        <v>55</v>
      </c>
      <c r="AM966" t="s">
        <v>55</v>
      </c>
      <c r="AN966" t="s">
        <v>55</v>
      </c>
      <c r="AO966" t="s">
        <v>55</v>
      </c>
      <c r="AP966" t="s">
        <v>55</v>
      </c>
      <c r="AQ966" t="s">
        <v>55</v>
      </c>
    </row>
    <row r="967" spans="1:43" x14ac:dyDescent="0.35">
      <c r="A967" t="s">
        <v>1942</v>
      </c>
      <c r="B967" t="s">
        <v>47</v>
      </c>
      <c r="C967" t="s">
        <v>48</v>
      </c>
      <c r="D967" t="s">
        <v>48</v>
      </c>
      <c r="E967" t="s">
        <v>49</v>
      </c>
      <c r="F967" t="s">
        <v>1951</v>
      </c>
      <c r="G967" t="s">
        <v>1952</v>
      </c>
      <c r="I967" t="str">
        <f>HYPERLINK("https://twitter.com/Twitter User/status/1759252313942733301","https://twitter.com/Twitter User/status/1759252313942733301")</f>
        <v>https://twitter.com/Twitter User/status/1759252313942733301</v>
      </c>
      <c r="J967" t="s">
        <v>52</v>
      </c>
      <c r="N967">
        <v>0</v>
      </c>
      <c r="O967">
        <v>0</v>
      </c>
      <c r="X967" t="s">
        <v>53</v>
      </c>
      <c r="AK967" t="s">
        <v>54</v>
      </c>
      <c r="AL967" t="s">
        <v>55</v>
      </c>
      <c r="AM967" t="s">
        <v>55</v>
      </c>
      <c r="AN967" t="s">
        <v>55</v>
      </c>
      <c r="AO967" t="s">
        <v>55</v>
      </c>
      <c r="AP967" t="s">
        <v>55</v>
      </c>
      <c r="AQ967" t="s">
        <v>55</v>
      </c>
    </row>
    <row r="968" spans="1:43" x14ac:dyDescent="0.35">
      <c r="A968" t="s">
        <v>1942</v>
      </c>
      <c r="B968" t="s">
        <v>47</v>
      </c>
      <c r="C968" t="s">
        <v>48</v>
      </c>
      <c r="D968" t="s">
        <v>48</v>
      </c>
      <c r="E968" t="s">
        <v>49</v>
      </c>
      <c r="F968" t="s">
        <v>1953</v>
      </c>
      <c r="G968" t="s">
        <v>1954</v>
      </c>
      <c r="I968" t="str">
        <f>HYPERLINK("https://twitter.com/Twitter User/status/1759227221607415915","https://twitter.com/Twitter User/status/1759227221607415915")</f>
        <v>https://twitter.com/Twitter User/status/1759227221607415915</v>
      </c>
      <c r="J968" t="s">
        <v>52</v>
      </c>
      <c r="N968">
        <v>0</v>
      </c>
      <c r="O968">
        <v>0</v>
      </c>
      <c r="X968" t="s">
        <v>53</v>
      </c>
      <c r="AK968" t="s">
        <v>54</v>
      </c>
      <c r="AL968" t="s">
        <v>55</v>
      </c>
      <c r="AM968" t="s">
        <v>55</v>
      </c>
      <c r="AN968" t="s">
        <v>55</v>
      </c>
      <c r="AO968" t="s">
        <v>55</v>
      </c>
      <c r="AP968" t="s">
        <v>55</v>
      </c>
      <c r="AQ968" t="s">
        <v>55</v>
      </c>
    </row>
    <row r="969" spans="1:43" x14ac:dyDescent="0.35">
      <c r="A969" t="s">
        <v>1942</v>
      </c>
      <c r="B969" t="s">
        <v>47</v>
      </c>
      <c r="C969" t="s">
        <v>48</v>
      </c>
      <c r="D969" t="s">
        <v>48</v>
      </c>
      <c r="E969" t="s">
        <v>68</v>
      </c>
      <c r="F969" t="s">
        <v>1955</v>
      </c>
      <c r="G969" t="s">
        <v>1956</v>
      </c>
      <c r="I969" t="str">
        <f>HYPERLINK("https://twitter.com/Twitter User/status/1759202527323762944","https://twitter.com/Twitter User/status/1759202527323762944")</f>
        <v>https://twitter.com/Twitter User/status/1759202527323762944</v>
      </c>
      <c r="J969" t="s">
        <v>52</v>
      </c>
      <c r="N969">
        <v>0</v>
      </c>
      <c r="O969">
        <v>0</v>
      </c>
      <c r="W969" t="s">
        <v>94</v>
      </c>
      <c r="X969" t="s">
        <v>53</v>
      </c>
      <c r="AK969" t="s">
        <v>54</v>
      </c>
      <c r="AL969" t="s">
        <v>55</v>
      </c>
      <c r="AM969" t="s">
        <v>55</v>
      </c>
      <c r="AN969" t="s">
        <v>55</v>
      </c>
      <c r="AO969" t="s">
        <v>55</v>
      </c>
      <c r="AP969" t="s">
        <v>55</v>
      </c>
      <c r="AQ969" t="s">
        <v>55</v>
      </c>
    </row>
    <row r="970" spans="1:43" x14ac:dyDescent="0.35">
      <c r="A970" t="s">
        <v>1942</v>
      </c>
      <c r="B970" t="s">
        <v>47</v>
      </c>
      <c r="C970" t="s">
        <v>48</v>
      </c>
      <c r="D970" t="s">
        <v>48</v>
      </c>
      <c r="E970" t="s">
        <v>68</v>
      </c>
      <c r="F970" t="s">
        <v>1955</v>
      </c>
      <c r="G970" t="s">
        <v>1957</v>
      </c>
      <c r="I970" t="str">
        <f>HYPERLINK("https://twitter.com/Twitter User/status/1759185793262989547","https://twitter.com/Twitter User/status/1759185793262989547")</f>
        <v>https://twitter.com/Twitter User/status/1759185793262989547</v>
      </c>
      <c r="J970" t="s">
        <v>52</v>
      </c>
      <c r="N970">
        <v>0</v>
      </c>
      <c r="O970">
        <v>0</v>
      </c>
      <c r="W970" t="s">
        <v>94</v>
      </c>
      <c r="X970" t="s">
        <v>53</v>
      </c>
      <c r="AK970" t="s">
        <v>54</v>
      </c>
      <c r="AL970" t="s">
        <v>55</v>
      </c>
      <c r="AM970" t="s">
        <v>55</v>
      </c>
      <c r="AN970" t="s">
        <v>55</v>
      </c>
      <c r="AO970" t="s">
        <v>55</v>
      </c>
      <c r="AP970" t="s">
        <v>55</v>
      </c>
      <c r="AQ970" t="s">
        <v>55</v>
      </c>
    </row>
    <row r="971" spans="1:43" x14ac:dyDescent="0.35">
      <c r="A971" t="s">
        <v>1942</v>
      </c>
      <c r="B971" t="s">
        <v>47</v>
      </c>
      <c r="C971" t="s">
        <v>48</v>
      </c>
      <c r="D971" t="s">
        <v>48</v>
      </c>
      <c r="E971" t="s">
        <v>49</v>
      </c>
      <c r="F971" t="s">
        <v>1958</v>
      </c>
      <c r="G971" t="s">
        <v>1959</v>
      </c>
      <c r="I971" t="str">
        <f>HYPERLINK("https://twitter.com/Twitter User/status/1759162847265722401","https://twitter.com/Twitter User/status/1759162847265722401")</f>
        <v>https://twitter.com/Twitter User/status/1759162847265722401</v>
      </c>
      <c r="J971" t="s">
        <v>52</v>
      </c>
      <c r="N971">
        <v>0</v>
      </c>
      <c r="O971">
        <v>0</v>
      </c>
      <c r="X971" t="s">
        <v>53</v>
      </c>
      <c r="AK971" t="s">
        <v>54</v>
      </c>
      <c r="AL971" t="s">
        <v>55</v>
      </c>
      <c r="AM971" t="s">
        <v>55</v>
      </c>
      <c r="AN971" t="s">
        <v>55</v>
      </c>
      <c r="AO971" t="s">
        <v>55</v>
      </c>
      <c r="AP971" t="s">
        <v>55</v>
      </c>
      <c r="AQ971" t="s">
        <v>55</v>
      </c>
    </row>
    <row r="972" spans="1:43" x14ac:dyDescent="0.35">
      <c r="A972" t="s">
        <v>1942</v>
      </c>
      <c r="B972" t="s">
        <v>47</v>
      </c>
      <c r="C972" t="s">
        <v>48</v>
      </c>
      <c r="D972" t="s">
        <v>48</v>
      </c>
      <c r="E972" t="s">
        <v>49</v>
      </c>
      <c r="F972" t="s">
        <v>1960</v>
      </c>
      <c r="G972" t="s">
        <v>1961</v>
      </c>
      <c r="I972" t="str">
        <f>HYPERLINK("https://twitter.com/Twitter User/status/1759128390681186494","https://twitter.com/Twitter User/status/1759128390681186494")</f>
        <v>https://twitter.com/Twitter User/status/1759128390681186494</v>
      </c>
      <c r="J972" t="s">
        <v>52</v>
      </c>
      <c r="N972">
        <v>0</v>
      </c>
      <c r="O972">
        <v>0</v>
      </c>
      <c r="X972" t="s">
        <v>53</v>
      </c>
      <c r="AK972" t="s">
        <v>54</v>
      </c>
      <c r="AL972" t="s">
        <v>55</v>
      </c>
      <c r="AM972" t="s">
        <v>55</v>
      </c>
      <c r="AN972" t="s">
        <v>55</v>
      </c>
      <c r="AO972" t="s">
        <v>55</v>
      </c>
      <c r="AP972" t="s">
        <v>55</v>
      </c>
      <c r="AQ972" t="s">
        <v>55</v>
      </c>
    </row>
    <row r="973" spans="1:43" x14ac:dyDescent="0.35">
      <c r="A973" t="s">
        <v>1942</v>
      </c>
      <c r="B973" t="s">
        <v>47</v>
      </c>
      <c r="C973" t="s">
        <v>48</v>
      </c>
      <c r="D973" t="s">
        <v>48</v>
      </c>
      <c r="E973" t="s">
        <v>49</v>
      </c>
      <c r="F973" t="s">
        <v>1962</v>
      </c>
      <c r="G973" t="s">
        <v>1963</v>
      </c>
      <c r="I973" t="str">
        <f>HYPERLINK("https://twitter.com/Twitter User/status/1759126359211966830","https://twitter.com/Twitter User/status/1759126359211966830")</f>
        <v>https://twitter.com/Twitter User/status/1759126359211966830</v>
      </c>
      <c r="J973" t="s">
        <v>52</v>
      </c>
      <c r="N973">
        <v>0</v>
      </c>
      <c r="O973">
        <v>0</v>
      </c>
      <c r="X973" t="s">
        <v>53</v>
      </c>
      <c r="AK973" t="s">
        <v>54</v>
      </c>
      <c r="AL973" t="s">
        <v>55</v>
      </c>
      <c r="AM973" t="s">
        <v>55</v>
      </c>
      <c r="AN973" t="s">
        <v>55</v>
      </c>
      <c r="AO973" t="s">
        <v>55</v>
      </c>
      <c r="AP973" t="s">
        <v>55</v>
      </c>
      <c r="AQ973" t="s">
        <v>55</v>
      </c>
    </row>
    <row r="974" spans="1:43" x14ac:dyDescent="0.35">
      <c r="A974" t="s">
        <v>1942</v>
      </c>
      <c r="B974" t="s">
        <v>47</v>
      </c>
      <c r="C974" t="s">
        <v>48</v>
      </c>
      <c r="D974" t="s">
        <v>48</v>
      </c>
      <c r="E974" t="s">
        <v>61</v>
      </c>
      <c r="F974" t="s">
        <v>1964</v>
      </c>
      <c r="G974" t="s">
        <v>1965</v>
      </c>
      <c r="I974" t="str">
        <f>HYPERLINK("https://twitter.com/Twitter User/status/1759122877238899122","https://twitter.com/Twitter User/status/1759122877238899122")</f>
        <v>https://twitter.com/Twitter User/status/1759122877238899122</v>
      </c>
      <c r="J974" t="s">
        <v>52</v>
      </c>
      <c r="N974">
        <v>0</v>
      </c>
      <c r="O974">
        <v>0</v>
      </c>
      <c r="X974" t="s">
        <v>53</v>
      </c>
      <c r="AK974" t="s">
        <v>54</v>
      </c>
      <c r="AL974" t="s">
        <v>55</v>
      </c>
      <c r="AM974" t="s">
        <v>55</v>
      </c>
      <c r="AN974" t="s">
        <v>55</v>
      </c>
      <c r="AO974" t="s">
        <v>55</v>
      </c>
      <c r="AP974" t="s">
        <v>55</v>
      </c>
      <c r="AQ974" t="s">
        <v>55</v>
      </c>
    </row>
    <row r="975" spans="1:43" x14ac:dyDescent="0.35">
      <c r="A975" t="s">
        <v>1942</v>
      </c>
      <c r="B975" t="s">
        <v>47</v>
      </c>
      <c r="C975" t="s">
        <v>48</v>
      </c>
      <c r="D975" t="s">
        <v>48</v>
      </c>
      <c r="E975" t="s">
        <v>61</v>
      </c>
      <c r="F975" t="s">
        <v>1966</v>
      </c>
      <c r="G975" t="s">
        <v>1967</v>
      </c>
      <c r="I975" t="str">
        <f>HYPERLINK("https://twitter.com/Twitter User/status/1759105953373573267","https://twitter.com/Twitter User/status/1759105953373573267")</f>
        <v>https://twitter.com/Twitter User/status/1759105953373573267</v>
      </c>
      <c r="J975" t="s">
        <v>52</v>
      </c>
      <c r="N975">
        <v>0</v>
      </c>
      <c r="O975">
        <v>0</v>
      </c>
      <c r="X975" t="s">
        <v>53</v>
      </c>
      <c r="AK975" t="s">
        <v>54</v>
      </c>
      <c r="AL975" t="s">
        <v>55</v>
      </c>
      <c r="AM975" t="s">
        <v>55</v>
      </c>
      <c r="AN975" t="s">
        <v>55</v>
      </c>
      <c r="AO975" t="s">
        <v>55</v>
      </c>
      <c r="AP975" t="s">
        <v>55</v>
      </c>
      <c r="AQ975" t="s">
        <v>55</v>
      </c>
    </row>
    <row r="976" spans="1:43" x14ac:dyDescent="0.35">
      <c r="A976" t="s">
        <v>1942</v>
      </c>
      <c r="B976" t="s">
        <v>47</v>
      </c>
      <c r="C976" t="s">
        <v>48</v>
      </c>
      <c r="D976" t="s">
        <v>48</v>
      </c>
      <c r="E976" t="s">
        <v>49</v>
      </c>
      <c r="F976" t="s">
        <v>1968</v>
      </c>
      <c r="G976" t="s">
        <v>1969</v>
      </c>
      <c r="I976" t="str">
        <f>HYPERLINK("https://twitter.com/Twitter User/status/1759073513044914360","https://twitter.com/Twitter User/status/1759073513044914360")</f>
        <v>https://twitter.com/Twitter User/status/1759073513044914360</v>
      </c>
      <c r="J976" t="s">
        <v>52</v>
      </c>
      <c r="N976">
        <v>0</v>
      </c>
      <c r="O976">
        <v>0</v>
      </c>
      <c r="X976" t="s">
        <v>53</v>
      </c>
      <c r="AK976" t="s">
        <v>54</v>
      </c>
      <c r="AL976" t="s">
        <v>55</v>
      </c>
      <c r="AM976" t="s">
        <v>55</v>
      </c>
      <c r="AN976" t="s">
        <v>55</v>
      </c>
      <c r="AO976" t="s">
        <v>55</v>
      </c>
      <c r="AP976" t="s">
        <v>55</v>
      </c>
      <c r="AQ976" t="s">
        <v>55</v>
      </c>
    </row>
    <row r="977" spans="1:43" x14ac:dyDescent="0.35">
      <c r="A977" t="s">
        <v>1942</v>
      </c>
      <c r="B977" t="s">
        <v>47</v>
      </c>
      <c r="C977" t="s">
        <v>48</v>
      </c>
      <c r="D977" t="s">
        <v>48</v>
      </c>
      <c r="E977" t="s">
        <v>61</v>
      </c>
      <c r="F977" t="s">
        <v>1970</v>
      </c>
      <c r="G977" t="s">
        <v>1971</v>
      </c>
      <c r="I977" t="str">
        <f>HYPERLINK("https://twitter.com/Twitter User/status/1759050244309090389","https://twitter.com/Twitter User/status/1759050244309090389")</f>
        <v>https://twitter.com/Twitter User/status/1759050244309090389</v>
      </c>
      <c r="J977" t="s">
        <v>52</v>
      </c>
      <c r="N977">
        <v>0</v>
      </c>
      <c r="O977">
        <v>0</v>
      </c>
      <c r="X977" t="s">
        <v>53</v>
      </c>
      <c r="AK977" t="s">
        <v>54</v>
      </c>
      <c r="AL977" t="s">
        <v>55</v>
      </c>
      <c r="AM977" t="s">
        <v>55</v>
      </c>
      <c r="AN977" t="s">
        <v>55</v>
      </c>
      <c r="AO977" t="s">
        <v>55</v>
      </c>
      <c r="AP977" t="s">
        <v>55</v>
      </c>
      <c r="AQ977" t="s">
        <v>55</v>
      </c>
    </row>
    <row r="978" spans="1:43" x14ac:dyDescent="0.35">
      <c r="A978" t="s">
        <v>1942</v>
      </c>
      <c r="B978" t="s">
        <v>47</v>
      </c>
      <c r="C978" t="s">
        <v>48</v>
      </c>
      <c r="D978" t="s">
        <v>48</v>
      </c>
      <c r="E978" t="s">
        <v>61</v>
      </c>
      <c r="F978" t="s">
        <v>1972</v>
      </c>
      <c r="G978" t="s">
        <v>1973</v>
      </c>
      <c r="I978" t="str">
        <f>HYPERLINK("https://twitter.com/Twitter User/status/1759023124870537328","https://twitter.com/Twitter User/status/1759023124870537328")</f>
        <v>https://twitter.com/Twitter User/status/1759023124870537328</v>
      </c>
      <c r="J978" t="s">
        <v>52</v>
      </c>
      <c r="N978">
        <v>0</v>
      </c>
      <c r="O978">
        <v>0</v>
      </c>
      <c r="X978" t="s">
        <v>53</v>
      </c>
      <c r="AK978" t="s">
        <v>54</v>
      </c>
      <c r="AL978" t="s">
        <v>55</v>
      </c>
      <c r="AM978" t="s">
        <v>55</v>
      </c>
      <c r="AN978" t="s">
        <v>55</v>
      </c>
      <c r="AO978" t="s">
        <v>55</v>
      </c>
      <c r="AP978" t="s">
        <v>55</v>
      </c>
      <c r="AQ978" t="s">
        <v>55</v>
      </c>
    </row>
    <row r="979" spans="1:43" x14ac:dyDescent="0.35">
      <c r="A979" t="s">
        <v>1974</v>
      </c>
      <c r="B979" t="s">
        <v>47</v>
      </c>
      <c r="C979" t="s">
        <v>48</v>
      </c>
      <c r="D979" t="s">
        <v>48</v>
      </c>
      <c r="E979" t="s">
        <v>61</v>
      </c>
      <c r="F979" t="s">
        <v>1975</v>
      </c>
      <c r="G979" t="s">
        <v>1976</v>
      </c>
      <c r="I979" t="str">
        <f>HYPERLINK("https://twitter.com/Twitter User/status/1758917044789997949","https://twitter.com/Twitter User/status/1758917044789997949")</f>
        <v>https://twitter.com/Twitter User/status/1758917044789997949</v>
      </c>
      <c r="J979" t="s">
        <v>52</v>
      </c>
      <c r="N979">
        <v>0</v>
      </c>
      <c r="O979">
        <v>0</v>
      </c>
      <c r="X979" t="s">
        <v>53</v>
      </c>
      <c r="AK979" t="s">
        <v>54</v>
      </c>
      <c r="AL979" t="s">
        <v>55</v>
      </c>
      <c r="AM979" t="s">
        <v>55</v>
      </c>
      <c r="AN979" t="s">
        <v>55</v>
      </c>
      <c r="AO979" t="s">
        <v>55</v>
      </c>
      <c r="AP979" t="s">
        <v>55</v>
      </c>
      <c r="AQ979" t="s">
        <v>55</v>
      </c>
    </row>
    <row r="980" spans="1:43" x14ac:dyDescent="0.35">
      <c r="A980" t="s">
        <v>1974</v>
      </c>
      <c r="B980" t="s">
        <v>47</v>
      </c>
      <c r="C980" t="s">
        <v>48</v>
      </c>
      <c r="D980" t="s">
        <v>48</v>
      </c>
      <c r="E980" t="s">
        <v>49</v>
      </c>
      <c r="F980" t="s">
        <v>1977</v>
      </c>
      <c r="G980" t="s">
        <v>1978</v>
      </c>
      <c r="I980" t="str">
        <f>HYPERLINK("https://twitter.com/Twitter User/status/1758888666355605753","https://twitter.com/Twitter User/status/1758888666355605753")</f>
        <v>https://twitter.com/Twitter User/status/1758888666355605753</v>
      </c>
      <c r="J980" t="s">
        <v>52</v>
      </c>
      <c r="N980">
        <v>0</v>
      </c>
      <c r="O980">
        <v>0</v>
      </c>
      <c r="X980" t="s">
        <v>53</v>
      </c>
      <c r="AK980" t="s">
        <v>54</v>
      </c>
      <c r="AL980" t="s">
        <v>55</v>
      </c>
      <c r="AM980" t="s">
        <v>55</v>
      </c>
      <c r="AN980" t="s">
        <v>55</v>
      </c>
      <c r="AO980" t="s">
        <v>55</v>
      </c>
      <c r="AP980" t="s">
        <v>55</v>
      </c>
      <c r="AQ980" t="s">
        <v>55</v>
      </c>
    </row>
    <row r="981" spans="1:43" x14ac:dyDescent="0.35">
      <c r="A981" t="s">
        <v>1974</v>
      </c>
      <c r="B981" t="s">
        <v>47</v>
      </c>
      <c r="C981" t="s">
        <v>48</v>
      </c>
      <c r="D981" t="s">
        <v>48</v>
      </c>
      <c r="E981" t="s">
        <v>49</v>
      </c>
      <c r="F981" t="s">
        <v>1979</v>
      </c>
      <c r="G981" t="s">
        <v>1980</v>
      </c>
      <c r="I981" t="str">
        <f>HYPERLINK("https://twitter.com/Twitter User/status/1758864243301249345","https://twitter.com/Twitter User/status/1758864243301249345")</f>
        <v>https://twitter.com/Twitter User/status/1758864243301249345</v>
      </c>
      <c r="J981" t="s">
        <v>52</v>
      </c>
      <c r="N981">
        <v>0</v>
      </c>
      <c r="O981">
        <v>0</v>
      </c>
      <c r="X981" t="s">
        <v>53</v>
      </c>
      <c r="AK981" t="s">
        <v>54</v>
      </c>
      <c r="AL981" t="s">
        <v>55</v>
      </c>
      <c r="AM981" t="s">
        <v>55</v>
      </c>
      <c r="AN981" t="s">
        <v>55</v>
      </c>
      <c r="AO981" t="s">
        <v>55</v>
      </c>
      <c r="AP981" t="s">
        <v>55</v>
      </c>
      <c r="AQ981" t="s">
        <v>55</v>
      </c>
    </row>
    <row r="982" spans="1:43" x14ac:dyDescent="0.35">
      <c r="A982" t="s">
        <v>1974</v>
      </c>
      <c r="B982" t="s">
        <v>47</v>
      </c>
      <c r="C982" t="s">
        <v>48</v>
      </c>
      <c r="D982" t="s">
        <v>48</v>
      </c>
      <c r="E982" t="s">
        <v>49</v>
      </c>
      <c r="F982" t="s">
        <v>1981</v>
      </c>
      <c r="G982" t="s">
        <v>1982</v>
      </c>
      <c r="I982" t="str">
        <f>HYPERLINK("https://twitter.com/Twitter User/status/1758845754334924828","https://twitter.com/Twitter User/status/1758845754334924828")</f>
        <v>https://twitter.com/Twitter User/status/1758845754334924828</v>
      </c>
      <c r="J982" t="s">
        <v>52</v>
      </c>
      <c r="N982">
        <v>0</v>
      </c>
      <c r="O982">
        <v>0</v>
      </c>
      <c r="X982" t="s">
        <v>53</v>
      </c>
      <c r="AK982" t="s">
        <v>54</v>
      </c>
      <c r="AL982" t="s">
        <v>55</v>
      </c>
      <c r="AM982" t="s">
        <v>55</v>
      </c>
      <c r="AN982" t="s">
        <v>55</v>
      </c>
      <c r="AO982" t="s">
        <v>55</v>
      </c>
      <c r="AP982" t="s">
        <v>55</v>
      </c>
      <c r="AQ982" t="s">
        <v>55</v>
      </c>
    </row>
    <row r="983" spans="1:43" x14ac:dyDescent="0.35">
      <c r="A983" t="s">
        <v>1974</v>
      </c>
      <c r="B983" t="s">
        <v>73</v>
      </c>
      <c r="C983" t="s">
        <v>495</v>
      </c>
      <c r="D983" t="s">
        <v>495</v>
      </c>
      <c r="E983" t="s">
        <v>49</v>
      </c>
      <c r="F983" t="s">
        <v>1983</v>
      </c>
      <c r="G983" t="s">
        <v>1984</v>
      </c>
      <c r="I983" t="str">
        <f>HYPERLINK("https://www.youtube.com/watch?v=URxh-aONqx0","https://www.youtube.com/watch?v=URxh-aONqx0")</f>
        <v>https://www.youtube.com/watch?v=URxh-aONqx0</v>
      </c>
      <c r="R983">
        <v>0</v>
      </c>
      <c r="S983">
        <v>0</v>
      </c>
      <c r="T983">
        <v>0</v>
      </c>
      <c r="V983">
        <v>0</v>
      </c>
      <c r="X983" t="s">
        <v>77</v>
      </c>
      <c r="AL983" t="s">
        <v>55</v>
      </c>
      <c r="AM983" t="s">
        <v>55</v>
      </c>
      <c r="AN983" t="s">
        <v>55</v>
      </c>
      <c r="AO983" t="s">
        <v>55</v>
      </c>
      <c r="AP983" t="s">
        <v>55</v>
      </c>
      <c r="AQ983" t="s">
        <v>55</v>
      </c>
    </row>
    <row r="984" spans="1:43" x14ac:dyDescent="0.35">
      <c r="A984" t="s">
        <v>1974</v>
      </c>
      <c r="B984" t="s">
        <v>47</v>
      </c>
      <c r="C984" t="s">
        <v>48</v>
      </c>
      <c r="D984" t="s">
        <v>48</v>
      </c>
      <c r="E984" t="s">
        <v>49</v>
      </c>
      <c r="F984" t="s">
        <v>1985</v>
      </c>
      <c r="G984" t="s">
        <v>1986</v>
      </c>
      <c r="I984" t="str">
        <f>HYPERLINK("https://twitter.com/Twitter User/status/1758809794952249678","https://twitter.com/Twitter User/status/1758809794952249678")</f>
        <v>https://twitter.com/Twitter User/status/1758809794952249678</v>
      </c>
      <c r="J984" t="s">
        <v>52</v>
      </c>
      <c r="N984">
        <v>0</v>
      </c>
      <c r="O984">
        <v>0</v>
      </c>
      <c r="X984" t="s">
        <v>53</v>
      </c>
      <c r="AK984" t="s">
        <v>54</v>
      </c>
      <c r="AL984" t="s">
        <v>55</v>
      </c>
      <c r="AM984" t="s">
        <v>55</v>
      </c>
      <c r="AN984" t="s">
        <v>55</v>
      </c>
      <c r="AO984" t="s">
        <v>55</v>
      </c>
      <c r="AP984" t="s">
        <v>55</v>
      </c>
      <c r="AQ984" t="s">
        <v>55</v>
      </c>
    </row>
    <row r="985" spans="1:43" x14ac:dyDescent="0.35">
      <c r="A985" t="s">
        <v>1974</v>
      </c>
      <c r="B985" t="s">
        <v>47</v>
      </c>
      <c r="C985" t="s">
        <v>48</v>
      </c>
      <c r="D985" t="s">
        <v>48</v>
      </c>
      <c r="E985" t="s">
        <v>49</v>
      </c>
      <c r="F985" t="s">
        <v>1987</v>
      </c>
      <c r="G985" t="s">
        <v>1988</v>
      </c>
      <c r="I985" t="str">
        <f>HYPERLINK("https://twitter.com/Twitter User/status/1758807407403082045","https://twitter.com/Twitter User/status/1758807407403082045")</f>
        <v>https://twitter.com/Twitter User/status/1758807407403082045</v>
      </c>
      <c r="N985">
        <v>0</v>
      </c>
      <c r="O985">
        <v>0</v>
      </c>
      <c r="X985" t="s">
        <v>53</v>
      </c>
      <c r="AK985" t="s">
        <v>54</v>
      </c>
      <c r="AL985" t="s">
        <v>55</v>
      </c>
      <c r="AM985" t="s">
        <v>55</v>
      </c>
      <c r="AN985" t="s">
        <v>55</v>
      </c>
      <c r="AO985" t="s">
        <v>55</v>
      </c>
      <c r="AP985" t="s">
        <v>55</v>
      </c>
      <c r="AQ985" t="s">
        <v>55</v>
      </c>
    </row>
    <row r="986" spans="1:43" x14ac:dyDescent="0.35">
      <c r="A986" t="s">
        <v>1974</v>
      </c>
      <c r="B986" t="s">
        <v>47</v>
      </c>
      <c r="C986" t="s">
        <v>48</v>
      </c>
      <c r="D986" t="s">
        <v>48</v>
      </c>
      <c r="E986" t="s">
        <v>49</v>
      </c>
      <c r="F986" t="s">
        <v>1989</v>
      </c>
      <c r="G986" t="s">
        <v>1990</v>
      </c>
      <c r="I986" t="str">
        <f>HYPERLINK("https://twitter.com/Twitter User/status/1758781035800596523","https://twitter.com/Twitter User/status/1758781035800596523")</f>
        <v>https://twitter.com/Twitter User/status/1758781035800596523</v>
      </c>
      <c r="J986" t="s">
        <v>52</v>
      </c>
      <c r="N986">
        <v>0</v>
      </c>
      <c r="O986">
        <v>0</v>
      </c>
      <c r="X986" t="s">
        <v>53</v>
      </c>
      <c r="AK986" t="s">
        <v>54</v>
      </c>
      <c r="AL986" t="s">
        <v>55</v>
      </c>
      <c r="AM986" t="s">
        <v>55</v>
      </c>
      <c r="AN986" t="s">
        <v>55</v>
      </c>
      <c r="AO986" t="s">
        <v>55</v>
      </c>
      <c r="AP986" t="s">
        <v>55</v>
      </c>
      <c r="AQ986" t="s">
        <v>55</v>
      </c>
    </row>
    <row r="987" spans="1:43" x14ac:dyDescent="0.35">
      <c r="A987" t="s">
        <v>1974</v>
      </c>
      <c r="B987" t="s">
        <v>47</v>
      </c>
      <c r="C987" t="s">
        <v>48</v>
      </c>
      <c r="D987" t="s">
        <v>48</v>
      </c>
      <c r="E987" t="s">
        <v>49</v>
      </c>
      <c r="F987" t="s">
        <v>1991</v>
      </c>
      <c r="G987" t="s">
        <v>1992</v>
      </c>
      <c r="I987" t="str">
        <f>HYPERLINK("https://twitter.com/Twitter User/status/1758777167440486497","https://twitter.com/Twitter User/status/1758777167440486497")</f>
        <v>https://twitter.com/Twitter User/status/1758777167440486497</v>
      </c>
      <c r="J987" t="s">
        <v>60</v>
      </c>
      <c r="N987">
        <v>0</v>
      </c>
      <c r="O987">
        <v>0</v>
      </c>
      <c r="X987" t="s">
        <v>53</v>
      </c>
      <c r="AK987" t="s">
        <v>54</v>
      </c>
      <c r="AL987" t="s">
        <v>55</v>
      </c>
      <c r="AM987" t="s">
        <v>55</v>
      </c>
      <c r="AN987" t="s">
        <v>55</v>
      </c>
      <c r="AO987" t="s">
        <v>55</v>
      </c>
      <c r="AP987" t="s">
        <v>55</v>
      </c>
      <c r="AQ987" t="s">
        <v>55</v>
      </c>
    </row>
    <row r="988" spans="1:43" x14ac:dyDescent="0.35">
      <c r="A988" t="s">
        <v>1974</v>
      </c>
      <c r="B988" t="s">
        <v>47</v>
      </c>
      <c r="C988" t="s">
        <v>48</v>
      </c>
      <c r="D988" t="s">
        <v>48</v>
      </c>
      <c r="E988" t="s">
        <v>68</v>
      </c>
      <c r="F988" t="s">
        <v>1993</v>
      </c>
      <c r="G988" t="s">
        <v>1994</v>
      </c>
      <c r="I988" t="str">
        <f>HYPERLINK("https://twitter.com/Twitter User/status/1758751627169657335","https://twitter.com/Twitter User/status/1758751627169657335")</f>
        <v>https://twitter.com/Twitter User/status/1758751627169657335</v>
      </c>
      <c r="N988">
        <v>0</v>
      </c>
      <c r="O988">
        <v>0</v>
      </c>
      <c r="X988" t="s">
        <v>53</v>
      </c>
      <c r="AK988" t="s">
        <v>54</v>
      </c>
      <c r="AL988" t="s">
        <v>55</v>
      </c>
      <c r="AM988" t="s">
        <v>55</v>
      </c>
      <c r="AN988" t="s">
        <v>55</v>
      </c>
      <c r="AO988" t="s">
        <v>55</v>
      </c>
      <c r="AP988" t="s">
        <v>55</v>
      </c>
      <c r="AQ988" t="s">
        <v>55</v>
      </c>
    </row>
    <row r="989" spans="1:43" x14ac:dyDescent="0.35">
      <c r="A989" t="s">
        <v>1974</v>
      </c>
      <c r="B989" t="s">
        <v>47</v>
      </c>
      <c r="C989" t="s">
        <v>48</v>
      </c>
      <c r="D989" t="s">
        <v>48</v>
      </c>
      <c r="E989" t="s">
        <v>49</v>
      </c>
      <c r="F989" t="s">
        <v>1995</v>
      </c>
      <c r="G989" t="s">
        <v>1996</v>
      </c>
      <c r="I989" t="str">
        <f>HYPERLINK("https://twitter.com/Twitter User/status/1758744376665063557","https://twitter.com/Twitter User/status/1758744376665063557")</f>
        <v>https://twitter.com/Twitter User/status/1758744376665063557</v>
      </c>
      <c r="J989" t="s">
        <v>52</v>
      </c>
      <c r="N989">
        <v>0</v>
      </c>
      <c r="O989">
        <v>0</v>
      </c>
      <c r="X989" t="s">
        <v>53</v>
      </c>
      <c r="AK989" t="s">
        <v>54</v>
      </c>
      <c r="AL989" t="s">
        <v>55</v>
      </c>
      <c r="AM989" t="s">
        <v>55</v>
      </c>
      <c r="AN989" t="s">
        <v>55</v>
      </c>
      <c r="AO989" t="s">
        <v>55</v>
      </c>
      <c r="AP989" t="s">
        <v>55</v>
      </c>
      <c r="AQ989" t="s">
        <v>55</v>
      </c>
    </row>
    <row r="990" spans="1:43" x14ac:dyDescent="0.35">
      <c r="A990" t="s">
        <v>1974</v>
      </c>
      <c r="B990" t="s">
        <v>47</v>
      </c>
      <c r="C990" t="s">
        <v>48</v>
      </c>
      <c r="D990" t="s">
        <v>48</v>
      </c>
      <c r="E990" t="s">
        <v>49</v>
      </c>
      <c r="F990" t="s">
        <v>1997</v>
      </c>
      <c r="G990" t="s">
        <v>1998</v>
      </c>
      <c r="I990" t="str">
        <f>HYPERLINK("https://twitter.com/Twitter User/status/1758742463336927563","https://twitter.com/Twitter User/status/1758742463336927563")</f>
        <v>https://twitter.com/Twitter User/status/1758742463336927563</v>
      </c>
      <c r="J990" t="s">
        <v>52</v>
      </c>
      <c r="N990">
        <v>0</v>
      </c>
      <c r="O990">
        <v>0</v>
      </c>
      <c r="X990" t="s">
        <v>53</v>
      </c>
      <c r="AK990" t="s">
        <v>54</v>
      </c>
      <c r="AL990" t="s">
        <v>55</v>
      </c>
      <c r="AM990" t="s">
        <v>55</v>
      </c>
      <c r="AN990" t="s">
        <v>55</v>
      </c>
      <c r="AO990" t="s">
        <v>55</v>
      </c>
      <c r="AP990" t="s">
        <v>55</v>
      </c>
      <c r="AQ990" t="s">
        <v>55</v>
      </c>
    </row>
    <row r="991" spans="1:43" x14ac:dyDescent="0.35">
      <c r="A991" t="s">
        <v>1974</v>
      </c>
      <c r="B991" t="s">
        <v>47</v>
      </c>
      <c r="C991" t="s">
        <v>48</v>
      </c>
      <c r="D991" t="s">
        <v>48</v>
      </c>
      <c r="E991" t="s">
        <v>49</v>
      </c>
      <c r="F991" t="s">
        <v>1999</v>
      </c>
      <c r="G991" t="s">
        <v>2000</v>
      </c>
      <c r="I991" t="str">
        <f>HYPERLINK("https://twitter.com/Twitter User/status/1758739291893805349","https://twitter.com/Twitter User/status/1758739291893805349")</f>
        <v>https://twitter.com/Twitter User/status/1758739291893805349</v>
      </c>
      <c r="J991" t="s">
        <v>60</v>
      </c>
      <c r="N991">
        <v>0</v>
      </c>
      <c r="O991">
        <v>0</v>
      </c>
      <c r="X991" t="s">
        <v>53</v>
      </c>
      <c r="AK991" t="s">
        <v>54</v>
      </c>
      <c r="AL991" t="s">
        <v>55</v>
      </c>
      <c r="AM991" t="s">
        <v>55</v>
      </c>
      <c r="AN991" t="s">
        <v>55</v>
      </c>
      <c r="AO991" t="s">
        <v>55</v>
      </c>
      <c r="AP991" t="s">
        <v>55</v>
      </c>
      <c r="AQ991" t="s">
        <v>55</v>
      </c>
    </row>
    <row r="992" spans="1:43" x14ac:dyDescent="0.35">
      <c r="A992" t="s">
        <v>1974</v>
      </c>
      <c r="B992" t="s">
        <v>47</v>
      </c>
      <c r="C992" t="s">
        <v>48</v>
      </c>
      <c r="D992" t="s">
        <v>48</v>
      </c>
      <c r="E992" t="s">
        <v>49</v>
      </c>
      <c r="F992" t="s">
        <v>2001</v>
      </c>
      <c r="G992" t="s">
        <v>2002</v>
      </c>
      <c r="I992" t="str">
        <f>HYPERLINK("https://twitter.com/Twitter User/status/1758699005977194567","https://twitter.com/Twitter User/status/1758699005977194567")</f>
        <v>https://twitter.com/Twitter User/status/1758699005977194567</v>
      </c>
      <c r="J992" t="s">
        <v>52</v>
      </c>
      <c r="N992">
        <v>0</v>
      </c>
      <c r="O992">
        <v>0</v>
      </c>
      <c r="X992" t="s">
        <v>53</v>
      </c>
      <c r="AK992" t="s">
        <v>54</v>
      </c>
      <c r="AL992" t="s">
        <v>55</v>
      </c>
      <c r="AM992" t="s">
        <v>55</v>
      </c>
      <c r="AN992" t="s">
        <v>55</v>
      </c>
      <c r="AO992" t="s">
        <v>55</v>
      </c>
      <c r="AP992" t="s">
        <v>55</v>
      </c>
      <c r="AQ992" t="s">
        <v>55</v>
      </c>
    </row>
    <row r="993" spans="1:43" x14ac:dyDescent="0.35">
      <c r="A993" t="s">
        <v>1974</v>
      </c>
      <c r="B993" t="s">
        <v>47</v>
      </c>
      <c r="C993" t="s">
        <v>48</v>
      </c>
      <c r="D993" t="s">
        <v>48</v>
      </c>
      <c r="E993" t="s">
        <v>61</v>
      </c>
      <c r="F993" t="s">
        <v>2003</v>
      </c>
      <c r="G993" t="s">
        <v>2004</v>
      </c>
      <c r="I993" t="str">
        <f>HYPERLINK("https://twitter.com/Twitter User/status/1758675419325399516","https://twitter.com/Twitter User/status/1758675419325399516")</f>
        <v>https://twitter.com/Twitter User/status/1758675419325399516</v>
      </c>
      <c r="N993">
        <v>0</v>
      </c>
      <c r="O993">
        <v>0</v>
      </c>
      <c r="X993" t="s">
        <v>53</v>
      </c>
      <c r="AK993" t="s">
        <v>54</v>
      </c>
      <c r="AL993" t="s">
        <v>55</v>
      </c>
      <c r="AM993" t="s">
        <v>55</v>
      </c>
      <c r="AN993" t="s">
        <v>55</v>
      </c>
      <c r="AO993" t="s">
        <v>55</v>
      </c>
      <c r="AP993" t="s">
        <v>55</v>
      </c>
      <c r="AQ993" t="s">
        <v>55</v>
      </c>
    </row>
    <row r="994" spans="1:43" x14ac:dyDescent="0.35">
      <c r="A994" t="s">
        <v>1974</v>
      </c>
      <c r="B994" t="s">
        <v>47</v>
      </c>
      <c r="C994" t="s">
        <v>48</v>
      </c>
      <c r="D994" t="s">
        <v>48</v>
      </c>
      <c r="E994" t="s">
        <v>49</v>
      </c>
      <c r="F994" t="s">
        <v>2005</v>
      </c>
      <c r="G994" t="s">
        <v>2006</v>
      </c>
      <c r="I994" t="str">
        <f>HYPERLINK("https://twitter.com/Twitter User/status/1758574985420198158","https://twitter.com/Twitter User/status/1758574985420198158")</f>
        <v>https://twitter.com/Twitter User/status/1758574985420198158</v>
      </c>
      <c r="J994" t="s">
        <v>52</v>
      </c>
      <c r="N994">
        <v>0</v>
      </c>
      <c r="O994">
        <v>0</v>
      </c>
      <c r="X994" t="s">
        <v>53</v>
      </c>
      <c r="AK994" t="s">
        <v>54</v>
      </c>
      <c r="AL994" t="s">
        <v>55</v>
      </c>
      <c r="AM994" t="s">
        <v>55</v>
      </c>
      <c r="AN994" t="s">
        <v>55</v>
      </c>
      <c r="AO994" t="s">
        <v>55</v>
      </c>
      <c r="AP994" t="s">
        <v>55</v>
      </c>
      <c r="AQ994" t="s">
        <v>55</v>
      </c>
    </row>
    <row r="995" spans="1:43" x14ac:dyDescent="0.35">
      <c r="A995" t="s">
        <v>2007</v>
      </c>
      <c r="B995" t="s">
        <v>47</v>
      </c>
      <c r="C995" t="s">
        <v>48</v>
      </c>
      <c r="D995" t="s">
        <v>48</v>
      </c>
      <c r="E995" t="s">
        <v>61</v>
      </c>
      <c r="F995" t="s">
        <v>2008</v>
      </c>
      <c r="G995" t="s">
        <v>2009</v>
      </c>
      <c r="I995" t="str">
        <f>HYPERLINK("https://twitter.com/Twitter User/status/1758534154906374558","https://twitter.com/Twitter User/status/1758534154906374558")</f>
        <v>https://twitter.com/Twitter User/status/1758534154906374558</v>
      </c>
      <c r="J995" t="s">
        <v>52</v>
      </c>
      <c r="N995">
        <v>0</v>
      </c>
      <c r="O995">
        <v>0</v>
      </c>
      <c r="X995" t="s">
        <v>53</v>
      </c>
      <c r="AK995" t="s">
        <v>54</v>
      </c>
      <c r="AL995" t="s">
        <v>55</v>
      </c>
      <c r="AM995" t="s">
        <v>55</v>
      </c>
      <c r="AN995" t="s">
        <v>55</v>
      </c>
      <c r="AO995" t="s">
        <v>55</v>
      </c>
      <c r="AP995" t="s">
        <v>55</v>
      </c>
      <c r="AQ995" t="s">
        <v>55</v>
      </c>
    </row>
    <row r="996" spans="1:43" x14ac:dyDescent="0.35">
      <c r="A996" t="s">
        <v>2007</v>
      </c>
      <c r="B996" t="s">
        <v>47</v>
      </c>
      <c r="C996" t="s">
        <v>48</v>
      </c>
      <c r="D996" t="s">
        <v>48</v>
      </c>
      <c r="E996" t="s">
        <v>61</v>
      </c>
      <c r="F996" t="s">
        <v>2010</v>
      </c>
      <c r="G996" t="s">
        <v>2011</v>
      </c>
      <c r="I996" t="str">
        <f>HYPERLINK("https://twitter.com/airtelbank/status/1758515491075760487","https://twitter.com/airtelbank/status/1758515491075760487")</f>
        <v>https://twitter.com/airtelbank/status/1758515491075760487</v>
      </c>
      <c r="J996" t="s">
        <v>52</v>
      </c>
      <c r="N996">
        <v>0</v>
      </c>
      <c r="O996">
        <v>0</v>
      </c>
      <c r="P996">
        <v>81938</v>
      </c>
      <c r="W996" t="s">
        <v>94</v>
      </c>
      <c r="X996" t="s">
        <v>53</v>
      </c>
      <c r="AK996" t="s">
        <v>54</v>
      </c>
      <c r="AL996" t="s">
        <v>55</v>
      </c>
      <c r="AM996" t="s">
        <v>55</v>
      </c>
      <c r="AN996" t="s">
        <v>55</v>
      </c>
      <c r="AO996" t="s">
        <v>55</v>
      </c>
      <c r="AP996" t="s">
        <v>55</v>
      </c>
      <c r="AQ996" t="s">
        <v>55</v>
      </c>
    </row>
    <row r="997" spans="1:43" x14ac:dyDescent="0.35">
      <c r="A997" t="s">
        <v>2007</v>
      </c>
      <c r="B997" t="s">
        <v>47</v>
      </c>
      <c r="C997" t="s">
        <v>48</v>
      </c>
      <c r="D997" t="s">
        <v>48</v>
      </c>
      <c r="E997" t="s">
        <v>49</v>
      </c>
      <c r="F997" t="s">
        <v>2012</v>
      </c>
      <c r="G997" t="s">
        <v>2013</v>
      </c>
      <c r="I997" t="str">
        <f>HYPERLINK("https://twitter.com/Twitter User/status/1758514732733010056","https://twitter.com/Twitter User/status/1758514732733010056")</f>
        <v>https://twitter.com/Twitter User/status/1758514732733010056</v>
      </c>
      <c r="J997" t="s">
        <v>52</v>
      </c>
      <c r="N997">
        <v>0</v>
      </c>
      <c r="O997">
        <v>0</v>
      </c>
      <c r="X997" t="s">
        <v>53</v>
      </c>
      <c r="AK997" t="s">
        <v>54</v>
      </c>
      <c r="AL997" t="s">
        <v>55</v>
      </c>
      <c r="AM997" t="s">
        <v>55</v>
      </c>
      <c r="AN997" t="s">
        <v>55</v>
      </c>
      <c r="AO997" t="s">
        <v>55</v>
      </c>
      <c r="AP997" t="s">
        <v>55</v>
      </c>
      <c r="AQ997" t="s">
        <v>55</v>
      </c>
    </row>
    <row r="998" spans="1:43" x14ac:dyDescent="0.35">
      <c r="A998" t="s">
        <v>2007</v>
      </c>
      <c r="B998" t="s">
        <v>47</v>
      </c>
      <c r="C998" t="s">
        <v>48</v>
      </c>
      <c r="D998" t="s">
        <v>48</v>
      </c>
      <c r="E998" t="s">
        <v>61</v>
      </c>
      <c r="F998" t="s">
        <v>2014</v>
      </c>
      <c r="G998" t="s">
        <v>2015</v>
      </c>
      <c r="I998" t="str">
        <f>HYPERLINK("https://twitter.com/Twitter User/status/1758514029436223962","https://twitter.com/Twitter User/status/1758514029436223962")</f>
        <v>https://twitter.com/Twitter User/status/1758514029436223962</v>
      </c>
      <c r="J998" t="s">
        <v>52</v>
      </c>
      <c r="N998">
        <v>0</v>
      </c>
      <c r="O998">
        <v>0</v>
      </c>
      <c r="X998" t="s">
        <v>53</v>
      </c>
      <c r="AK998" t="s">
        <v>54</v>
      </c>
      <c r="AL998" t="s">
        <v>55</v>
      </c>
      <c r="AM998" t="s">
        <v>55</v>
      </c>
      <c r="AN998" t="s">
        <v>55</v>
      </c>
      <c r="AO998" t="s">
        <v>55</v>
      </c>
      <c r="AP998" t="s">
        <v>55</v>
      </c>
      <c r="AQ998" t="s">
        <v>55</v>
      </c>
    </row>
    <row r="999" spans="1:43" x14ac:dyDescent="0.35">
      <c r="A999" t="s">
        <v>2007</v>
      </c>
      <c r="B999" t="s">
        <v>47</v>
      </c>
      <c r="C999" t="s">
        <v>48</v>
      </c>
      <c r="D999" t="s">
        <v>48</v>
      </c>
      <c r="E999" t="s">
        <v>49</v>
      </c>
      <c r="F999" t="s">
        <v>2016</v>
      </c>
      <c r="G999" t="s">
        <v>2017</v>
      </c>
      <c r="I999" t="str">
        <f>HYPERLINK("https://twitter.com/Twitter User/status/1758483065460965670","https://twitter.com/Twitter User/status/1758483065460965670")</f>
        <v>https://twitter.com/Twitter User/status/1758483065460965670</v>
      </c>
      <c r="J999" t="s">
        <v>52</v>
      </c>
      <c r="N999">
        <v>0</v>
      </c>
      <c r="O999">
        <v>0</v>
      </c>
      <c r="W999" t="s">
        <v>94</v>
      </c>
      <c r="X999" t="s">
        <v>53</v>
      </c>
      <c r="AK999" t="s">
        <v>54</v>
      </c>
      <c r="AL999" t="s">
        <v>55</v>
      </c>
      <c r="AM999" t="s">
        <v>55</v>
      </c>
      <c r="AN999" t="s">
        <v>55</v>
      </c>
      <c r="AO999" t="s">
        <v>55</v>
      </c>
      <c r="AP999" t="s">
        <v>55</v>
      </c>
      <c r="AQ999" t="s">
        <v>55</v>
      </c>
    </row>
    <row r="1000" spans="1:43" x14ac:dyDescent="0.35">
      <c r="A1000" t="s">
        <v>2007</v>
      </c>
      <c r="B1000" t="s">
        <v>47</v>
      </c>
      <c r="C1000" t="s">
        <v>48</v>
      </c>
      <c r="D1000" t="s">
        <v>48</v>
      </c>
      <c r="E1000" t="s">
        <v>49</v>
      </c>
      <c r="F1000" t="s">
        <v>2018</v>
      </c>
      <c r="G1000" t="s">
        <v>2019</v>
      </c>
      <c r="I1000" t="str">
        <f>HYPERLINK("https://twitter.com/Twitter User/status/1758482300957057389","https://twitter.com/Twitter User/status/1758482300957057389")</f>
        <v>https://twitter.com/Twitter User/status/1758482300957057389</v>
      </c>
      <c r="J1000" t="s">
        <v>60</v>
      </c>
      <c r="N1000">
        <v>0</v>
      </c>
      <c r="O1000">
        <v>0</v>
      </c>
      <c r="X1000" t="s">
        <v>53</v>
      </c>
      <c r="AK1000" t="s">
        <v>54</v>
      </c>
      <c r="AL1000" t="s">
        <v>55</v>
      </c>
      <c r="AM1000" t="s">
        <v>55</v>
      </c>
      <c r="AN1000" t="s">
        <v>55</v>
      </c>
      <c r="AO1000" t="s">
        <v>55</v>
      </c>
      <c r="AP1000" t="s">
        <v>55</v>
      </c>
      <c r="AQ1000" t="s">
        <v>55</v>
      </c>
    </row>
    <row r="1001" spans="1:43" x14ac:dyDescent="0.35">
      <c r="A1001" t="s">
        <v>2007</v>
      </c>
      <c r="B1001" t="s">
        <v>47</v>
      </c>
      <c r="C1001" t="s">
        <v>48</v>
      </c>
      <c r="D1001" t="s">
        <v>48</v>
      </c>
      <c r="E1001" t="s">
        <v>49</v>
      </c>
      <c r="F1001" t="s">
        <v>2020</v>
      </c>
      <c r="G1001" t="s">
        <v>2021</v>
      </c>
      <c r="I1001" t="str">
        <f>HYPERLINK("https://twitter.com/Twitter User/status/1758473420445036889","https://twitter.com/Twitter User/status/1758473420445036889")</f>
        <v>https://twitter.com/Twitter User/status/1758473420445036889</v>
      </c>
      <c r="N1001">
        <v>0</v>
      </c>
      <c r="O1001">
        <v>0</v>
      </c>
      <c r="X1001" t="s">
        <v>53</v>
      </c>
      <c r="AK1001" t="s">
        <v>54</v>
      </c>
      <c r="AL1001" t="s">
        <v>55</v>
      </c>
      <c r="AM1001" t="s">
        <v>55</v>
      </c>
      <c r="AN1001" t="s">
        <v>55</v>
      </c>
      <c r="AO1001" t="s">
        <v>55</v>
      </c>
      <c r="AP1001" t="s">
        <v>55</v>
      </c>
      <c r="AQ1001" t="s">
        <v>55</v>
      </c>
    </row>
    <row r="1002" spans="1:43" x14ac:dyDescent="0.35">
      <c r="A1002" t="s">
        <v>2007</v>
      </c>
      <c r="B1002" t="s">
        <v>47</v>
      </c>
      <c r="C1002" t="s">
        <v>48</v>
      </c>
      <c r="D1002" t="s">
        <v>48</v>
      </c>
      <c r="E1002" t="s">
        <v>49</v>
      </c>
      <c r="F1002" t="s">
        <v>2022</v>
      </c>
      <c r="G1002" t="s">
        <v>2023</v>
      </c>
      <c r="I1002" t="str">
        <f>HYPERLINK("https://twitter.com/Twitter User/status/1758460388683694264","https://twitter.com/Twitter User/status/1758460388683694264")</f>
        <v>https://twitter.com/Twitter User/status/1758460388683694264</v>
      </c>
      <c r="N1002">
        <v>0</v>
      </c>
      <c r="O1002">
        <v>0</v>
      </c>
      <c r="X1002" t="s">
        <v>53</v>
      </c>
      <c r="AK1002" t="s">
        <v>54</v>
      </c>
      <c r="AL1002" t="s">
        <v>55</v>
      </c>
      <c r="AM1002" t="s">
        <v>55</v>
      </c>
      <c r="AN1002" t="s">
        <v>55</v>
      </c>
      <c r="AO1002" t="s">
        <v>55</v>
      </c>
      <c r="AP1002" t="s">
        <v>55</v>
      </c>
      <c r="AQ1002" t="s">
        <v>55</v>
      </c>
    </row>
    <row r="1003" spans="1:43" x14ac:dyDescent="0.35">
      <c r="A1003" t="s">
        <v>2007</v>
      </c>
      <c r="B1003" t="s">
        <v>47</v>
      </c>
      <c r="C1003" t="s">
        <v>48</v>
      </c>
      <c r="D1003" t="s">
        <v>48</v>
      </c>
      <c r="E1003" t="s">
        <v>49</v>
      </c>
      <c r="F1003" t="s">
        <v>2024</v>
      </c>
      <c r="G1003" t="s">
        <v>2025</v>
      </c>
      <c r="I1003" t="str">
        <f>HYPERLINK("https://twitter.com/Twitter User/status/1758459993081172355","https://twitter.com/Twitter User/status/1758459993081172355")</f>
        <v>https://twitter.com/Twitter User/status/1758459993081172355</v>
      </c>
      <c r="N1003">
        <v>0</v>
      </c>
      <c r="O1003">
        <v>0</v>
      </c>
      <c r="X1003" t="s">
        <v>53</v>
      </c>
      <c r="AK1003" t="s">
        <v>54</v>
      </c>
      <c r="AL1003" t="s">
        <v>55</v>
      </c>
      <c r="AM1003" t="s">
        <v>55</v>
      </c>
      <c r="AN1003" t="s">
        <v>55</v>
      </c>
      <c r="AO1003" t="s">
        <v>55</v>
      </c>
      <c r="AP1003" t="s">
        <v>55</v>
      </c>
      <c r="AQ1003" t="s">
        <v>55</v>
      </c>
    </row>
    <row r="1004" spans="1:43" x14ac:dyDescent="0.35">
      <c r="A1004" t="s">
        <v>2007</v>
      </c>
      <c r="B1004" t="s">
        <v>47</v>
      </c>
      <c r="C1004" t="s">
        <v>48</v>
      </c>
      <c r="D1004" t="s">
        <v>48</v>
      </c>
      <c r="E1004" t="s">
        <v>49</v>
      </c>
      <c r="F1004" t="s">
        <v>2026</v>
      </c>
      <c r="G1004" t="s">
        <v>2027</v>
      </c>
      <c r="I1004" t="str">
        <f>HYPERLINK("https://twitter.com/Twitter User/status/1758389571749122142","https://twitter.com/Twitter User/status/1758389571749122142")</f>
        <v>https://twitter.com/Twitter User/status/1758389571749122142</v>
      </c>
      <c r="J1004" t="s">
        <v>52</v>
      </c>
      <c r="N1004">
        <v>0</v>
      </c>
      <c r="O1004">
        <v>0</v>
      </c>
      <c r="X1004" t="s">
        <v>53</v>
      </c>
      <c r="AK1004" t="s">
        <v>54</v>
      </c>
      <c r="AL1004" t="s">
        <v>55</v>
      </c>
      <c r="AM1004" t="s">
        <v>55</v>
      </c>
      <c r="AN1004" t="s">
        <v>55</v>
      </c>
      <c r="AO1004" t="s">
        <v>55</v>
      </c>
      <c r="AP1004" t="s">
        <v>55</v>
      </c>
      <c r="AQ1004" t="s">
        <v>55</v>
      </c>
    </row>
    <row r="1005" spans="1:43" x14ac:dyDescent="0.35">
      <c r="A1005" t="s">
        <v>2007</v>
      </c>
      <c r="B1005" t="s">
        <v>47</v>
      </c>
      <c r="C1005" t="s">
        <v>48</v>
      </c>
      <c r="D1005" t="s">
        <v>48</v>
      </c>
      <c r="E1005" t="s">
        <v>49</v>
      </c>
      <c r="F1005" t="s">
        <v>2026</v>
      </c>
      <c r="G1005" t="s">
        <v>2028</v>
      </c>
      <c r="I1005" t="str">
        <f>HYPERLINK("https://twitter.com/Twitter User/status/1758389418564698497","https://twitter.com/Twitter User/status/1758389418564698497")</f>
        <v>https://twitter.com/Twitter User/status/1758389418564698497</v>
      </c>
      <c r="J1005" t="s">
        <v>52</v>
      </c>
      <c r="N1005">
        <v>0</v>
      </c>
      <c r="O1005">
        <v>0</v>
      </c>
      <c r="X1005" t="s">
        <v>53</v>
      </c>
      <c r="AK1005" t="s">
        <v>54</v>
      </c>
      <c r="AL1005" t="s">
        <v>55</v>
      </c>
      <c r="AM1005" t="s">
        <v>55</v>
      </c>
      <c r="AN1005" t="s">
        <v>55</v>
      </c>
      <c r="AO1005" t="s">
        <v>55</v>
      </c>
      <c r="AP1005" t="s">
        <v>55</v>
      </c>
      <c r="AQ1005" t="s">
        <v>55</v>
      </c>
    </row>
    <row r="1006" spans="1:43" x14ac:dyDescent="0.35">
      <c r="A1006" t="s">
        <v>2007</v>
      </c>
      <c r="B1006" t="s">
        <v>47</v>
      </c>
      <c r="C1006" t="s">
        <v>48</v>
      </c>
      <c r="D1006" t="s">
        <v>48</v>
      </c>
      <c r="E1006" t="s">
        <v>49</v>
      </c>
      <c r="F1006" t="s">
        <v>2029</v>
      </c>
      <c r="G1006" t="s">
        <v>2030</v>
      </c>
      <c r="I1006" t="str">
        <f>HYPERLINK("https://twitter.com/Twitter User/status/1758389245675540749","https://twitter.com/Twitter User/status/1758389245675540749")</f>
        <v>https://twitter.com/Twitter User/status/1758389245675540749</v>
      </c>
      <c r="J1006" t="s">
        <v>52</v>
      </c>
      <c r="N1006">
        <v>0</v>
      </c>
      <c r="O1006">
        <v>0</v>
      </c>
      <c r="X1006" t="s">
        <v>53</v>
      </c>
      <c r="AK1006" t="s">
        <v>54</v>
      </c>
      <c r="AL1006" t="s">
        <v>55</v>
      </c>
      <c r="AM1006" t="s">
        <v>55</v>
      </c>
      <c r="AN1006" t="s">
        <v>55</v>
      </c>
      <c r="AO1006" t="s">
        <v>55</v>
      </c>
      <c r="AP1006" t="s">
        <v>55</v>
      </c>
      <c r="AQ1006" t="s">
        <v>55</v>
      </c>
    </row>
    <row r="1007" spans="1:43" x14ac:dyDescent="0.35">
      <c r="A1007" t="s">
        <v>2007</v>
      </c>
      <c r="B1007" t="s">
        <v>47</v>
      </c>
      <c r="C1007" t="s">
        <v>48</v>
      </c>
      <c r="D1007" t="s">
        <v>48</v>
      </c>
      <c r="E1007" t="s">
        <v>49</v>
      </c>
      <c r="F1007" t="s">
        <v>2031</v>
      </c>
      <c r="G1007" t="s">
        <v>2032</v>
      </c>
      <c r="I1007" t="str">
        <f>HYPERLINK("https://twitter.com/Twitter User/status/1758388444320182467","https://twitter.com/Twitter User/status/1758388444320182467")</f>
        <v>https://twitter.com/Twitter User/status/1758388444320182467</v>
      </c>
      <c r="J1007" t="s">
        <v>52</v>
      </c>
      <c r="N1007">
        <v>0</v>
      </c>
      <c r="O1007">
        <v>0</v>
      </c>
      <c r="X1007" t="s">
        <v>95</v>
      </c>
      <c r="AK1007" t="s">
        <v>54</v>
      </c>
      <c r="AL1007" t="s">
        <v>55</v>
      </c>
      <c r="AM1007" t="s">
        <v>55</v>
      </c>
      <c r="AN1007" t="s">
        <v>55</v>
      </c>
      <c r="AO1007" t="s">
        <v>55</v>
      </c>
      <c r="AP1007" t="s">
        <v>55</v>
      </c>
      <c r="AQ1007" t="s">
        <v>55</v>
      </c>
    </row>
    <row r="1008" spans="1:43" x14ac:dyDescent="0.35">
      <c r="A1008" t="s">
        <v>2007</v>
      </c>
      <c r="B1008" t="s">
        <v>47</v>
      </c>
      <c r="C1008" t="s">
        <v>48</v>
      </c>
      <c r="D1008" t="s">
        <v>48</v>
      </c>
      <c r="E1008" t="s">
        <v>49</v>
      </c>
      <c r="F1008" t="s">
        <v>2031</v>
      </c>
      <c r="G1008" t="s">
        <v>2033</v>
      </c>
      <c r="I1008" t="str">
        <f>HYPERLINK("https://twitter.com/Twitter User/status/1758385561994457511","https://twitter.com/Twitter User/status/1758385561994457511")</f>
        <v>https://twitter.com/Twitter User/status/1758385561994457511</v>
      </c>
      <c r="J1008" t="s">
        <v>52</v>
      </c>
      <c r="N1008">
        <v>0</v>
      </c>
      <c r="O1008">
        <v>0</v>
      </c>
      <c r="X1008" t="s">
        <v>53</v>
      </c>
      <c r="AK1008" t="s">
        <v>54</v>
      </c>
      <c r="AL1008" t="s">
        <v>55</v>
      </c>
      <c r="AM1008" t="s">
        <v>55</v>
      </c>
      <c r="AN1008" t="s">
        <v>55</v>
      </c>
      <c r="AO1008" t="s">
        <v>55</v>
      </c>
      <c r="AP1008" t="s">
        <v>55</v>
      </c>
      <c r="AQ1008" t="s">
        <v>55</v>
      </c>
    </row>
    <row r="1009" spans="1:43" x14ac:dyDescent="0.35">
      <c r="A1009" t="s">
        <v>2007</v>
      </c>
      <c r="B1009" t="s">
        <v>47</v>
      </c>
      <c r="C1009" t="s">
        <v>48</v>
      </c>
      <c r="D1009" t="s">
        <v>48</v>
      </c>
      <c r="E1009" t="s">
        <v>49</v>
      </c>
      <c r="F1009" t="s">
        <v>2034</v>
      </c>
      <c r="G1009" t="s">
        <v>2035</v>
      </c>
      <c r="I1009" t="str">
        <f>HYPERLINK("https://twitter.com/Twitter User/status/1758384250754330655","https://twitter.com/Twitter User/status/1758384250754330655")</f>
        <v>https://twitter.com/Twitter User/status/1758384250754330655</v>
      </c>
      <c r="N1009">
        <v>0</v>
      </c>
      <c r="O1009">
        <v>0</v>
      </c>
      <c r="X1009" t="s">
        <v>53</v>
      </c>
      <c r="AK1009" t="s">
        <v>54</v>
      </c>
      <c r="AL1009" t="s">
        <v>55</v>
      </c>
      <c r="AM1009" t="s">
        <v>55</v>
      </c>
      <c r="AN1009" t="s">
        <v>55</v>
      </c>
      <c r="AO1009" t="s">
        <v>55</v>
      </c>
      <c r="AP1009" t="s">
        <v>55</v>
      </c>
      <c r="AQ1009" t="s">
        <v>55</v>
      </c>
    </row>
    <row r="1010" spans="1:43" x14ac:dyDescent="0.35">
      <c r="A1010" t="s">
        <v>2007</v>
      </c>
      <c r="B1010" t="s">
        <v>47</v>
      </c>
      <c r="C1010" t="s">
        <v>48</v>
      </c>
      <c r="D1010" t="s">
        <v>48</v>
      </c>
      <c r="E1010" t="s">
        <v>49</v>
      </c>
      <c r="F1010" t="s">
        <v>2036</v>
      </c>
      <c r="G1010" t="s">
        <v>2037</v>
      </c>
      <c r="I1010" t="str">
        <f>HYPERLINK("https://twitter.com/Twitter User/status/1758384129224380752","https://twitter.com/Twitter User/status/1758384129224380752")</f>
        <v>https://twitter.com/Twitter User/status/1758384129224380752</v>
      </c>
      <c r="N1010">
        <v>0</v>
      </c>
      <c r="O1010">
        <v>0</v>
      </c>
      <c r="X1010" t="s">
        <v>53</v>
      </c>
      <c r="AK1010" t="s">
        <v>54</v>
      </c>
      <c r="AL1010" t="s">
        <v>55</v>
      </c>
      <c r="AM1010" t="s">
        <v>55</v>
      </c>
      <c r="AN1010" t="s">
        <v>55</v>
      </c>
      <c r="AO1010" t="s">
        <v>55</v>
      </c>
      <c r="AP1010" t="s">
        <v>55</v>
      </c>
      <c r="AQ1010" t="s">
        <v>55</v>
      </c>
    </row>
    <row r="1011" spans="1:43" x14ac:dyDescent="0.35">
      <c r="A1011" t="s">
        <v>2007</v>
      </c>
      <c r="B1011" t="s">
        <v>47</v>
      </c>
      <c r="C1011" t="s">
        <v>48</v>
      </c>
      <c r="D1011" t="s">
        <v>48</v>
      </c>
      <c r="E1011" t="s">
        <v>61</v>
      </c>
      <c r="F1011" t="s">
        <v>2038</v>
      </c>
      <c r="G1011" t="s">
        <v>2039</v>
      </c>
      <c r="I1011" t="str">
        <f>HYPERLINK("https://twitter.com/Twitter User/status/1758374396849512965","https://twitter.com/Twitter User/status/1758374396849512965")</f>
        <v>https://twitter.com/Twitter User/status/1758374396849512965</v>
      </c>
      <c r="J1011" t="s">
        <v>52</v>
      </c>
      <c r="N1011">
        <v>0</v>
      </c>
      <c r="O1011">
        <v>0</v>
      </c>
      <c r="X1011" t="s">
        <v>53</v>
      </c>
      <c r="AK1011" t="s">
        <v>54</v>
      </c>
      <c r="AL1011" t="s">
        <v>55</v>
      </c>
      <c r="AM1011" t="s">
        <v>55</v>
      </c>
      <c r="AN1011" t="s">
        <v>55</v>
      </c>
      <c r="AO1011" t="s">
        <v>55</v>
      </c>
      <c r="AP1011" t="s">
        <v>55</v>
      </c>
      <c r="AQ1011" t="s">
        <v>55</v>
      </c>
    </row>
    <row r="1012" spans="1:43" x14ac:dyDescent="0.35">
      <c r="A1012" t="s">
        <v>2007</v>
      </c>
      <c r="B1012" t="s">
        <v>47</v>
      </c>
      <c r="C1012" t="s">
        <v>48</v>
      </c>
      <c r="D1012" t="s">
        <v>48</v>
      </c>
      <c r="E1012" t="s">
        <v>61</v>
      </c>
      <c r="F1012" t="s">
        <v>2040</v>
      </c>
      <c r="G1012" t="s">
        <v>2041</v>
      </c>
      <c r="I1012" t="str">
        <f>HYPERLINK("https://twitter.com/Twitter User/status/1758373968372003190","https://twitter.com/Twitter User/status/1758373968372003190")</f>
        <v>https://twitter.com/Twitter User/status/1758373968372003190</v>
      </c>
      <c r="J1012" t="s">
        <v>52</v>
      </c>
      <c r="N1012">
        <v>0</v>
      </c>
      <c r="O1012">
        <v>0</v>
      </c>
      <c r="X1012" t="s">
        <v>53</v>
      </c>
      <c r="AK1012" t="s">
        <v>54</v>
      </c>
      <c r="AL1012" t="s">
        <v>55</v>
      </c>
      <c r="AM1012" t="s">
        <v>55</v>
      </c>
      <c r="AN1012" t="s">
        <v>55</v>
      </c>
      <c r="AO1012" t="s">
        <v>55</v>
      </c>
      <c r="AP1012" t="s">
        <v>55</v>
      </c>
      <c r="AQ1012" t="s">
        <v>55</v>
      </c>
    </row>
    <row r="1013" spans="1:43" x14ac:dyDescent="0.35">
      <c r="A1013" t="s">
        <v>2007</v>
      </c>
      <c r="B1013" t="s">
        <v>47</v>
      </c>
      <c r="C1013" t="s">
        <v>48</v>
      </c>
      <c r="D1013" t="s">
        <v>48</v>
      </c>
      <c r="E1013" t="s">
        <v>49</v>
      </c>
      <c r="F1013" t="s">
        <v>2042</v>
      </c>
      <c r="G1013" t="s">
        <v>2043</v>
      </c>
      <c r="I1013" t="str">
        <f>HYPERLINK("https://twitter.com/Twitter User/status/1758361743972008311","https://twitter.com/Twitter User/status/1758361743972008311")</f>
        <v>https://twitter.com/Twitter User/status/1758361743972008311</v>
      </c>
      <c r="N1013">
        <v>0</v>
      </c>
      <c r="O1013">
        <v>0</v>
      </c>
      <c r="X1013" t="s">
        <v>53</v>
      </c>
      <c r="AK1013" t="s">
        <v>54</v>
      </c>
      <c r="AL1013" t="s">
        <v>55</v>
      </c>
      <c r="AM1013" t="s">
        <v>55</v>
      </c>
      <c r="AN1013" t="s">
        <v>55</v>
      </c>
      <c r="AO1013" t="s">
        <v>55</v>
      </c>
      <c r="AP1013" t="s">
        <v>55</v>
      </c>
      <c r="AQ1013" t="s">
        <v>55</v>
      </c>
    </row>
    <row r="1014" spans="1:43" x14ac:dyDescent="0.35">
      <c r="A1014" t="s">
        <v>2007</v>
      </c>
      <c r="B1014" t="s">
        <v>47</v>
      </c>
      <c r="C1014" t="s">
        <v>48</v>
      </c>
      <c r="D1014" t="s">
        <v>48</v>
      </c>
      <c r="E1014" t="s">
        <v>49</v>
      </c>
      <c r="F1014" t="s">
        <v>2044</v>
      </c>
      <c r="G1014" t="s">
        <v>2045</v>
      </c>
      <c r="I1014" t="str">
        <f>HYPERLINK("https://twitter.com/Twitter User/status/1758361714851033433","https://twitter.com/Twitter User/status/1758361714851033433")</f>
        <v>https://twitter.com/Twitter User/status/1758361714851033433</v>
      </c>
      <c r="N1014">
        <v>0</v>
      </c>
      <c r="O1014">
        <v>0</v>
      </c>
      <c r="X1014" t="s">
        <v>53</v>
      </c>
      <c r="AK1014" t="s">
        <v>54</v>
      </c>
      <c r="AL1014" t="s">
        <v>55</v>
      </c>
      <c r="AM1014" t="s">
        <v>55</v>
      </c>
      <c r="AN1014" t="s">
        <v>55</v>
      </c>
      <c r="AO1014" t="s">
        <v>55</v>
      </c>
      <c r="AP1014" t="s">
        <v>55</v>
      </c>
      <c r="AQ1014" t="s">
        <v>55</v>
      </c>
    </row>
    <row r="1015" spans="1:43" x14ac:dyDescent="0.35">
      <c r="A1015" t="s">
        <v>2007</v>
      </c>
      <c r="B1015" t="s">
        <v>47</v>
      </c>
      <c r="C1015" t="s">
        <v>48</v>
      </c>
      <c r="D1015" t="s">
        <v>48</v>
      </c>
      <c r="E1015" t="s">
        <v>49</v>
      </c>
      <c r="F1015" t="s">
        <v>2046</v>
      </c>
      <c r="G1015" t="s">
        <v>2047</v>
      </c>
      <c r="I1015" t="str">
        <f>HYPERLINK("https://twitter.com/Twitter User/status/1758349361342488586","https://twitter.com/Twitter User/status/1758349361342488586")</f>
        <v>https://twitter.com/Twitter User/status/1758349361342488586</v>
      </c>
      <c r="N1015">
        <v>0</v>
      </c>
      <c r="O1015">
        <v>0</v>
      </c>
      <c r="X1015" t="s">
        <v>53</v>
      </c>
      <c r="AK1015" t="s">
        <v>54</v>
      </c>
      <c r="AL1015" t="s">
        <v>55</v>
      </c>
      <c r="AM1015" t="s">
        <v>55</v>
      </c>
      <c r="AN1015" t="s">
        <v>55</v>
      </c>
      <c r="AO1015" t="s">
        <v>55</v>
      </c>
      <c r="AP1015" t="s">
        <v>55</v>
      </c>
      <c r="AQ1015" t="s">
        <v>55</v>
      </c>
    </row>
    <row r="1016" spans="1:43" x14ac:dyDescent="0.35">
      <c r="A1016" t="s">
        <v>2007</v>
      </c>
      <c r="B1016" t="s">
        <v>47</v>
      </c>
      <c r="C1016" t="s">
        <v>48</v>
      </c>
      <c r="D1016" t="s">
        <v>48</v>
      </c>
      <c r="E1016" t="s">
        <v>49</v>
      </c>
      <c r="F1016" t="s">
        <v>2048</v>
      </c>
      <c r="G1016" t="s">
        <v>2049</v>
      </c>
      <c r="I1016" t="str">
        <f>HYPERLINK("https://twitter.com/Twitter User/status/1758329621286973710","https://twitter.com/Twitter User/status/1758329621286973710")</f>
        <v>https://twitter.com/Twitter User/status/1758329621286973710</v>
      </c>
      <c r="J1016" t="s">
        <v>52</v>
      </c>
      <c r="N1016">
        <v>0</v>
      </c>
      <c r="O1016">
        <v>0</v>
      </c>
      <c r="X1016" t="s">
        <v>95</v>
      </c>
      <c r="AK1016" t="s">
        <v>54</v>
      </c>
      <c r="AL1016" t="s">
        <v>55</v>
      </c>
      <c r="AM1016" t="s">
        <v>55</v>
      </c>
      <c r="AN1016" t="s">
        <v>55</v>
      </c>
      <c r="AO1016" t="s">
        <v>55</v>
      </c>
      <c r="AP1016" t="s">
        <v>55</v>
      </c>
      <c r="AQ1016" t="s">
        <v>55</v>
      </c>
    </row>
    <row r="1017" spans="1:43" x14ac:dyDescent="0.35">
      <c r="A1017" t="s">
        <v>2007</v>
      </c>
      <c r="B1017" t="s">
        <v>47</v>
      </c>
      <c r="C1017" t="s">
        <v>48</v>
      </c>
      <c r="D1017" t="s">
        <v>48</v>
      </c>
      <c r="E1017" t="s">
        <v>61</v>
      </c>
      <c r="F1017" t="s">
        <v>2050</v>
      </c>
      <c r="G1017" t="s">
        <v>2051</v>
      </c>
      <c r="I1017" t="str">
        <f>HYPERLINK("https://twitter.com/Twitter User/status/1758283627681722454","https://twitter.com/Twitter User/status/1758283627681722454")</f>
        <v>https://twitter.com/Twitter User/status/1758283627681722454</v>
      </c>
      <c r="J1017" t="s">
        <v>52</v>
      </c>
      <c r="N1017">
        <v>0</v>
      </c>
      <c r="O1017">
        <v>0</v>
      </c>
      <c r="X1017" t="s">
        <v>53</v>
      </c>
      <c r="AK1017" t="s">
        <v>54</v>
      </c>
      <c r="AL1017" t="s">
        <v>55</v>
      </c>
      <c r="AM1017" t="s">
        <v>55</v>
      </c>
      <c r="AN1017" t="s">
        <v>55</v>
      </c>
      <c r="AO1017" t="s">
        <v>55</v>
      </c>
      <c r="AP1017" t="s">
        <v>55</v>
      </c>
      <c r="AQ1017" t="s">
        <v>55</v>
      </c>
    </row>
    <row r="1018" spans="1:43" x14ac:dyDescent="0.35">
      <c r="A1018" t="s">
        <v>2007</v>
      </c>
      <c r="B1018" t="s">
        <v>47</v>
      </c>
      <c r="C1018" t="s">
        <v>48</v>
      </c>
      <c r="D1018" t="s">
        <v>48</v>
      </c>
      <c r="E1018" t="s">
        <v>49</v>
      </c>
      <c r="F1018" t="s">
        <v>2052</v>
      </c>
      <c r="G1018" t="s">
        <v>2053</v>
      </c>
      <c r="I1018" t="str">
        <f>HYPERLINK("https://twitter.com/Twitter User/status/1758265446183342415","https://twitter.com/Twitter User/status/1758265446183342415")</f>
        <v>https://twitter.com/Twitter User/status/1758265446183342415</v>
      </c>
      <c r="J1018" t="s">
        <v>52</v>
      </c>
      <c r="N1018">
        <v>0</v>
      </c>
      <c r="O1018">
        <v>0</v>
      </c>
      <c r="X1018" t="s">
        <v>53</v>
      </c>
      <c r="AK1018" t="s">
        <v>54</v>
      </c>
      <c r="AL1018" t="s">
        <v>55</v>
      </c>
      <c r="AM1018" t="s">
        <v>55</v>
      </c>
      <c r="AN1018" t="s">
        <v>55</v>
      </c>
      <c r="AO1018" t="s">
        <v>55</v>
      </c>
      <c r="AP1018" t="s">
        <v>55</v>
      </c>
      <c r="AQ1018" t="s">
        <v>55</v>
      </c>
    </row>
    <row r="1019" spans="1:43" x14ac:dyDescent="0.35">
      <c r="A1019" t="s">
        <v>2007</v>
      </c>
      <c r="B1019" t="s">
        <v>47</v>
      </c>
      <c r="C1019" t="s">
        <v>48</v>
      </c>
      <c r="D1019" t="s">
        <v>48</v>
      </c>
      <c r="E1019" t="s">
        <v>68</v>
      </c>
      <c r="F1019" t="s">
        <v>2054</v>
      </c>
      <c r="G1019" t="s">
        <v>2055</v>
      </c>
      <c r="I1019" t="str">
        <f>HYPERLINK("https://twitter.com/Twitter User/status/1758260934324396037","https://twitter.com/Twitter User/status/1758260934324396037")</f>
        <v>https://twitter.com/Twitter User/status/1758260934324396037</v>
      </c>
      <c r="J1019" t="s">
        <v>52</v>
      </c>
      <c r="N1019">
        <v>0</v>
      </c>
      <c r="O1019">
        <v>0</v>
      </c>
      <c r="X1019" t="s">
        <v>53</v>
      </c>
      <c r="AK1019" t="s">
        <v>54</v>
      </c>
      <c r="AL1019" t="s">
        <v>55</v>
      </c>
      <c r="AM1019" t="s">
        <v>55</v>
      </c>
      <c r="AN1019" t="s">
        <v>55</v>
      </c>
      <c r="AO1019" t="s">
        <v>55</v>
      </c>
      <c r="AP1019" t="s">
        <v>55</v>
      </c>
      <c r="AQ1019" t="s">
        <v>55</v>
      </c>
    </row>
    <row r="1020" spans="1:43" x14ac:dyDescent="0.35">
      <c r="A1020" t="s">
        <v>2056</v>
      </c>
      <c r="B1020" t="s">
        <v>47</v>
      </c>
      <c r="C1020" t="s">
        <v>48</v>
      </c>
      <c r="D1020" t="s">
        <v>48</v>
      </c>
      <c r="E1020" t="s">
        <v>61</v>
      </c>
      <c r="F1020" t="s">
        <v>2057</v>
      </c>
      <c r="G1020" t="s">
        <v>2058</v>
      </c>
      <c r="I1020" t="str">
        <f>HYPERLINK("https://twitter.com/Twitter User/status/1758160918599356685","https://twitter.com/Twitter User/status/1758160918599356685")</f>
        <v>https://twitter.com/Twitter User/status/1758160918599356685</v>
      </c>
      <c r="N1020">
        <v>0</v>
      </c>
      <c r="O1020">
        <v>0</v>
      </c>
      <c r="W1020" t="s">
        <v>94</v>
      </c>
      <c r="X1020" t="s">
        <v>95</v>
      </c>
      <c r="AK1020" t="s">
        <v>54</v>
      </c>
      <c r="AL1020" t="s">
        <v>55</v>
      </c>
      <c r="AM1020" t="s">
        <v>55</v>
      </c>
      <c r="AN1020" t="s">
        <v>55</v>
      </c>
      <c r="AO1020" t="s">
        <v>55</v>
      </c>
      <c r="AP1020" t="s">
        <v>55</v>
      </c>
      <c r="AQ1020" t="s">
        <v>55</v>
      </c>
    </row>
    <row r="1021" spans="1:43" x14ac:dyDescent="0.35">
      <c r="A1021" t="s">
        <v>2056</v>
      </c>
      <c r="B1021" t="s">
        <v>47</v>
      </c>
      <c r="C1021" t="s">
        <v>48</v>
      </c>
      <c r="D1021" t="s">
        <v>48</v>
      </c>
      <c r="E1021" t="s">
        <v>49</v>
      </c>
      <c r="F1021" t="s">
        <v>2059</v>
      </c>
      <c r="G1021" t="s">
        <v>2060</v>
      </c>
      <c r="I1021" t="str">
        <f>HYPERLINK("https://twitter.com/Twitter User/status/1758158549170180409","https://twitter.com/Twitter User/status/1758158549170180409")</f>
        <v>https://twitter.com/Twitter User/status/1758158549170180409</v>
      </c>
      <c r="J1021" t="s">
        <v>52</v>
      </c>
      <c r="N1021">
        <v>0</v>
      </c>
      <c r="O1021">
        <v>0</v>
      </c>
      <c r="X1021" t="s">
        <v>53</v>
      </c>
      <c r="AK1021" t="s">
        <v>54</v>
      </c>
      <c r="AL1021" t="s">
        <v>55</v>
      </c>
      <c r="AM1021" t="s">
        <v>55</v>
      </c>
      <c r="AN1021" t="s">
        <v>55</v>
      </c>
      <c r="AO1021" t="s">
        <v>55</v>
      </c>
      <c r="AP1021" t="s">
        <v>55</v>
      </c>
      <c r="AQ1021" t="s">
        <v>55</v>
      </c>
    </row>
    <row r="1022" spans="1:43" x14ac:dyDescent="0.35">
      <c r="A1022" t="s">
        <v>2056</v>
      </c>
      <c r="B1022" t="s">
        <v>47</v>
      </c>
      <c r="C1022" t="s">
        <v>48</v>
      </c>
      <c r="D1022" t="s">
        <v>48</v>
      </c>
      <c r="E1022" t="s">
        <v>61</v>
      </c>
      <c r="F1022" t="s">
        <v>2057</v>
      </c>
      <c r="G1022" t="s">
        <v>2061</v>
      </c>
      <c r="I1022" t="str">
        <f>HYPERLINK("https://twitter.com/Twitter User/status/1758157564473405440","https://twitter.com/Twitter User/status/1758157564473405440")</f>
        <v>https://twitter.com/Twitter User/status/1758157564473405440</v>
      </c>
      <c r="J1022" t="s">
        <v>52</v>
      </c>
      <c r="N1022">
        <v>0</v>
      </c>
      <c r="O1022">
        <v>0</v>
      </c>
      <c r="X1022" t="s">
        <v>53</v>
      </c>
      <c r="AK1022" t="s">
        <v>54</v>
      </c>
      <c r="AL1022" t="s">
        <v>55</v>
      </c>
      <c r="AM1022" t="s">
        <v>55</v>
      </c>
      <c r="AN1022" t="s">
        <v>55</v>
      </c>
      <c r="AO1022" t="s">
        <v>55</v>
      </c>
      <c r="AP1022" t="s">
        <v>55</v>
      </c>
      <c r="AQ1022" t="s">
        <v>55</v>
      </c>
    </row>
    <row r="1023" spans="1:43" x14ac:dyDescent="0.35">
      <c r="A1023" t="s">
        <v>2056</v>
      </c>
      <c r="B1023" t="s">
        <v>47</v>
      </c>
      <c r="C1023" t="s">
        <v>48</v>
      </c>
      <c r="D1023" t="s">
        <v>48</v>
      </c>
      <c r="E1023" t="s">
        <v>49</v>
      </c>
      <c r="F1023" t="s">
        <v>2062</v>
      </c>
      <c r="G1023" t="s">
        <v>2063</v>
      </c>
      <c r="I1023" t="str">
        <f>HYPERLINK("https://twitter.com/Twitter User/status/1758156393578692775","https://twitter.com/Twitter User/status/1758156393578692775")</f>
        <v>https://twitter.com/Twitter User/status/1758156393578692775</v>
      </c>
      <c r="J1023" t="s">
        <v>52</v>
      </c>
      <c r="N1023">
        <v>0</v>
      </c>
      <c r="O1023">
        <v>0</v>
      </c>
      <c r="X1023" t="s">
        <v>53</v>
      </c>
      <c r="AK1023" t="s">
        <v>54</v>
      </c>
      <c r="AL1023" t="s">
        <v>55</v>
      </c>
      <c r="AM1023" t="s">
        <v>55</v>
      </c>
      <c r="AN1023" t="s">
        <v>55</v>
      </c>
      <c r="AO1023" t="s">
        <v>55</v>
      </c>
      <c r="AP1023" t="s">
        <v>55</v>
      </c>
      <c r="AQ1023" t="s">
        <v>55</v>
      </c>
    </row>
    <row r="1024" spans="1:43" x14ac:dyDescent="0.35">
      <c r="A1024" t="s">
        <v>2056</v>
      </c>
      <c r="B1024" t="s">
        <v>47</v>
      </c>
      <c r="C1024" t="s">
        <v>48</v>
      </c>
      <c r="D1024" t="s">
        <v>48</v>
      </c>
      <c r="E1024" t="s">
        <v>61</v>
      </c>
      <c r="F1024" t="s">
        <v>2064</v>
      </c>
      <c r="G1024" t="s">
        <v>2065</v>
      </c>
      <c r="I1024" t="str">
        <f>HYPERLINK("https://twitter.com/Twitter User/status/1758096355581702645","https://twitter.com/Twitter User/status/1758096355581702645")</f>
        <v>https://twitter.com/Twitter User/status/1758096355581702645</v>
      </c>
      <c r="J1024" t="s">
        <v>52</v>
      </c>
      <c r="N1024">
        <v>0</v>
      </c>
      <c r="O1024">
        <v>0</v>
      </c>
      <c r="X1024" t="s">
        <v>95</v>
      </c>
      <c r="AK1024" t="s">
        <v>54</v>
      </c>
      <c r="AL1024" t="s">
        <v>55</v>
      </c>
      <c r="AM1024" t="s">
        <v>55</v>
      </c>
      <c r="AN1024" t="s">
        <v>55</v>
      </c>
      <c r="AO1024" t="s">
        <v>55</v>
      </c>
      <c r="AP1024" t="s">
        <v>55</v>
      </c>
      <c r="AQ1024" t="s">
        <v>55</v>
      </c>
    </row>
    <row r="1025" spans="1:43" x14ac:dyDescent="0.35">
      <c r="A1025" t="s">
        <v>2056</v>
      </c>
      <c r="B1025" t="s">
        <v>47</v>
      </c>
      <c r="C1025" t="s">
        <v>48</v>
      </c>
      <c r="D1025" t="s">
        <v>48</v>
      </c>
      <c r="E1025" t="s">
        <v>49</v>
      </c>
      <c r="F1025" t="s">
        <v>2066</v>
      </c>
      <c r="G1025" t="s">
        <v>2067</v>
      </c>
      <c r="I1025" t="str">
        <f>HYPERLINK("https://twitter.com/Twitter User/status/1758084990686949806","https://twitter.com/Twitter User/status/1758084990686949806")</f>
        <v>https://twitter.com/Twitter User/status/1758084990686949806</v>
      </c>
      <c r="J1025" t="s">
        <v>52</v>
      </c>
      <c r="N1025">
        <v>0</v>
      </c>
      <c r="O1025">
        <v>0</v>
      </c>
      <c r="X1025" t="s">
        <v>53</v>
      </c>
      <c r="AK1025" t="s">
        <v>54</v>
      </c>
      <c r="AL1025" t="s">
        <v>55</v>
      </c>
      <c r="AM1025" t="s">
        <v>55</v>
      </c>
      <c r="AN1025" t="s">
        <v>55</v>
      </c>
      <c r="AO1025" t="s">
        <v>55</v>
      </c>
      <c r="AP1025" t="s">
        <v>55</v>
      </c>
      <c r="AQ1025" t="s">
        <v>55</v>
      </c>
    </row>
    <row r="1026" spans="1:43" x14ac:dyDescent="0.35">
      <c r="A1026" t="s">
        <v>2056</v>
      </c>
      <c r="B1026" t="s">
        <v>47</v>
      </c>
      <c r="C1026" t="s">
        <v>48</v>
      </c>
      <c r="D1026" t="s">
        <v>48</v>
      </c>
      <c r="E1026" t="s">
        <v>61</v>
      </c>
      <c r="F1026" t="s">
        <v>2064</v>
      </c>
      <c r="G1026" t="s">
        <v>2068</v>
      </c>
      <c r="I1026" t="str">
        <f>HYPERLINK("https://twitter.com/Twitter User/status/1758076877544280292","https://twitter.com/Twitter User/status/1758076877544280292")</f>
        <v>https://twitter.com/Twitter User/status/1758076877544280292</v>
      </c>
      <c r="J1026" t="s">
        <v>52</v>
      </c>
      <c r="N1026">
        <v>0</v>
      </c>
      <c r="O1026">
        <v>0</v>
      </c>
      <c r="X1026" t="s">
        <v>53</v>
      </c>
      <c r="AK1026" t="s">
        <v>54</v>
      </c>
      <c r="AL1026" t="s">
        <v>55</v>
      </c>
      <c r="AM1026" t="s">
        <v>55</v>
      </c>
      <c r="AN1026" t="s">
        <v>55</v>
      </c>
      <c r="AO1026" t="s">
        <v>55</v>
      </c>
      <c r="AP1026" t="s">
        <v>55</v>
      </c>
      <c r="AQ1026" t="s">
        <v>55</v>
      </c>
    </row>
    <row r="1027" spans="1:43" x14ac:dyDescent="0.35">
      <c r="A1027" t="s">
        <v>2056</v>
      </c>
      <c r="B1027" t="s">
        <v>47</v>
      </c>
      <c r="C1027" t="s">
        <v>48</v>
      </c>
      <c r="D1027" t="s">
        <v>48</v>
      </c>
      <c r="E1027" t="s">
        <v>61</v>
      </c>
      <c r="F1027" t="s">
        <v>1934</v>
      </c>
      <c r="G1027" t="s">
        <v>2069</v>
      </c>
      <c r="I1027" t="str">
        <f>HYPERLINK("https://twitter.com/Twitter User/status/1758071708081328294","https://twitter.com/Twitter User/status/1758071708081328294")</f>
        <v>https://twitter.com/Twitter User/status/1758071708081328294</v>
      </c>
      <c r="N1027">
        <v>0</v>
      </c>
      <c r="O1027">
        <v>0</v>
      </c>
      <c r="X1027" t="s">
        <v>53</v>
      </c>
      <c r="AK1027" t="s">
        <v>54</v>
      </c>
      <c r="AL1027" t="s">
        <v>55</v>
      </c>
      <c r="AM1027" t="s">
        <v>55</v>
      </c>
      <c r="AN1027" t="s">
        <v>55</v>
      </c>
      <c r="AO1027" t="s">
        <v>55</v>
      </c>
      <c r="AP1027" t="s">
        <v>55</v>
      </c>
      <c r="AQ1027" t="s">
        <v>55</v>
      </c>
    </row>
    <row r="1028" spans="1:43" x14ac:dyDescent="0.35">
      <c r="A1028" t="s">
        <v>2056</v>
      </c>
      <c r="B1028" t="s">
        <v>47</v>
      </c>
      <c r="C1028" t="s">
        <v>48</v>
      </c>
      <c r="D1028" t="s">
        <v>48</v>
      </c>
      <c r="E1028" t="s">
        <v>61</v>
      </c>
      <c r="F1028" t="s">
        <v>1932</v>
      </c>
      <c r="G1028" t="s">
        <v>2070</v>
      </c>
      <c r="I1028" t="str">
        <f>HYPERLINK("https://twitter.com/Twitter User/status/1758071675806183470","https://twitter.com/Twitter User/status/1758071675806183470")</f>
        <v>https://twitter.com/Twitter User/status/1758071675806183470</v>
      </c>
      <c r="N1028">
        <v>0</v>
      </c>
      <c r="O1028">
        <v>0</v>
      </c>
      <c r="X1028" t="s">
        <v>53</v>
      </c>
      <c r="AK1028" t="s">
        <v>54</v>
      </c>
      <c r="AL1028" t="s">
        <v>55</v>
      </c>
      <c r="AM1028" t="s">
        <v>55</v>
      </c>
      <c r="AN1028" t="s">
        <v>55</v>
      </c>
      <c r="AO1028" t="s">
        <v>55</v>
      </c>
      <c r="AP1028" t="s">
        <v>55</v>
      </c>
      <c r="AQ1028" t="s">
        <v>55</v>
      </c>
    </row>
    <row r="1029" spans="1:43" x14ac:dyDescent="0.35">
      <c r="A1029" t="s">
        <v>2056</v>
      </c>
      <c r="B1029" t="s">
        <v>47</v>
      </c>
      <c r="C1029" t="s">
        <v>48</v>
      </c>
      <c r="D1029" t="s">
        <v>48</v>
      </c>
      <c r="E1029" t="s">
        <v>68</v>
      </c>
      <c r="F1029" t="s">
        <v>2071</v>
      </c>
      <c r="G1029" t="s">
        <v>2072</v>
      </c>
      <c r="I1029" t="str">
        <f>HYPERLINK("https://twitter.com/Twitter User/status/1758061421705781564","https://twitter.com/Twitter User/status/1758061421705781564")</f>
        <v>https://twitter.com/Twitter User/status/1758061421705781564</v>
      </c>
      <c r="N1029">
        <v>0</v>
      </c>
      <c r="O1029">
        <v>0</v>
      </c>
      <c r="X1029" t="s">
        <v>53</v>
      </c>
      <c r="AK1029" t="s">
        <v>54</v>
      </c>
      <c r="AL1029" t="s">
        <v>55</v>
      </c>
      <c r="AM1029" t="s">
        <v>55</v>
      </c>
      <c r="AN1029" t="s">
        <v>55</v>
      </c>
      <c r="AO1029" t="s">
        <v>55</v>
      </c>
      <c r="AP1029" t="s">
        <v>55</v>
      </c>
      <c r="AQ1029" t="s">
        <v>55</v>
      </c>
    </row>
    <row r="1030" spans="1:43" x14ac:dyDescent="0.35">
      <c r="A1030" t="s">
        <v>2056</v>
      </c>
      <c r="B1030" t="s">
        <v>47</v>
      </c>
      <c r="C1030" t="s">
        <v>48</v>
      </c>
      <c r="D1030" t="s">
        <v>48</v>
      </c>
      <c r="E1030" t="s">
        <v>61</v>
      </c>
      <c r="F1030" t="s">
        <v>2073</v>
      </c>
      <c r="G1030" t="s">
        <v>2074</v>
      </c>
      <c r="I1030" t="str">
        <f>HYPERLINK("https://twitter.com/Twitter User/status/1758019326378979747","https://twitter.com/Twitter User/status/1758019326378979747")</f>
        <v>https://twitter.com/Twitter User/status/1758019326378979747</v>
      </c>
      <c r="J1030" t="s">
        <v>52</v>
      </c>
      <c r="N1030">
        <v>0</v>
      </c>
      <c r="O1030">
        <v>0</v>
      </c>
      <c r="X1030" t="s">
        <v>53</v>
      </c>
      <c r="AK1030" t="s">
        <v>54</v>
      </c>
      <c r="AL1030" t="s">
        <v>55</v>
      </c>
      <c r="AM1030" t="s">
        <v>55</v>
      </c>
      <c r="AN1030" t="s">
        <v>55</v>
      </c>
      <c r="AO1030" t="s">
        <v>55</v>
      </c>
      <c r="AP1030" t="s">
        <v>55</v>
      </c>
      <c r="AQ1030" t="s">
        <v>55</v>
      </c>
    </row>
    <row r="1031" spans="1:43" x14ac:dyDescent="0.35">
      <c r="A1031" t="s">
        <v>2056</v>
      </c>
      <c r="B1031" t="s">
        <v>47</v>
      </c>
      <c r="C1031" t="s">
        <v>48</v>
      </c>
      <c r="D1031" t="s">
        <v>48</v>
      </c>
      <c r="E1031" t="s">
        <v>49</v>
      </c>
      <c r="F1031" t="s">
        <v>2075</v>
      </c>
      <c r="G1031" t="s">
        <v>2076</v>
      </c>
      <c r="I1031" t="str">
        <f>HYPERLINK("https://twitter.com/Twitter User/status/1758014164373483934","https://twitter.com/Twitter User/status/1758014164373483934")</f>
        <v>https://twitter.com/Twitter User/status/1758014164373483934</v>
      </c>
      <c r="J1031" t="s">
        <v>52</v>
      </c>
      <c r="N1031">
        <v>0</v>
      </c>
      <c r="O1031">
        <v>0</v>
      </c>
      <c r="X1031" t="s">
        <v>53</v>
      </c>
      <c r="AK1031" t="s">
        <v>54</v>
      </c>
      <c r="AL1031" t="s">
        <v>55</v>
      </c>
      <c r="AM1031" t="s">
        <v>55</v>
      </c>
      <c r="AN1031" t="s">
        <v>55</v>
      </c>
      <c r="AO1031" t="s">
        <v>55</v>
      </c>
      <c r="AP1031" t="s">
        <v>55</v>
      </c>
      <c r="AQ1031" t="s">
        <v>55</v>
      </c>
    </row>
    <row r="1032" spans="1:43" x14ac:dyDescent="0.35">
      <c r="A1032" t="s">
        <v>2056</v>
      </c>
      <c r="B1032" t="s">
        <v>47</v>
      </c>
      <c r="C1032" t="s">
        <v>48</v>
      </c>
      <c r="D1032" t="s">
        <v>48</v>
      </c>
      <c r="E1032" t="s">
        <v>49</v>
      </c>
      <c r="F1032" t="s">
        <v>2077</v>
      </c>
      <c r="G1032" t="s">
        <v>2078</v>
      </c>
      <c r="I1032" t="str">
        <f>HYPERLINK("https://twitter.com/Twitter User/status/1758013048558948473","https://twitter.com/Twitter User/status/1758013048558948473")</f>
        <v>https://twitter.com/Twitter User/status/1758013048558948473</v>
      </c>
      <c r="J1032" t="s">
        <v>52</v>
      </c>
      <c r="N1032">
        <v>0</v>
      </c>
      <c r="O1032">
        <v>0</v>
      </c>
      <c r="X1032" t="s">
        <v>53</v>
      </c>
      <c r="AK1032" t="s">
        <v>54</v>
      </c>
      <c r="AL1032" t="s">
        <v>55</v>
      </c>
      <c r="AM1032" t="s">
        <v>55</v>
      </c>
      <c r="AN1032" t="s">
        <v>55</v>
      </c>
      <c r="AO1032" t="s">
        <v>55</v>
      </c>
      <c r="AP1032" t="s">
        <v>55</v>
      </c>
      <c r="AQ1032" t="s">
        <v>55</v>
      </c>
    </row>
    <row r="1033" spans="1:43" x14ac:dyDescent="0.35">
      <c r="A1033" t="s">
        <v>2056</v>
      </c>
      <c r="B1033" t="s">
        <v>47</v>
      </c>
      <c r="C1033" t="s">
        <v>48</v>
      </c>
      <c r="D1033" t="s">
        <v>48</v>
      </c>
      <c r="E1033" t="s">
        <v>61</v>
      </c>
      <c r="F1033" t="s">
        <v>2079</v>
      </c>
      <c r="G1033" t="s">
        <v>2080</v>
      </c>
      <c r="I1033" t="str">
        <f>HYPERLINK("https://twitter.com/Twitter User/status/1758009447904088538","https://twitter.com/Twitter User/status/1758009447904088538")</f>
        <v>https://twitter.com/Twitter User/status/1758009447904088538</v>
      </c>
      <c r="N1033">
        <v>0</v>
      </c>
      <c r="O1033">
        <v>0</v>
      </c>
      <c r="X1033" t="s">
        <v>53</v>
      </c>
      <c r="AK1033" t="s">
        <v>54</v>
      </c>
      <c r="AL1033" t="s">
        <v>55</v>
      </c>
      <c r="AM1033" t="s">
        <v>55</v>
      </c>
      <c r="AN1033" t="s">
        <v>55</v>
      </c>
      <c r="AO1033" t="s">
        <v>55</v>
      </c>
      <c r="AP1033" t="s">
        <v>55</v>
      </c>
      <c r="AQ1033" t="s">
        <v>55</v>
      </c>
    </row>
    <row r="1034" spans="1:43" x14ac:dyDescent="0.35">
      <c r="A1034" t="s">
        <v>2056</v>
      </c>
      <c r="B1034" t="s">
        <v>47</v>
      </c>
      <c r="C1034" t="s">
        <v>48</v>
      </c>
      <c r="D1034" t="s">
        <v>48</v>
      </c>
      <c r="E1034" t="s">
        <v>61</v>
      </c>
      <c r="F1034" t="s">
        <v>2081</v>
      </c>
      <c r="G1034" t="s">
        <v>2082</v>
      </c>
      <c r="I1034" t="str">
        <f>HYPERLINK("https://twitter.com/Twitter User/status/1757992395046563855","https://twitter.com/Twitter User/status/1757992395046563855")</f>
        <v>https://twitter.com/Twitter User/status/1757992395046563855</v>
      </c>
      <c r="J1034" t="s">
        <v>52</v>
      </c>
      <c r="N1034">
        <v>0</v>
      </c>
      <c r="O1034">
        <v>0</v>
      </c>
      <c r="X1034" t="s">
        <v>53</v>
      </c>
      <c r="AK1034" t="s">
        <v>54</v>
      </c>
      <c r="AL1034" t="s">
        <v>55</v>
      </c>
      <c r="AM1034" t="s">
        <v>55</v>
      </c>
      <c r="AN1034" t="s">
        <v>55</v>
      </c>
      <c r="AO1034" t="s">
        <v>55</v>
      </c>
      <c r="AP1034" t="s">
        <v>55</v>
      </c>
      <c r="AQ1034" t="s">
        <v>55</v>
      </c>
    </row>
    <row r="1035" spans="1:43" x14ac:dyDescent="0.35">
      <c r="A1035" t="s">
        <v>2056</v>
      </c>
      <c r="B1035" t="s">
        <v>47</v>
      </c>
      <c r="C1035" t="s">
        <v>48</v>
      </c>
      <c r="D1035" t="s">
        <v>48</v>
      </c>
      <c r="E1035" t="s">
        <v>49</v>
      </c>
      <c r="F1035" t="s">
        <v>2083</v>
      </c>
      <c r="G1035" t="s">
        <v>2084</v>
      </c>
      <c r="I1035" t="str">
        <f>HYPERLINK("https://twitter.com/Twitter User/status/1757980720084001259","https://twitter.com/Twitter User/status/1757980720084001259")</f>
        <v>https://twitter.com/Twitter User/status/1757980720084001259</v>
      </c>
      <c r="N1035">
        <v>0</v>
      </c>
      <c r="O1035">
        <v>0</v>
      </c>
      <c r="X1035" t="s">
        <v>53</v>
      </c>
      <c r="AK1035" t="s">
        <v>54</v>
      </c>
      <c r="AL1035" t="s">
        <v>55</v>
      </c>
      <c r="AM1035" t="s">
        <v>55</v>
      </c>
      <c r="AN1035" t="s">
        <v>55</v>
      </c>
      <c r="AO1035" t="s">
        <v>55</v>
      </c>
      <c r="AP1035" t="s">
        <v>55</v>
      </c>
      <c r="AQ1035" t="s">
        <v>55</v>
      </c>
    </row>
    <row r="1036" spans="1:43" x14ac:dyDescent="0.35">
      <c r="A1036" t="s">
        <v>2056</v>
      </c>
      <c r="B1036" t="s">
        <v>47</v>
      </c>
      <c r="C1036" t="s">
        <v>48</v>
      </c>
      <c r="D1036" t="s">
        <v>48</v>
      </c>
      <c r="E1036" t="s">
        <v>49</v>
      </c>
      <c r="F1036" t="s">
        <v>2085</v>
      </c>
      <c r="G1036" t="s">
        <v>2086</v>
      </c>
      <c r="I1036" t="str">
        <f>HYPERLINK("https://twitter.com/Twitter User/status/1757978582012588169","https://twitter.com/Twitter User/status/1757978582012588169")</f>
        <v>https://twitter.com/Twitter User/status/1757978582012588169</v>
      </c>
      <c r="J1036" t="s">
        <v>60</v>
      </c>
      <c r="N1036">
        <v>0</v>
      </c>
      <c r="O1036">
        <v>0</v>
      </c>
      <c r="X1036" t="s">
        <v>53</v>
      </c>
      <c r="AK1036" t="s">
        <v>54</v>
      </c>
      <c r="AL1036" t="s">
        <v>55</v>
      </c>
      <c r="AM1036" t="s">
        <v>55</v>
      </c>
      <c r="AN1036" t="s">
        <v>55</v>
      </c>
      <c r="AO1036" t="s">
        <v>55</v>
      </c>
      <c r="AP1036" t="s">
        <v>55</v>
      </c>
      <c r="AQ1036" t="s">
        <v>55</v>
      </c>
    </row>
    <row r="1037" spans="1:43" x14ac:dyDescent="0.35">
      <c r="A1037" t="s">
        <v>2056</v>
      </c>
      <c r="B1037" t="s">
        <v>47</v>
      </c>
      <c r="C1037" t="s">
        <v>48</v>
      </c>
      <c r="D1037" t="s">
        <v>48</v>
      </c>
      <c r="E1037" t="s">
        <v>61</v>
      </c>
      <c r="F1037" t="s">
        <v>2087</v>
      </c>
      <c r="G1037" t="s">
        <v>2088</v>
      </c>
      <c r="I1037" t="str">
        <f>HYPERLINK("https://twitter.com/Twitter User/status/1757978028217675968","https://twitter.com/Twitter User/status/1757978028217675968")</f>
        <v>https://twitter.com/Twitter User/status/1757978028217675968</v>
      </c>
      <c r="J1037" t="s">
        <v>60</v>
      </c>
      <c r="N1037">
        <v>0</v>
      </c>
      <c r="O1037">
        <v>0</v>
      </c>
      <c r="X1037" t="s">
        <v>53</v>
      </c>
      <c r="AK1037" t="s">
        <v>54</v>
      </c>
      <c r="AL1037" t="s">
        <v>55</v>
      </c>
      <c r="AM1037" t="s">
        <v>55</v>
      </c>
      <c r="AN1037" t="s">
        <v>55</v>
      </c>
      <c r="AO1037" t="s">
        <v>55</v>
      </c>
      <c r="AP1037" t="s">
        <v>55</v>
      </c>
      <c r="AQ1037" t="s">
        <v>55</v>
      </c>
    </row>
    <row r="1038" spans="1:43" x14ac:dyDescent="0.35">
      <c r="A1038" t="s">
        <v>2056</v>
      </c>
      <c r="B1038" t="s">
        <v>47</v>
      </c>
      <c r="C1038" t="s">
        <v>48</v>
      </c>
      <c r="D1038" t="s">
        <v>48</v>
      </c>
      <c r="E1038" t="s">
        <v>49</v>
      </c>
      <c r="F1038" t="s">
        <v>2089</v>
      </c>
      <c r="G1038" t="s">
        <v>2090</v>
      </c>
      <c r="I1038" t="str">
        <f>HYPERLINK("https://twitter.com/Twitter User/status/1757851887376683439","https://twitter.com/Twitter User/status/1757851887376683439")</f>
        <v>https://twitter.com/Twitter User/status/1757851887376683439</v>
      </c>
      <c r="J1038" t="s">
        <v>52</v>
      </c>
      <c r="N1038">
        <v>0</v>
      </c>
      <c r="O1038">
        <v>0</v>
      </c>
      <c r="X1038" t="s">
        <v>53</v>
      </c>
      <c r="AK1038" t="s">
        <v>54</v>
      </c>
      <c r="AL1038" t="s">
        <v>55</v>
      </c>
      <c r="AM1038" t="s">
        <v>55</v>
      </c>
      <c r="AN1038" t="s">
        <v>55</v>
      </c>
      <c r="AO1038" t="s">
        <v>55</v>
      </c>
      <c r="AP1038" t="s">
        <v>55</v>
      </c>
      <c r="AQ1038" t="s">
        <v>55</v>
      </c>
    </row>
    <row r="1039" spans="1:43" x14ac:dyDescent="0.35">
      <c r="A1039" t="s">
        <v>2056</v>
      </c>
      <c r="B1039" t="s">
        <v>47</v>
      </c>
      <c r="C1039" t="s">
        <v>48</v>
      </c>
      <c r="D1039" t="s">
        <v>48</v>
      </c>
      <c r="E1039" t="s">
        <v>61</v>
      </c>
      <c r="F1039" t="s">
        <v>2091</v>
      </c>
      <c r="G1039" t="s">
        <v>2092</v>
      </c>
      <c r="I1039" t="str">
        <f>HYPERLINK("https://twitter.com/Twitter User/status/1757838612857827364","https://twitter.com/Twitter User/status/1757838612857827364")</f>
        <v>https://twitter.com/Twitter User/status/1757838612857827364</v>
      </c>
      <c r="J1039" t="s">
        <v>52</v>
      </c>
      <c r="N1039">
        <v>0</v>
      </c>
      <c r="O1039">
        <v>0</v>
      </c>
      <c r="X1039" t="s">
        <v>53</v>
      </c>
      <c r="AK1039" t="s">
        <v>54</v>
      </c>
      <c r="AL1039" t="s">
        <v>55</v>
      </c>
      <c r="AM1039" t="s">
        <v>55</v>
      </c>
      <c r="AN1039" t="s">
        <v>55</v>
      </c>
      <c r="AO1039" t="s">
        <v>55</v>
      </c>
      <c r="AP1039" t="s">
        <v>55</v>
      </c>
      <c r="AQ1039" t="s">
        <v>55</v>
      </c>
    </row>
    <row r="1040" spans="1:43" x14ac:dyDescent="0.35">
      <c r="A1040" t="s">
        <v>2093</v>
      </c>
      <c r="B1040" t="s">
        <v>47</v>
      </c>
      <c r="C1040" t="s">
        <v>48</v>
      </c>
      <c r="D1040" t="s">
        <v>48</v>
      </c>
      <c r="E1040" t="s">
        <v>61</v>
      </c>
      <c r="F1040" t="s">
        <v>2094</v>
      </c>
      <c r="G1040" t="s">
        <v>2095</v>
      </c>
      <c r="I1040" t="str">
        <f>HYPERLINK("https://twitter.com/Twitter User/status/1757820998316101938","https://twitter.com/Twitter User/status/1757820998316101938")</f>
        <v>https://twitter.com/Twitter User/status/1757820998316101938</v>
      </c>
      <c r="N1040">
        <v>0</v>
      </c>
      <c r="O1040">
        <v>0</v>
      </c>
      <c r="X1040" t="s">
        <v>53</v>
      </c>
      <c r="AK1040" t="s">
        <v>54</v>
      </c>
      <c r="AL1040" t="s">
        <v>55</v>
      </c>
      <c r="AM1040" t="s">
        <v>55</v>
      </c>
      <c r="AN1040" t="s">
        <v>55</v>
      </c>
      <c r="AO1040" t="s">
        <v>55</v>
      </c>
      <c r="AP1040" t="s">
        <v>55</v>
      </c>
      <c r="AQ1040" t="s">
        <v>55</v>
      </c>
    </row>
    <row r="1041" spans="1:43" x14ac:dyDescent="0.35">
      <c r="A1041" t="s">
        <v>2093</v>
      </c>
      <c r="B1041" t="s">
        <v>47</v>
      </c>
      <c r="C1041" t="s">
        <v>48</v>
      </c>
      <c r="D1041" t="s">
        <v>48</v>
      </c>
      <c r="E1041" t="s">
        <v>61</v>
      </c>
      <c r="F1041" t="s">
        <v>2096</v>
      </c>
      <c r="G1041" t="s">
        <v>2097</v>
      </c>
      <c r="I1041" t="str">
        <f>HYPERLINK("https://twitter.com/Twitter User/status/1757815071580041582","https://twitter.com/Twitter User/status/1757815071580041582")</f>
        <v>https://twitter.com/Twitter User/status/1757815071580041582</v>
      </c>
      <c r="J1041" t="s">
        <v>60</v>
      </c>
      <c r="N1041">
        <v>0</v>
      </c>
      <c r="O1041">
        <v>0</v>
      </c>
      <c r="X1041" t="s">
        <v>53</v>
      </c>
      <c r="AK1041" t="s">
        <v>54</v>
      </c>
      <c r="AL1041" t="s">
        <v>55</v>
      </c>
      <c r="AM1041" t="s">
        <v>55</v>
      </c>
      <c r="AN1041" t="s">
        <v>55</v>
      </c>
      <c r="AO1041" t="s">
        <v>55</v>
      </c>
      <c r="AP1041" t="s">
        <v>55</v>
      </c>
      <c r="AQ1041" t="s">
        <v>55</v>
      </c>
    </row>
    <row r="1042" spans="1:43" x14ac:dyDescent="0.35">
      <c r="A1042" t="s">
        <v>2093</v>
      </c>
      <c r="B1042" t="s">
        <v>47</v>
      </c>
      <c r="C1042" t="s">
        <v>48</v>
      </c>
      <c r="D1042" t="s">
        <v>48</v>
      </c>
      <c r="E1042" t="s">
        <v>49</v>
      </c>
      <c r="F1042" t="s">
        <v>2098</v>
      </c>
      <c r="G1042" t="s">
        <v>2099</v>
      </c>
      <c r="I1042" t="str">
        <f>HYPERLINK("https://twitter.com/Twitter User/status/1757799268038111295","https://twitter.com/Twitter User/status/1757799268038111295")</f>
        <v>https://twitter.com/Twitter User/status/1757799268038111295</v>
      </c>
      <c r="N1042">
        <v>0</v>
      </c>
      <c r="O1042">
        <v>0</v>
      </c>
      <c r="X1042" t="s">
        <v>53</v>
      </c>
      <c r="AK1042" t="s">
        <v>54</v>
      </c>
      <c r="AL1042" t="s">
        <v>55</v>
      </c>
      <c r="AM1042" t="s">
        <v>55</v>
      </c>
      <c r="AN1042" t="s">
        <v>55</v>
      </c>
      <c r="AO1042" t="s">
        <v>55</v>
      </c>
      <c r="AP1042" t="s">
        <v>55</v>
      </c>
      <c r="AQ1042" t="s">
        <v>55</v>
      </c>
    </row>
    <row r="1043" spans="1:43" x14ac:dyDescent="0.35">
      <c r="A1043" t="s">
        <v>2093</v>
      </c>
      <c r="B1043" t="s">
        <v>47</v>
      </c>
      <c r="C1043" t="s">
        <v>48</v>
      </c>
      <c r="D1043" t="s">
        <v>48</v>
      </c>
      <c r="E1043" t="s">
        <v>61</v>
      </c>
      <c r="F1043" t="s">
        <v>2100</v>
      </c>
      <c r="G1043" t="s">
        <v>2101</v>
      </c>
      <c r="I1043" t="str">
        <f>HYPERLINK("https://twitter.com/Twitter User/status/1757797812148842804","https://twitter.com/Twitter User/status/1757797812148842804")</f>
        <v>https://twitter.com/Twitter User/status/1757797812148842804</v>
      </c>
      <c r="J1043" t="s">
        <v>52</v>
      </c>
      <c r="N1043">
        <v>0</v>
      </c>
      <c r="O1043">
        <v>0</v>
      </c>
      <c r="X1043" t="s">
        <v>53</v>
      </c>
      <c r="AK1043" t="s">
        <v>54</v>
      </c>
      <c r="AL1043" t="s">
        <v>55</v>
      </c>
      <c r="AM1043" t="s">
        <v>55</v>
      </c>
      <c r="AN1043" t="s">
        <v>55</v>
      </c>
      <c r="AO1043" t="s">
        <v>55</v>
      </c>
      <c r="AP1043" t="s">
        <v>55</v>
      </c>
      <c r="AQ1043" t="s">
        <v>55</v>
      </c>
    </row>
    <row r="1044" spans="1:43" x14ac:dyDescent="0.35">
      <c r="A1044" t="s">
        <v>2093</v>
      </c>
      <c r="B1044" t="s">
        <v>47</v>
      </c>
      <c r="C1044" t="s">
        <v>48</v>
      </c>
      <c r="D1044" t="s">
        <v>48</v>
      </c>
      <c r="E1044" t="s">
        <v>49</v>
      </c>
      <c r="F1044" t="s">
        <v>2102</v>
      </c>
      <c r="G1044" t="s">
        <v>2103</v>
      </c>
      <c r="I1044" t="str">
        <f>HYPERLINK("https://twitter.com/Twitter User/status/1757788285798433132","https://twitter.com/Twitter User/status/1757788285798433132")</f>
        <v>https://twitter.com/Twitter User/status/1757788285798433132</v>
      </c>
      <c r="J1044" t="s">
        <v>52</v>
      </c>
      <c r="N1044">
        <v>0</v>
      </c>
      <c r="O1044">
        <v>0</v>
      </c>
      <c r="X1044" t="s">
        <v>95</v>
      </c>
      <c r="AK1044" t="s">
        <v>54</v>
      </c>
      <c r="AL1044" t="s">
        <v>55</v>
      </c>
      <c r="AM1044" t="s">
        <v>55</v>
      </c>
      <c r="AN1044" t="s">
        <v>55</v>
      </c>
      <c r="AO1044" t="s">
        <v>55</v>
      </c>
      <c r="AP1044" t="s">
        <v>55</v>
      </c>
      <c r="AQ1044" t="s">
        <v>55</v>
      </c>
    </row>
    <row r="1045" spans="1:43" x14ac:dyDescent="0.35">
      <c r="A1045" t="s">
        <v>2093</v>
      </c>
      <c r="B1045" t="s">
        <v>47</v>
      </c>
      <c r="C1045" t="s">
        <v>48</v>
      </c>
      <c r="D1045" t="s">
        <v>48</v>
      </c>
      <c r="E1045" t="s">
        <v>61</v>
      </c>
      <c r="F1045" t="s">
        <v>2104</v>
      </c>
      <c r="G1045" t="s">
        <v>2105</v>
      </c>
      <c r="I1045" t="str">
        <f>HYPERLINK("https://twitter.com/Twitter User/status/1757783472951972003","https://twitter.com/Twitter User/status/1757783472951972003")</f>
        <v>https://twitter.com/Twitter User/status/1757783472951972003</v>
      </c>
      <c r="J1045" t="s">
        <v>52</v>
      </c>
      <c r="N1045">
        <v>0</v>
      </c>
      <c r="O1045">
        <v>0</v>
      </c>
      <c r="X1045" t="s">
        <v>95</v>
      </c>
      <c r="AK1045" t="s">
        <v>54</v>
      </c>
      <c r="AL1045" t="s">
        <v>55</v>
      </c>
      <c r="AM1045" t="s">
        <v>55</v>
      </c>
      <c r="AN1045" t="s">
        <v>55</v>
      </c>
      <c r="AO1045" t="s">
        <v>55</v>
      </c>
      <c r="AP1045" t="s">
        <v>55</v>
      </c>
      <c r="AQ1045" t="s">
        <v>55</v>
      </c>
    </row>
    <row r="1046" spans="1:43" x14ac:dyDescent="0.35">
      <c r="A1046" t="s">
        <v>2093</v>
      </c>
      <c r="B1046" t="s">
        <v>47</v>
      </c>
      <c r="C1046" t="s">
        <v>48</v>
      </c>
      <c r="D1046" t="s">
        <v>48</v>
      </c>
      <c r="E1046" t="s">
        <v>61</v>
      </c>
      <c r="F1046" t="s">
        <v>2106</v>
      </c>
      <c r="G1046" t="s">
        <v>2107</v>
      </c>
      <c r="I1046" t="str">
        <f>HYPERLINK("https://twitter.com/Twitter User/status/1757762826838446534","https://twitter.com/Twitter User/status/1757762826838446534")</f>
        <v>https://twitter.com/Twitter User/status/1757762826838446534</v>
      </c>
      <c r="N1046">
        <v>0</v>
      </c>
      <c r="O1046">
        <v>0</v>
      </c>
      <c r="X1046" t="s">
        <v>53</v>
      </c>
      <c r="AK1046" t="s">
        <v>54</v>
      </c>
      <c r="AL1046" t="s">
        <v>55</v>
      </c>
      <c r="AM1046" t="s">
        <v>55</v>
      </c>
      <c r="AN1046" t="s">
        <v>55</v>
      </c>
      <c r="AO1046" t="s">
        <v>55</v>
      </c>
      <c r="AP1046" t="s">
        <v>55</v>
      </c>
      <c r="AQ1046" t="s">
        <v>55</v>
      </c>
    </row>
    <row r="1047" spans="1:43" x14ac:dyDescent="0.35">
      <c r="A1047" t="s">
        <v>2093</v>
      </c>
      <c r="B1047" t="s">
        <v>47</v>
      </c>
      <c r="C1047" t="s">
        <v>48</v>
      </c>
      <c r="D1047" t="s">
        <v>48</v>
      </c>
      <c r="E1047" t="s">
        <v>61</v>
      </c>
      <c r="F1047" t="s">
        <v>2108</v>
      </c>
      <c r="G1047" t="s">
        <v>2109</v>
      </c>
      <c r="I1047" t="str">
        <f>HYPERLINK("https://twitter.com/Twitter User/status/1757762681614774475","https://twitter.com/Twitter User/status/1757762681614774475")</f>
        <v>https://twitter.com/Twitter User/status/1757762681614774475</v>
      </c>
      <c r="N1047">
        <v>0</v>
      </c>
      <c r="O1047">
        <v>0</v>
      </c>
      <c r="X1047" t="s">
        <v>53</v>
      </c>
      <c r="AK1047" t="s">
        <v>54</v>
      </c>
      <c r="AL1047" t="s">
        <v>55</v>
      </c>
      <c r="AM1047" t="s">
        <v>55</v>
      </c>
      <c r="AN1047" t="s">
        <v>55</v>
      </c>
      <c r="AO1047" t="s">
        <v>55</v>
      </c>
      <c r="AP1047" t="s">
        <v>55</v>
      </c>
      <c r="AQ1047" t="s">
        <v>55</v>
      </c>
    </row>
    <row r="1048" spans="1:43" x14ac:dyDescent="0.35">
      <c r="A1048" t="s">
        <v>2093</v>
      </c>
      <c r="B1048" t="s">
        <v>47</v>
      </c>
      <c r="C1048" t="s">
        <v>48</v>
      </c>
      <c r="D1048" t="s">
        <v>48</v>
      </c>
      <c r="E1048" t="s">
        <v>61</v>
      </c>
      <c r="F1048" t="s">
        <v>2110</v>
      </c>
      <c r="G1048" t="s">
        <v>2111</v>
      </c>
      <c r="I1048" t="str">
        <f>HYPERLINK("https://twitter.com/Twitter User/status/1757762620046643704","https://twitter.com/Twitter User/status/1757762620046643704")</f>
        <v>https://twitter.com/Twitter User/status/1757762620046643704</v>
      </c>
      <c r="N1048">
        <v>0</v>
      </c>
      <c r="O1048">
        <v>0</v>
      </c>
      <c r="X1048" t="s">
        <v>53</v>
      </c>
      <c r="AK1048" t="s">
        <v>54</v>
      </c>
      <c r="AL1048" t="s">
        <v>55</v>
      </c>
      <c r="AM1048" t="s">
        <v>55</v>
      </c>
      <c r="AN1048" t="s">
        <v>55</v>
      </c>
      <c r="AO1048" t="s">
        <v>55</v>
      </c>
      <c r="AP1048" t="s">
        <v>55</v>
      </c>
      <c r="AQ1048" t="s">
        <v>55</v>
      </c>
    </row>
    <row r="1049" spans="1:43" x14ac:dyDescent="0.35">
      <c r="A1049" t="s">
        <v>2093</v>
      </c>
      <c r="B1049" t="s">
        <v>47</v>
      </c>
      <c r="C1049" t="s">
        <v>48</v>
      </c>
      <c r="D1049" t="s">
        <v>48</v>
      </c>
      <c r="E1049" t="s">
        <v>61</v>
      </c>
      <c r="F1049" t="s">
        <v>2112</v>
      </c>
      <c r="G1049" t="s">
        <v>2113</v>
      </c>
      <c r="I1049" t="str">
        <f>HYPERLINK("https://twitter.com/Twitter User/status/1757762429973315613","https://twitter.com/Twitter User/status/1757762429973315613")</f>
        <v>https://twitter.com/Twitter User/status/1757762429973315613</v>
      </c>
      <c r="N1049">
        <v>0</v>
      </c>
      <c r="O1049">
        <v>0</v>
      </c>
      <c r="X1049" t="s">
        <v>53</v>
      </c>
      <c r="AK1049" t="s">
        <v>54</v>
      </c>
      <c r="AL1049" t="s">
        <v>55</v>
      </c>
      <c r="AM1049" t="s">
        <v>55</v>
      </c>
      <c r="AN1049" t="s">
        <v>55</v>
      </c>
      <c r="AO1049" t="s">
        <v>55</v>
      </c>
      <c r="AP1049" t="s">
        <v>55</v>
      </c>
      <c r="AQ1049" t="s">
        <v>55</v>
      </c>
    </row>
    <row r="1050" spans="1:43" x14ac:dyDescent="0.35">
      <c r="A1050" t="s">
        <v>2093</v>
      </c>
      <c r="B1050" t="s">
        <v>47</v>
      </c>
      <c r="C1050" t="s">
        <v>48</v>
      </c>
      <c r="D1050" t="s">
        <v>48</v>
      </c>
      <c r="E1050" t="s">
        <v>49</v>
      </c>
      <c r="F1050" t="s">
        <v>2048</v>
      </c>
      <c r="G1050" t="s">
        <v>2114</v>
      </c>
      <c r="I1050" t="str">
        <f>HYPERLINK("https://twitter.com/Twitter User/status/1757759263106384085","https://twitter.com/Twitter User/status/1757759263106384085")</f>
        <v>https://twitter.com/Twitter User/status/1757759263106384085</v>
      </c>
      <c r="J1050" t="s">
        <v>52</v>
      </c>
      <c r="N1050">
        <v>0</v>
      </c>
      <c r="O1050">
        <v>0</v>
      </c>
      <c r="X1050" t="s">
        <v>95</v>
      </c>
      <c r="AK1050" t="s">
        <v>54</v>
      </c>
      <c r="AL1050" t="s">
        <v>55</v>
      </c>
      <c r="AM1050" t="s">
        <v>55</v>
      </c>
      <c r="AN1050" t="s">
        <v>55</v>
      </c>
      <c r="AO1050" t="s">
        <v>55</v>
      </c>
      <c r="AP1050" t="s">
        <v>55</v>
      </c>
      <c r="AQ1050" t="s">
        <v>55</v>
      </c>
    </row>
    <row r="1051" spans="1:43" x14ac:dyDescent="0.35">
      <c r="A1051" t="s">
        <v>2093</v>
      </c>
      <c r="B1051" t="s">
        <v>47</v>
      </c>
      <c r="C1051" t="s">
        <v>48</v>
      </c>
      <c r="D1051" t="s">
        <v>48</v>
      </c>
      <c r="E1051" t="s">
        <v>49</v>
      </c>
      <c r="F1051" t="s">
        <v>2048</v>
      </c>
      <c r="G1051" t="s">
        <v>2115</v>
      </c>
      <c r="I1051" t="str">
        <f>HYPERLINK("https://twitter.com/Twitter User/status/1757758145894732181","https://twitter.com/Twitter User/status/1757758145894732181")</f>
        <v>https://twitter.com/Twitter User/status/1757758145894732181</v>
      </c>
      <c r="J1051" t="s">
        <v>52</v>
      </c>
      <c r="N1051">
        <v>0</v>
      </c>
      <c r="O1051">
        <v>0</v>
      </c>
      <c r="X1051" t="s">
        <v>53</v>
      </c>
      <c r="AK1051" t="s">
        <v>54</v>
      </c>
      <c r="AL1051" t="s">
        <v>55</v>
      </c>
      <c r="AM1051" t="s">
        <v>55</v>
      </c>
      <c r="AN1051" t="s">
        <v>55</v>
      </c>
      <c r="AO1051" t="s">
        <v>55</v>
      </c>
      <c r="AP1051" t="s">
        <v>55</v>
      </c>
      <c r="AQ1051" t="s">
        <v>55</v>
      </c>
    </row>
    <row r="1052" spans="1:43" x14ac:dyDescent="0.35">
      <c r="A1052" t="s">
        <v>2093</v>
      </c>
      <c r="B1052" t="s">
        <v>47</v>
      </c>
      <c r="C1052" t="s">
        <v>48</v>
      </c>
      <c r="D1052" t="s">
        <v>48</v>
      </c>
      <c r="E1052" t="s">
        <v>61</v>
      </c>
      <c r="F1052" t="s">
        <v>2116</v>
      </c>
      <c r="G1052" t="s">
        <v>2117</v>
      </c>
      <c r="I1052" t="str">
        <f>HYPERLINK("https://twitter.com/Twitter User/status/1757752233612193981","https://twitter.com/Twitter User/status/1757752233612193981")</f>
        <v>https://twitter.com/Twitter User/status/1757752233612193981</v>
      </c>
      <c r="J1052" t="s">
        <v>52</v>
      </c>
      <c r="N1052">
        <v>0</v>
      </c>
      <c r="O1052">
        <v>0</v>
      </c>
      <c r="X1052" t="s">
        <v>53</v>
      </c>
      <c r="AK1052" t="s">
        <v>54</v>
      </c>
      <c r="AL1052" t="s">
        <v>55</v>
      </c>
      <c r="AM1052" t="s">
        <v>55</v>
      </c>
      <c r="AN1052" t="s">
        <v>55</v>
      </c>
      <c r="AO1052" t="s">
        <v>55</v>
      </c>
      <c r="AP1052" t="s">
        <v>55</v>
      </c>
      <c r="AQ1052" t="s">
        <v>55</v>
      </c>
    </row>
    <row r="1053" spans="1:43" x14ac:dyDescent="0.35">
      <c r="A1053" t="s">
        <v>2093</v>
      </c>
      <c r="B1053" t="s">
        <v>47</v>
      </c>
      <c r="C1053" t="s">
        <v>48</v>
      </c>
      <c r="D1053" t="s">
        <v>48</v>
      </c>
      <c r="E1053" t="s">
        <v>61</v>
      </c>
      <c r="F1053" t="s">
        <v>2118</v>
      </c>
      <c r="G1053" t="s">
        <v>2119</v>
      </c>
      <c r="I1053" t="str">
        <f>HYPERLINK("https://twitter.com/Twitter User/status/1757751929139327119","https://twitter.com/Twitter User/status/1757751929139327119")</f>
        <v>https://twitter.com/Twitter User/status/1757751929139327119</v>
      </c>
      <c r="J1053" t="s">
        <v>52</v>
      </c>
      <c r="N1053">
        <v>0</v>
      </c>
      <c r="O1053">
        <v>0</v>
      </c>
      <c r="X1053" t="s">
        <v>53</v>
      </c>
      <c r="AK1053" t="s">
        <v>54</v>
      </c>
      <c r="AL1053" t="s">
        <v>55</v>
      </c>
      <c r="AM1053" t="s">
        <v>55</v>
      </c>
      <c r="AN1053" t="s">
        <v>55</v>
      </c>
      <c r="AO1053" t="s">
        <v>55</v>
      </c>
      <c r="AP1053" t="s">
        <v>55</v>
      </c>
      <c r="AQ1053" t="s">
        <v>55</v>
      </c>
    </row>
    <row r="1054" spans="1:43" x14ac:dyDescent="0.35">
      <c r="A1054" t="s">
        <v>2093</v>
      </c>
      <c r="B1054" t="s">
        <v>47</v>
      </c>
      <c r="C1054" t="s">
        <v>48</v>
      </c>
      <c r="D1054" t="s">
        <v>48</v>
      </c>
      <c r="E1054" t="s">
        <v>49</v>
      </c>
      <c r="F1054" t="s">
        <v>2120</v>
      </c>
      <c r="G1054" t="s">
        <v>2121</v>
      </c>
      <c r="I1054" t="str">
        <f>HYPERLINK("https://twitter.com/Twitter User/status/1757741598358835376","https://twitter.com/Twitter User/status/1757741598358835376")</f>
        <v>https://twitter.com/Twitter User/status/1757741598358835376</v>
      </c>
      <c r="J1054" t="s">
        <v>52</v>
      </c>
      <c r="N1054">
        <v>0</v>
      </c>
      <c r="O1054">
        <v>0</v>
      </c>
      <c r="X1054" t="s">
        <v>53</v>
      </c>
      <c r="AK1054" t="s">
        <v>54</v>
      </c>
      <c r="AL1054" t="s">
        <v>55</v>
      </c>
      <c r="AM1054" t="s">
        <v>55</v>
      </c>
      <c r="AN1054" t="s">
        <v>55</v>
      </c>
      <c r="AO1054" t="s">
        <v>55</v>
      </c>
      <c r="AP1054" t="s">
        <v>55</v>
      </c>
      <c r="AQ1054" t="s">
        <v>55</v>
      </c>
    </row>
    <row r="1055" spans="1:43" x14ac:dyDescent="0.35">
      <c r="A1055" t="s">
        <v>2093</v>
      </c>
      <c r="B1055" t="s">
        <v>47</v>
      </c>
      <c r="C1055" t="s">
        <v>48</v>
      </c>
      <c r="D1055" t="s">
        <v>48</v>
      </c>
      <c r="E1055" t="s">
        <v>49</v>
      </c>
      <c r="F1055" t="s">
        <v>2122</v>
      </c>
      <c r="G1055" t="s">
        <v>2123</v>
      </c>
      <c r="I1055" t="str">
        <f>HYPERLINK("https://twitter.com/Twitter User/status/1757740980688867331","https://twitter.com/Twitter User/status/1757740980688867331")</f>
        <v>https://twitter.com/Twitter User/status/1757740980688867331</v>
      </c>
      <c r="J1055" t="s">
        <v>52</v>
      </c>
      <c r="N1055">
        <v>0</v>
      </c>
      <c r="O1055">
        <v>0</v>
      </c>
      <c r="X1055" t="s">
        <v>53</v>
      </c>
      <c r="AK1055" t="s">
        <v>54</v>
      </c>
      <c r="AL1055" t="s">
        <v>55</v>
      </c>
      <c r="AM1055" t="s">
        <v>55</v>
      </c>
      <c r="AN1055" t="s">
        <v>55</v>
      </c>
      <c r="AO1055" t="s">
        <v>55</v>
      </c>
      <c r="AP1055" t="s">
        <v>55</v>
      </c>
      <c r="AQ1055" t="s">
        <v>55</v>
      </c>
    </row>
    <row r="1056" spans="1:43" x14ac:dyDescent="0.35">
      <c r="A1056" t="s">
        <v>2093</v>
      </c>
      <c r="B1056" t="s">
        <v>47</v>
      </c>
      <c r="C1056" t="s">
        <v>48</v>
      </c>
      <c r="D1056" t="s">
        <v>48</v>
      </c>
      <c r="E1056" t="s">
        <v>61</v>
      </c>
      <c r="F1056" t="s">
        <v>2124</v>
      </c>
      <c r="G1056" t="s">
        <v>2125</v>
      </c>
      <c r="I1056" t="str">
        <f>HYPERLINK("https://twitter.com/Twitter User/status/1757724814620426367","https://twitter.com/Twitter User/status/1757724814620426367")</f>
        <v>https://twitter.com/Twitter User/status/1757724814620426367</v>
      </c>
      <c r="J1056" t="s">
        <v>52</v>
      </c>
      <c r="N1056">
        <v>0</v>
      </c>
      <c r="O1056">
        <v>0</v>
      </c>
      <c r="X1056" t="s">
        <v>53</v>
      </c>
      <c r="AK1056" t="s">
        <v>54</v>
      </c>
      <c r="AL1056" t="s">
        <v>55</v>
      </c>
      <c r="AM1056" t="s">
        <v>55</v>
      </c>
      <c r="AN1056" t="s">
        <v>55</v>
      </c>
      <c r="AO1056" t="s">
        <v>55</v>
      </c>
      <c r="AP1056" t="s">
        <v>55</v>
      </c>
      <c r="AQ1056" t="s">
        <v>55</v>
      </c>
    </row>
    <row r="1057" spans="1:43" x14ac:dyDescent="0.35">
      <c r="A1057" t="s">
        <v>2093</v>
      </c>
      <c r="B1057" t="s">
        <v>47</v>
      </c>
      <c r="C1057" t="s">
        <v>48</v>
      </c>
      <c r="D1057" t="s">
        <v>48</v>
      </c>
      <c r="E1057" t="s">
        <v>49</v>
      </c>
      <c r="F1057" t="s">
        <v>2126</v>
      </c>
      <c r="G1057" t="s">
        <v>2127</v>
      </c>
      <c r="I1057" t="str">
        <f>HYPERLINK("https://twitter.com/Twitter User/status/1757724024975614142","https://twitter.com/Twitter User/status/1757724024975614142")</f>
        <v>https://twitter.com/Twitter User/status/1757724024975614142</v>
      </c>
      <c r="J1057" t="s">
        <v>52</v>
      </c>
      <c r="N1057">
        <v>0</v>
      </c>
      <c r="O1057">
        <v>0</v>
      </c>
      <c r="X1057" t="s">
        <v>95</v>
      </c>
      <c r="AK1057" t="s">
        <v>54</v>
      </c>
      <c r="AL1057" t="s">
        <v>55</v>
      </c>
      <c r="AM1057" t="s">
        <v>55</v>
      </c>
      <c r="AN1057" t="s">
        <v>55</v>
      </c>
      <c r="AO1057" t="s">
        <v>55</v>
      </c>
      <c r="AP1057" t="s">
        <v>55</v>
      </c>
      <c r="AQ1057" t="s">
        <v>55</v>
      </c>
    </row>
    <row r="1058" spans="1:43" x14ac:dyDescent="0.35">
      <c r="A1058" t="s">
        <v>2093</v>
      </c>
      <c r="B1058" t="s">
        <v>47</v>
      </c>
      <c r="C1058" t="s">
        <v>48</v>
      </c>
      <c r="D1058" t="s">
        <v>48</v>
      </c>
      <c r="E1058" t="s">
        <v>49</v>
      </c>
      <c r="F1058" t="s">
        <v>2128</v>
      </c>
      <c r="G1058" t="s">
        <v>2129</v>
      </c>
      <c r="I1058" t="str">
        <f>HYPERLINK("https://twitter.com/Twitter User/status/1757717756793999658","https://twitter.com/Twitter User/status/1757717756793999658")</f>
        <v>https://twitter.com/Twitter User/status/1757717756793999658</v>
      </c>
      <c r="J1058" t="s">
        <v>52</v>
      </c>
      <c r="N1058">
        <v>0</v>
      </c>
      <c r="O1058">
        <v>0</v>
      </c>
      <c r="X1058" t="s">
        <v>53</v>
      </c>
      <c r="AK1058" t="s">
        <v>54</v>
      </c>
      <c r="AL1058" t="s">
        <v>55</v>
      </c>
      <c r="AM1058" t="s">
        <v>55</v>
      </c>
      <c r="AN1058" t="s">
        <v>55</v>
      </c>
      <c r="AO1058" t="s">
        <v>55</v>
      </c>
      <c r="AP1058" t="s">
        <v>55</v>
      </c>
      <c r="AQ1058" t="s">
        <v>55</v>
      </c>
    </row>
    <row r="1059" spans="1:43" x14ac:dyDescent="0.35">
      <c r="A1059" t="s">
        <v>2093</v>
      </c>
      <c r="B1059" t="s">
        <v>47</v>
      </c>
      <c r="C1059" t="s">
        <v>48</v>
      </c>
      <c r="D1059" t="s">
        <v>48</v>
      </c>
      <c r="E1059" t="s">
        <v>49</v>
      </c>
      <c r="F1059" t="s">
        <v>2126</v>
      </c>
      <c r="G1059" t="s">
        <v>2130</v>
      </c>
      <c r="I1059" t="str">
        <f>HYPERLINK("https://twitter.com/Twitter User/status/1757681510449053790","https://twitter.com/Twitter User/status/1757681510449053790")</f>
        <v>https://twitter.com/Twitter User/status/1757681510449053790</v>
      </c>
      <c r="J1059" t="s">
        <v>52</v>
      </c>
      <c r="N1059">
        <v>0</v>
      </c>
      <c r="O1059">
        <v>0</v>
      </c>
      <c r="X1059" t="s">
        <v>53</v>
      </c>
      <c r="AK1059" t="s">
        <v>54</v>
      </c>
      <c r="AL1059" t="s">
        <v>55</v>
      </c>
      <c r="AM1059" t="s">
        <v>55</v>
      </c>
      <c r="AN1059" t="s">
        <v>55</v>
      </c>
      <c r="AO1059" t="s">
        <v>55</v>
      </c>
      <c r="AP1059" t="s">
        <v>55</v>
      </c>
      <c r="AQ1059" t="s">
        <v>55</v>
      </c>
    </row>
    <row r="1060" spans="1:43" x14ac:dyDescent="0.35">
      <c r="A1060" t="s">
        <v>2093</v>
      </c>
      <c r="B1060" t="s">
        <v>47</v>
      </c>
      <c r="C1060" t="s">
        <v>48</v>
      </c>
      <c r="D1060" t="s">
        <v>48</v>
      </c>
      <c r="E1060" t="s">
        <v>49</v>
      </c>
      <c r="F1060" t="s">
        <v>2131</v>
      </c>
      <c r="G1060" t="s">
        <v>2132</v>
      </c>
      <c r="I1060" t="str">
        <f>HYPERLINK("https://twitter.com/Twitter User/status/1757680090576519193","https://twitter.com/Twitter User/status/1757680090576519193")</f>
        <v>https://twitter.com/Twitter User/status/1757680090576519193</v>
      </c>
      <c r="J1060" t="s">
        <v>52</v>
      </c>
      <c r="N1060">
        <v>0</v>
      </c>
      <c r="O1060">
        <v>0</v>
      </c>
      <c r="X1060" t="s">
        <v>53</v>
      </c>
      <c r="AK1060" t="s">
        <v>54</v>
      </c>
      <c r="AL1060" t="s">
        <v>55</v>
      </c>
      <c r="AM1060" t="s">
        <v>55</v>
      </c>
      <c r="AN1060" t="s">
        <v>55</v>
      </c>
      <c r="AO1060" t="s">
        <v>55</v>
      </c>
      <c r="AP1060" t="s">
        <v>55</v>
      </c>
      <c r="AQ1060" t="s">
        <v>55</v>
      </c>
    </row>
    <row r="1061" spans="1:43" x14ac:dyDescent="0.35">
      <c r="A1061" t="s">
        <v>2093</v>
      </c>
      <c r="B1061" t="s">
        <v>47</v>
      </c>
      <c r="C1061" t="s">
        <v>48</v>
      </c>
      <c r="D1061" t="s">
        <v>48</v>
      </c>
      <c r="E1061" t="s">
        <v>49</v>
      </c>
      <c r="F1061" t="s">
        <v>2133</v>
      </c>
      <c r="G1061" t="s">
        <v>2134</v>
      </c>
      <c r="I1061" t="str">
        <f>HYPERLINK("https://twitter.com/Twitter User/status/1757671254704656579","https://twitter.com/Twitter User/status/1757671254704656579")</f>
        <v>https://twitter.com/Twitter User/status/1757671254704656579</v>
      </c>
      <c r="J1061" t="s">
        <v>52</v>
      </c>
      <c r="N1061">
        <v>0</v>
      </c>
      <c r="O1061">
        <v>0</v>
      </c>
      <c r="X1061" t="s">
        <v>53</v>
      </c>
      <c r="AK1061" t="s">
        <v>54</v>
      </c>
      <c r="AL1061" t="s">
        <v>55</v>
      </c>
      <c r="AM1061" t="s">
        <v>55</v>
      </c>
      <c r="AN1061" t="s">
        <v>55</v>
      </c>
      <c r="AO1061" t="s">
        <v>55</v>
      </c>
      <c r="AP1061" t="s">
        <v>55</v>
      </c>
      <c r="AQ1061" t="s">
        <v>55</v>
      </c>
    </row>
    <row r="1062" spans="1:43" x14ac:dyDescent="0.35">
      <c r="A1062" t="s">
        <v>2093</v>
      </c>
      <c r="B1062" t="s">
        <v>47</v>
      </c>
      <c r="C1062" t="s">
        <v>48</v>
      </c>
      <c r="D1062" t="s">
        <v>48</v>
      </c>
      <c r="E1062" t="s">
        <v>49</v>
      </c>
      <c r="F1062" t="s">
        <v>2135</v>
      </c>
      <c r="G1062" t="s">
        <v>2136</v>
      </c>
      <c r="I1062" t="str">
        <f>HYPERLINK("https://twitter.com/Twitter User/status/1757668719294136820","https://twitter.com/Twitter User/status/1757668719294136820")</f>
        <v>https://twitter.com/Twitter User/status/1757668719294136820</v>
      </c>
      <c r="N1062">
        <v>0</v>
      </c>
      <c r="O1062">
        <v>0</v>
      </c>
      <c r="X1062" t="s">
        <v>53</v>
      </c>
      <c r="AK1062" t="s">
        <v>54</v>
      </c>
      <c r="AL1062" t="s">
        <v>55</v>
      </c>
      <c r="AM1062" t="s">
        <v>55</v>
      </c>
      <c r="AN1062" t="s">
        <v>55</v>
      </c>
      <c r="AO1062" t="s">
        <v>55</v>
      </c>
      <c r="AP1062" t="s">
        <v>55</v>
      </c>
      <c r="AQ1062" t="s">
        <v>55</v>
      </c>
    </row>
    <row r="1063" spans="1:43" x14ac:dyDescent="0.35">
      <c r="A1063" t="s">
        <v>2093</v>
      </c>
      <c r="B1063" t="s">
        <v>47</v>
      </c>
      <c r="C1063" t="s">
        <v>48</v>
      </c>
      <c r="D1063" t="s">
        <v>48</v>
      </c>
      <c r="E1063" t="s">
        <v>49</v>
      </c>
      <c r="F1063" t="s">
        <v>2137</v>
      </c>
      <c r="G1063" t="s">
        <v>2138</v>
      </c>
      <c r="I1063" t="str">
        <f>HYPERLINK("https://twitter.com/Twitter User/status/1757655134513791117","https://twitter.com/Twitter User/status/1757655134513791117")</f>
        <v>https://twitter.com/Twitter User/status/1757655134513791117</v>
      </c>
      <c r="J1063" t="s">
        <v>52</v>
      </c>
      <c r="N1063">
        <v>0</v>
      </c>
      <c r="O1063">
        <v>0</v>
      </c>
      <c r="W1063" t="s">
        <v>94</v>
      </c>
      <c r="X1063" t="s">
        <v>53</v>
      </c>
      <c r="AK1063" t="s">
        <v>54</v>
      </c>
      <c r="AL1063" t="s">
        <v>55</v>
      </c>
      <c r="AM1063" t="s">
        <v>55</v>
      </c>
      <c r="AN1063" t="s">
        <v>55</v>
      </c>
      <c r="AO1063" t="s">
        <v>55</v>
      </c>
      <c r="AP1063" t="s">
        <v>55</v>
      </c>
      <c r="AQ1063" t="s">
        <v>55</v>
      </c>
    </row>
    <row r="1064" spans="1:43" x14ac:dyDescent="0.35">
      <c r="A1064" t="s">
        <v>2093</v>
      </c>
      <c r="B1064" t="s">
        <v>47</v>
      </c>
      <c r="C1064" t="s">
        <v>48</v>
      </c>
      <c r="D1064" t="s">
        <v>48</v>
      </c>
      <c r="E1064" t="s">
        <v>49</v>
      </c>
      <c r="F1064" t="s">
        <v>2139</v>
      </c>
      <c r="G1064" t="s">
        <v>2140</v>
      </c>
      <c r="I1064" t="str">
        <f>HYPERLINK("https://twitter.com/airtelbank/status/1757647430235963399","https://twitter.com/airtelbank/status/1757647430235963399")</f>
        <v>https://twitter.com/airtelbank/status/1757647430235963399</v>
      </c>
      <c r="J1064" t="s">
        <v>52</v>
      </c>
      <c r="N1064">
        <v>0</v>
      </c>
      <c r="O1064">
        <v>0</v>
      </c>
      <c r="P1064">
        <v>81922</v>
      </c>
      <c r="W1064" t="s">
        <v>94</v>
      </c>
      <c r="X1064" t="s">
        <v>53</v>
      </c>
      <c r="AK1064" t="s">
        <v>54</v>
      </c>
      <c r="AL1064" t="s">
        <v>55</v>
      </c>
      <c r="AM1064" t="s">
        <v>55</v>
      </c>
      <c r="AN1064" t="s">
        <v>55</v>
      </c>
      <c r="AO1064" t="s">
        <v>55</v>
      </c>
      <c r="AP1064" t="s">
        <v>55</v>
      </c>
      <c r="AQ1064" t="s">
        <v>55</v>
      </c>
    </row>
    <row r="1065" spans="1:43" x14ac:dyDescent="0.35">
      <c r="A1065" t="s">
        <v>2093</v>
      </c>
      <c r="B1065" t="s">
        <v>47</v>
      </c>
      <c r="C1065" t="s">
        <v>48</v>
      </c>
      <c r="D1065" t="s">
        <v>48</v>
      </c>
      <c r="E1065" t="s">
        <v>49</v>
      </c>
      <c r="F1065" t="s">
        <v>2141</v>
      </c>
      <c r="G1065" t="s">
        <v>2142</v>
      </c>
      <c r="I1065" t="str">
        <f>HYPERLINK("https://twitter.com/Twitter User/status/1757590082260013389","https://twitter.com/Twitter User/status/1757590082260013389")</f>
        <v>https://twitter.com/Twitter User/status/1757590082260013389</v>
      </c>
      <c r="J1065" t="s">
        <v>60</v>
      </c>
      <c r="N1065">
        <v>0</v>
      </c>
      <c r="O1065">
        <v>0</v>
      </c>
      <c r="X1065" t="s">
        <v>53</v>
      </c>
      <c r="AK1065" t="s">
        <v>54</v>
      </c>
      <c r="AL1065" t="s">
        <v>55</v>
      </c>
      <c r="AM1065" t="s">
        <v>55</v>
      </c>
      <c r="AN1065" t="s">
        <v>55</v>
      </c>
      <c r="AO1065" t="s">
        <v>55</v>
      </c>
      <c r="AP1065" t="s">
        <v>55</v>
      </c>
      <c r="AQ1065" t="s">
        <v>55</v>
      </c>
    </row>
    <row r="1066" spans="1:43" x14ac:dyDescent="0.35">
      <c r="A1066" t="s">
        <v>2093</v>
      </c>
      <c r="B1066" t="s">
        <v>47</v>
      </c>
      <c r="C1066" t="s">
        <v>48</v>
      </c>
      <c r="D1066" t="s">
        <v>48</v>
      </c>
      <c r="E1066" t="s">
        <v>49</v>
      </c>
      <c r="F1066" t="s">
        <v>2143</v>
      </c>
      <c r="G1066" t="s">
        <v>2144</v>
      </c>
      <c r="I1066" t="str">
        <f>HYPERLINK("https://twitter.com/Twitter User/status/1757585461961441436","https://twitter.com/Twitter User/status/1757585461961441436")</f>
        <v>https://twitter.com/Twitter User/status/1757585461961441436</v>
      </c>
      <c r="N1066">
        <v>0</v>
      </c>
      <c r="O1066">
        <v>0</v>
      </c>
      <c r="X1066" t="s">
        <v>53</v>
      </c>
      <c r="AK1066" t="s">
        <v>54</v>
      </c>
      <c r="AL1066" t="s">
        <v>55</v>
      </c>
      <c r="AM1066" t="s">
        <v>55</v>
      </c>
      <c r="AN1066" t="s">
        <v>55</v>
      </c>
      <c r="AO1066" t="s">
        <v>55</v>
      </c>
      <c r="AP1066" t="s">
        <v>55</v>
      </c>
      <c r="AQ1066" t="s">
        <v>55</v>
      </c>
    </row>
    <row r="1067" spans="1:43" x14ac:dyDescent="0.35">
      <c r="A1067" t="s">
        <v>2093</v>
      </c>
      <c r="B1067" t="s">
        <v>47</v>
      </c>
      <c r="C1067" t="s">
        <v>48</v>
      </c>
      <c r="D1067" t="s">
        <v>48</v>
      </c>
      <c r="E1067" t="s">
        <v>68</v>
      </c>
      <c r="F1067" t="s">
        <v>2145</v>
      </c>
      <c r="G1067" t="s">
        <v>2146</v>
      </c>
      <c r="I1067" t="str">
        <f>HYPERLINK("https://twitter.com/Twitter User/status/1757585302225596881","https://twitter.com/Twitter User/status/1757585302225596881")</f>
        <v>https://twitter.com/Twitter User/status/1757585302225596881</v>
      </c>
      <c r="N1067">
        <v>0</v>
      </c>
      <c r="O1067">
        <v>0</v>
      </c>
      <c r="X1067" t="s">
        <v>53</v>
      </c>
      <c r="AK1067" t="s">
        <v>54</v>
      </c>
      <c r="AL1067" t="s">
        <v>55</v>
      </c>
      <c r="AM1067" t="s">
        <v>55</v>
      </c>
      <c r="AN1067" t="s">
        <v>55</v>
      </c>
      <c r="AO1067" t="s">
        <v>55</v>
      </c>
      <c r="AP1067" t="s">
        <v>55</v>
      </c>
      <c r="AQ1067" t="s">
        <v>55</v>
      </c>
    </row>
    <row r="1068" spans="1:43" x14ac:dyDescent="0.35">
      <c r="A1068" t="s">
        <v>2093</v>
      </c>
      <c r="B1068" t="s">
        <v>47</v>
      </c>
      <c r="C1068" t="s">
        <v>48</v>
      </c>
      <c r="D1068" t="s">
        <v>48</v>
      </c>
      <c r="E1068" t="s">
        <v>49</v>
      </c>
      <c r="F1068" t="s">
        <v>2147</v>
      </c>
      <c r="G1068" t="s">
        <v>2148</v>
      </c>
      <c r="I1068" t="str">
        <f>HYPERLINK("https://twitter.com/Twitter User/status/1757475654407532743","https://twitter.com/Twitter User/status/1757475654407532743")</f>
        <v>https://twitter.com/Twitter User/status/1757475654407532743</v>
      </c>
      <c r="J1068" t="s">
        <v>52</v>
      </c>
      <c r="N1068">
        <v>0</v>
      </c>
      <c r="O1068">
        <v>0</v>
      </c>
      <c r="X1068" t="s">
        <v>53</v>
      </c>
      <c r="AK1068" t="s">
        <v>54</v>
      </c>
      <c r="AL1068" t="s">
        <v>55</v>
      </c>
      <c r="AM1068" t="s">
        <v>55</v>
      </c>
      <c r="AN1068" t="s">
        <v>55</v>
      </c>
      <c r="AO1068" t="s">
        <v>55</v>
      </c>
      <c r="AP1068" t="s">
        <v>55</v>
      </c>
      <c r="AQ1068" t="s">
        <v>55</v>
      </c>
    </row>
    <row r="1069" spans="1:43" x14ac:dyDescent="0.35">
      <c r="A1069" t="s">
        <v>2149</v>
      </c>
      <c r="B1069" t="s">
        <v>47</v>
      </c>
      <c r="C1069" t="s">
        <v>48</v>
      </c>
      <c r="D1069" t="s">
        <v>48</v>
      </c>
      <c r="E1069" t="s">
        <v>49</v>
      </c>
      <c r="F1069" t="s">
        <v>2150</v>
      </c>
      <c r="G1069" t="s">
        <v>2151</v>
      </c>
      <c r="I1069" t="str">
        <f>HYPERLINK("https://twitter.com/Twitter User/status/1757436947444969878","https://twitter.com/Twitter User/status/1757436947444969878")</f>
        <v>https://twitter.com/Twitter User/status/1757436947444969878</v>
      </c>
      <c r="J1069" t="s">
        <v>52</v>
      </c>
      <c r="N1069">
        <v>0</v>
      </c>
      <c r="O1069">
        <v>0</v>
      </c>
      <c r="X1069" t="s">
        <v>53</v>
      </c>
      <c r="AK1069" t="s">
        <v>54</v>
      </c>
      <c r="AL1069" t="s">
        <v>55</v>
      </c>
      <c r="AM1069" t="s">
        <v>55</v>
      </c>
      <c r="AN1069" t="s">
        <v>55</v>
      </c>
      <c r="AO1069" t="s">
        <v>55</v>
      </c>
      <c r="AP1069" t="s">
        <v>55</v>
      </c>
      <c r="AQ1069" t="s">
        <v>55</v>
      </c>
    </row>
    <row r="1070" spans="1:43" x14ac:dyDescent="0.35">
      <c r="A1070" t="s">
        <v>2149</v>
      </c>
      <c r="B1070" t="s">
        <v>47</v>
      </c>
      <c r="C1070" t="s">
        <v>48</v>
      </c>
      <c r="D1070" t="s">
        <v>48</v>
      </c>
      <c r="E1070" t="s">
        <v>68</v>
      </c>
      <c r="F1070" t="s">
        <v>2152</v>
      </c>
      <c r="G1070" t="s">
        <v>2153</v>
      </c>
      <c r="I1070" t="str">
        <f>HYPERLINK("https://twitter.com/Twitter User/status/1757410003793678719","https://twitter.com/Twitter User/status/1757410003793678719")</f>
        <v>https://twitter.com/Twitter User/status/1757410003793678719</v>
      </c>
      <c r="J1070" t="s">
        <v>52</v>
      </c>
      <c r="N1070">
        <v>0</v>
      </c>
      <c r="O1070">
        <v>0</v>
      </c>
      <c r="X1070" t="s">
        <v>53</v>
      </c>
      <c r="AK1070" t="s">
        <v>54</v>
      </c>
      <c r="AL1070" t="s">
        <v>55</v>
      </c>
      <c r="AM1070" t="s">
        <v>55</v>
      </c>
      <c r="AN1070" t="s">
        <v>55</v>
      </c>
      <c r="AO1070" t="s">
        <v>55</v>
      </c>
      <c r="AP1070" t="s">
        <v>55</v>
      </c>
      <c r="AQ1070" t="s">
        <v>55</v>
      </c>
    </row>
    <row r="1071" spans="1:43" x14ac:dyDescent="0.35">
      <c r="A1071" t="s">
        <v>2149</v>
      </c>
      <c r="B1071" t="s">
        <v>47</v>
      </c>
      <c r="C1071" t="s">
        <v>48</v>
      </c>
      <c r="D1071" t="s">
        <v>48</v>
      </c>
      <c r="E1071" t="s">
        <v>61</v>
      </c>
      <c r="F1071" t="s">
        <v>2104</v>
      </c>
      <c r="G1071" t="s">
        <v>2154</v>
      </c>
      <c r="I1071" t="str">
        <f>HYPERLINK("https://twitter.com/Twitter User/status/1757365625603727531","https://twitter.com/Twitter User/status/1757365625603727531")</f>
        <v>https://twitter.com/Twitter User/status/1757365625603727531</v>
      </c>
      <c r="J1071" t="s">
        <v>52</v>
      </c>
      <c r="N1071">
        <v>0</v>
      </c>
      <c r="O1071">
        <v>0</v>
      </c>
      <c r="X1071" t="s">
        <v>53</v>
      </c>
      <c r="AK1071" t="s">
        <v>54</v>
      </c>
      <c r="AL1071" t="s">
        <v>55</v>
      </c>
      <c r="AM1071" t="s">
        <v>55</v>
      </c>
      <c r="AN1071" t="s">
        <v>55</v>
      </c>
      <c r="AO1071" t="s">
        <v>55</v>
      </c>
      <c r="AP1071" t="s">
        <v>55</v>
      </c>
      <c r="AQ1071" t="s">
        <v>55</v>
      </c>
    </row>
    <row r="1072" spans="1:43" x14ac:dyDescent="0.35">
      <c r="A1072" t="s">
        <v>2149</v>
      </c>
      <c r="B1072" t="s">
        <v>47</v>
      </c>
      <c r="C1072" t="s">
        <v>48</v>
      </c>
      <c r="D1072" t="s">
        <v>48</v>
      </c>
      <c r="E1072" t="s">
        <v>49</v>
      </c>
      <c r="F1072" t="s">
        <v>2155</v>
      </c>
      <c r="G1072" t="s">
        <v>2156</v>
      </c>
      <c r="I1072" t="str">
        <f>HYPERLINK("https://twitter.com/Twitter User/status/1757353098555830617","https://twitter.com/Twitter User/status/1757353098555830617")</f>
        <v>https://twitter.com/Twitter User/status/1757353098555830617</v>
      </c>
      <c r="J1072" t="s">
        <v>52</v>
      </c>
      <c r="N1072">
        <v>0</v>
      </c>
      <c r="O1072">
        <v>0</v>
      </c>
      <c r="X1072" t="s">
        <v>53</v>
      </c>
      <c r="AK1072" t="s">
        <v>54</v>
      </c>
      <c r="AL1072" t="s">
        <v>55</v>
      </c>
      <c r="AM1072" t="s">
        <v>55</v>
      </c>
      <c r="AN1072" t="s">
        <v>55</v>
      </c>
      <c r="AO1072" t="s">
        <v>55</v>
      </c>
      <c r="AP1072" t="s">
        <v>55</v>
      </c>
      <c r="AQ1072" t="s">
        <v>55</v>
      </c>
    </row>
    <row r="1073" spans="1:43" x14ac:dyDescent="0.35">
      <c r="A1073" t="s">
        <v>2149</v>
      </c>
      <c r="B1073" t="s">
        <v>47</v>
      </c>
      <c r="C1073" t="s">
        <v>48</v>
      </c>
      <c r="D1073" t="s">
        <v>48</v>
      </c>
      <c r="E1073" t="s">
        <v>49</v>
      </c>
      <c r="F1073" t="s">
        <v>2157</v>
      </c>
      <c r="G1073" t="s">
        <v>2158</v>
      </c>
      <c r="I1073" t="str">
        <f>HYPERLINK("https://twitter.com/Twitter User/status/1757350113679397210","https://twitter.com/Twitter User/status/1757350113679397210")</f>
        <v>https://twitter.com/Twitter User/status/1757350113679397210</v>
      </c>
      <c r="J1073" t="s">
        <v>52</v>
      </c>
      <c r="N1073">
        <v>0</v>
      </c>
      <c r="O1073">
        <v>0</v>
      </c>
      <c r="X1073" t="s">
        <v>53</v>
      </c>
      <c r="AK1073" t="s">
        <v>54</v>
      </c>
      <c r="AL1073" t="s">
        <v>55</v>
      </c>
      <c r="AM1073" t="s">
        <v>55</v>
      </c>
      <c r="AN1073" t="s">
        <v>55</v>
      </c>
      <c r="AO1073" t="s">
        <v>55</v>
      </c>
      <c r="AP1073" t="s">
        <v>55</v>
      </c>
      <c r="AQ1073" t="s">
        <v>55</v>
      </c>
    </row>
    <row r="1074" spans="1:43" x14ac:dyDescent="0.35">
      <c r="A1074" t="s">
        <v>2149</v>
      </c>
      <c r="B1074" t="s">
        <v>47</v>
      </c>
      <c r="C1074" t="s">
        <v>48</v>
      </c>
      <c r="D1074" t="s">
        <v>48</v>
      </c>
      <c r="E1074" t="s">
        <v>49</v>
      </c>
      <c r="F1074" t="s">
        <v>2159</v>
      </c>
      <c r="G1074" t="s">
        <v>2160</v>
      </c>
      <c r="I1074" t="str">
        <f>HYPERLINK("https://twitter.com/Twitter User/status/1757343829944860723","https://twitter.com/Twitter User/status/1757343829944860723")</f>
        <v>https://twitter.com/Twitter User/status/1757343829944860723</v>
      </c>
      <c r="N1074">
        <v>0</v>
      </c>
      <c r="O1074">
        <v>0</v>
      </c>
      <c r="X1074" t="s">
        <v>53</v>
      </c>
      <c r="AK1074" t="s">
        <v>54</v>
      </c>
      <c r="AL1074" t="s">
        <v>55</v>
      </c>
      <c r="AM1074" t="s">
        <v>55</v>
      </c>
      <c r="AN1074" t="s">
        <v>55</v>
      </c>
      <c r="AO1074" t="s">
        <v>55</v>
      </c>
      <c r="AP1074" t="s">
        <v>55</v>
      </c>
      <c r="AQ1074" t="s">
        <v>55</v>
      </c>
    </row>
    <row r="1075" spans="1:43" x14ac:dyDescent="0.35">
      <c r="A1075" t="s">
        <v>2149</v>
      </c>
      <c r="B1075" t="s">
        <v>47</v>
      </c>
      <c r="C1075" t="s">
        <v>48</v>
      </c>
      <c r="D1075" t="s">
        <v>48</v>
      </c>
      <c r="E1075" t="s">
        <v>49</v>
      </c>
      <c r="F1075" t="s">
        <v>2161</v>
      </c>
      <c r="G1075" t="s">
        <v>2162</v>
      </c>
      <c r="I1075" t="str">
        <f>HYPERLINK("https://twitter.com/Twitter User/status/1757343786785538290","https://twitter.com/Twitter User/status/1757343786785538290")</f>
        <v>https://twitter.com/Twitter User/status/1757343786785538290</v>
      </c>
      <c r="N1075">
        <v>0</v>
      </c>
      <c r="O1075">
        <v>0</v>
      </c>
      <c r="X1075" t="s">
        <v>53</v>
      </c>
      <c r="AK1075" t="s">
        <v>54</v>
      </c>
      <c r="AL1075" t="s">
        <v>55</v>
      </c>
      <c r="AM1075" t="s">
        <v>55</v>
      </c>
      <c r="AN1075" t="s">
        <v>55</v>
      </c>
      <c r="AO1075" t="s">
        <v>55</v>
      </c>
      <c r="AP1075" t="s">
        <v>55</v>
      </c>
      <c r="AQ1075" t="s">
        <v>55</v>
      </c>
    </row>
    <row r="1076" spans="1:43" x14ac:dyDescent="0.35">
      <c r="A1076" t="s">
        <v>2149</v>
      </c>
      <c r="B1076" t="s">
        <v>47</v>
      </c>
      <c r="C1076" t="s">
        <v>48</v>
      </c>
      <c r="D1076" t="s">
        <v>48</v>
      </c>
      <c r="E1076" t="s">
        <v>49</v>
      </c>
      <c r="F1076" t="s">
        <v>2163</v>
      </c>
      <c r="G1076" t="s">
        <v>2164</v>
      </c>
      <c r="I1076" t="str">
        <f>HYPERLINK("https://twitter.com/Twitter User/status/1757343655268859958","https://twitter.com/Twitter User/status/1757343655268859958")</f>
        <v>https://twitter.com/Twitter User/status/1757343655268859958</v>
      </c>
      <c r="J1076" t="s">
        <v>52</v>
      </c>
      <c r="N1076">
        <v>0</v>
      </c>
      <c r="O1076">
        <v>0</v>
      </c>
      <c r="X1076" t="s">
        <v>53</v>
      </c>
      <c r="AK1076" t="s">
        <v>54</v>
      </c>
      <c r="AL1076" t="s">
        <v>55</v>
      </c>
      <c r="AM1076" t="s">
        <v>55</v>
      </c>
      <c r="AN1076" t="s">
        <v>55</v>
      </c>
      <c r="AO1076" t="s">
        <v>55</v>
      </c>
      <c r="AP1076" t="s">
        <v>55</v>
      </c>
      <c r="AQ1076" t="s">
        <v>55</v>
      </c>
    </row>
    <row r="1077" spans="1:43" x14ac:dyDescent="0.35">
      <c r="A1077" t="s">
        <v>2149</v>
      </c>
      <c r="B1077" t="s">
        <v>47</v>
      </c>
      <c r="C1077" t="s">
        <v>48</v>
      </c>
      <c r="D1077" t="s">
        <v>48</v>
      </c>
      <c r="E1077" t="s">
        <v>49</v>
      </c>
      <c r="F1077" t="s">
        <v>2165</v>
      </c>
      <c r="G1077" t="s">
        <v>2166</v>
      </c>
      <c r="I1077" t="str">
        <f>HYPERLINK("https://twitter.com/Twitter User/status/1757331448489816157","https://twitter.com/Twitter User/status/1757331448489816157")</f>
        <v>https://twitter.com/Twitter User/status/1757331448489816157</v>
      </c>
      <c r="N1077">
        <v>0</v>
      </c>
      <c r="O1077">
        <v>0</v>
      </c>
      <c r="X1077" t="s">
        <v>53</v>
      </c>
      <c r="AK1077" t="s">
        <v>54</v>
      </c>
      <c r="AL1077" t="s">
        <v>55</v>
      </c>
      <c r="AM1077" t="s">
        <v>55</v>
      </c>
      <c r="AN1077" t="s">
        <v>55</v>
      </c>
      <c r="AO1077" t="s">
        <v>55</v>
      </c>
      <c r="AP1077" t="s">
        <v>55</v>
      </c>
      <c r="AQ1077" t="s">
        <v>55</v>
      </c>
    </row>
    <row r="1078" spans="1:43" x14ac:dyDescent="0.35">
      <c r="A1078" t="s">
        <v>2149</v>
      </c>
      <c r="B1078" t="s">
        <v>47</v>
      </c>
      <c r="C1078" t="s">
        <v>48</v>
      </c>
      <c r="D1078" t="s">
        <v>48</v>
      </c>
      <c r="E1078" t="s">
        <v>61</v>
      </c>
      <c r="F1078" t="s">
        <v>2167</v>
      </c>
      <c r="G1078" t="s">
        <v>2168</v>
      </c>
      <c r="I1078" t="str">
        <f>HYPERLINK("https://twitter.com/Twitter User/status/1757313941712388541","https://twitter.com/Twitter User/status/1757313941712388541")</f>
        <v>https://twitter.com/Twitter User/status/1757313941712388541</v>
      </c>
      <c r="J1078" t="s">
        <v>52</v>
      </c>
      <c r="N1078">
        <v>0</v>
      </c>
      <c r="O1078">
        <v>0</v>
      </c>
      <c r="X1078" t="s">
        <v>53</v>
      </c>
      <c r="AK1078" t="s">
        <v>54</v>
      </c>
      <c r="AL1078" t="s">
        <v>55</v>
      </c>
      <c r="AM1078" t="s">
        <v>55</v>
      </c>
      <c r="AN1078" t="s">
        <v>55</v>
      </c>
      <c r="AO1078" t="s">
        <v>55</v>
      </c>
      <c r="AP1078" t="s">
        <v>55</v>
      </c>
      <c r="AQ1078" t="s">
        <v>55</v>
      </c>
    </row>
    <row r="1079" spans="1:43" x14ac:dyDescent="0.35">
      <c r="A1079" t="s">
        <v>2149</v>
      </c>
      <c r="B1079" t="s">
        <v>47</v>
      </c>
      <c r="C1079" t="s">
        <v>48</v>
      </c>
      <c r="D1079" t="s">
        <v>48</v>
      </c>
      <c r="E1079" t="s">
        <v>49</v>
      </c>
      <c r="F1079" t="s">
        <v>2169</v>
      </c>
      <c r="G1079" t="s">
        <v>2170</v>
      </c>
      <c r="I1079" t="str">
        <f>HYPERLINK("https://twitter.com/Twitter User/status/1757310302473879604","https://twitter.com/Twitter User/status/1757310302473879604")</f>
        <v>https://twitter.com/Twitter User/status/1757310302473879604</v>
      </c>
      <c r="N1079">
        <v>0</v>
      </c>
      <c r="O1079">
        <v>0</v>
      </c>
      <c r="X1079" t="s">
        <v>53</v>
      </c>
      <c r="AK1079" t="s">
        <v>54</v>
      </c>
      <c r="AL1079" t="s">
        <v>55</v>
      </c>
      <c r="AM1079" t="s">
        <v>55</v>
      </c>
      <c r="AN1079" t="s">
        <v>55</v>
      </c>
      <c r="AO1079" t="s">
        <v>55</v>
      </c>
      <c r="AP1079" t="s">
        <v>55</v>
      </c>
      <c r="AQ1079" t="s">
        <v>55</v>
      </c>
    </row>
    <row r="1080" spans="1:43" x14ac:dyDescent="0.35">
      <c r="A1080" t="s">
        <v>2149</v>
      </c>
      <c r="B1080" t="s">
        <v>47</v>
      </c>
      <c r="C1080" t="s">
        <v>48</v>
      </c>
      <c r="D1080" t="s">
        <v>48</v>
      </c>
      <c r="E1080" t="s">
        <v>61</v>
      </c>
      <c r="F1080" t="s">
        <v>2171</v>
      </c>
      <c r="G1080" t="s">
        <v>2172</v>
      </c>
      <c r="I1080" t="str">
        <f>HYPERLINK("https://twitter.com/Twitter User/status/1757300814320910766","https://twitter.com/Twitter User/status/1757300814320910766")</f>
        <v>https://twitter.com/Twitter User/status/1757300814320910766</v>
      </c>
      <c r="J1080" t="s">
        <v>60</v>
      </c>
      <c r="N1080">
        <v>0</v>
      </c>
      <c r="O1080">
        <v>0</v>
      </c>
      <c r="X1080" t="s">
        <v>53</v>
      </c>
      <c r="AK1080" t="s">
        <v>54</v>
      </c>
      <c r="AL1080" t="s">
        <v>55</v>
      </c>
      <c r="AM1080" t="s">
        <v>55</v>
      </c>
      <c r="AN1080" t="s">
        <v>55</v>
      </c>
      <c r="AO1080" t="s">
        <v>55</v>
      </c>
      <c r="AP1080" t="s">
        <v>55</v>
      </c>
      <c r="AQ1080" t="s">
        <v>55</v>
      </c>
    </row>
    <row r="1081" spans="1:43" x14ac:dyDescent="0.35">
      <c r="A1081" t="s">
        <v>2149</v>
      </c>
      <c r="B1081" t="s">
        <v>47</v>
      </c>
      <c r="C1081" t="s">
        <v>48</v>
      </c>
      <c r="D1081" t="s">
        <v>48</v>
      </c>
      <c r="E1081" t="s">
        <v>49</v>
      </c>
      <c r="F1081" t="s">
        <v>2173</v>
      </c>
      <c r="G1081" t="s">
        <v>2174</v>
      </c>
      <c r="I1081" t="str">
        <f>HYPERLINK("https://twitter.com/Twitter User/status/1757269494446334333","https://twitter.com/Twitter User/status/1757269494446334333")</f>
        <v>https://twitter.com/Twitter User/status/1757269494446334333</v>
      </c>
      <c r="N1081">
        <v>0</v>
      </c>
      <c r="O1081">
        <v>0</v>
      </c>
      <c r="X1081" t="s">
        <v>53</v>
      </c>
      <c r="AK1081" t="s">
        <v>54</v>
      </c>
      <c r="AL1081" t="s">
        <v>55</v>
      </c>
      <c r="AM1081" t="s">
        <v>55</v>
      </c>
      <c r="AN1081" t="s">
        <v>55</v>
      </c>
      <c r="AO1081" t="s">
        <v>55</v>
      </c>
      <c r="AP1081" t="s">
        <v>55</v>
      </c>
      <c r="AQ1081" t="s">
        <v>55</v>
      </c>
    </row>
    <row r="1082" spans="1:43" x14ac:dyDescent="0.35">
      <c r="A1082" t="s">
        <v>2149</v>
      </c>
      <c r="B1082" t="s">
        <v>47</v>
      </c>
      <c r="C1082" t="s">
        <v>48</v>
      </c>
      <c r="D1082" t="s">
        <v>48</v>
      </c>
      <c r="E1082" t="s">
        <v>61</v>
      </c>
      <c r="F1082" t="s">
        <v>2175</v>
      </c>
      <c r="G1082" t="s">
        <v>2176</v>
      </c>
      <c r="I1082" t="str">
        <f>HYPERLINK("https://twitter.com/Twitter User/status/1757193580580639138","https://twitter.com/Twitter User/status/1757193580580639138")</f>
        <v>https://twitter.com/Twitter User/status/1757193580580639138</v>
      </c>
      <c r="N1082">
        <v>0</v>
      </c>
      <c r="O1082">
        <v>0</v>
      </c>
      <c r="X1082" t="s">
        <v>53</v>
      </c>
      <c r="AK1082" t="s">
        <v>54</v>
      </c>
      <c r="AL1082" t="s">
        <v>55</v>
      </c>
      <c r="AM1082" t="s">
        <v>55</v>
      </c>
      <c r="AN1082" t="s">
        <v>55</v>
      </c>
      <c r="AO1082" t="s">
        <v>55</v>
      </c>
      <c r="AP1082" t="s">
        <v>55</v>
      </c>
      <c r="AQ1082" t="s">
        <v>55</v>
      </c>
    </row>
    <row r="1083" spans="1:43" x14ac:dyDescent="0.35">
      <c r="A1083" t="s">
        <v>2149</v>
      </c>
      <c r="B1083" t="s">
        <v>47</v>
      </c>
      <c r="C1083" t="s">
        <v>48</v>
      </c>
      <c r="D1083" t="s">
        <v>48</v>
      </c>
      <c r="E1083" t="s">
        <v>61</v>
      </c>
      <c r="F1083" t="s">
        <v>2177</v>
      </c>
      <c r="G1083" t="s">
        <v>2178</v>
      </c>
      <c r="I1083" t="str">
        <f>HYPERLINK("https://twitter.com/Twitter User/status/1757120163890233478","https://twitter.com/Twitter User/status/1757120163890233478")</f>
        <v>https://twitter.com/Twitter User/status/1757120163890233478</v>
      </c>
      <c r="J1083" t="s">
        <v>60</v>
      </c>
      <c r="N1083">
        <v>0</v>
      </c>
      <c r="O1083">
        <v>0</v>
      </c>
      <c r="X1083" t="s">
        <v>53</v>
      </c>
      <c r="AK1083" t="s">
        <v>54</v>
      </c>
      <c r="AL1083" t="s">
        <v>55</v>
      </c>
      <c r="AM1083" t="s">
        <v>55</v>
      </c>
      <c r="AN1083" t="s">
        <v>55</v>
      </c>
      <c r="AO1083" t="s">
        <v>55</v>
      </c>
      <c r="AP1083" t="s">
        <v>55</v>
      </c>
      <c r="AQ1083" t="s">
        <v>55</v>
      </c>
    </row>
    <row r="1084" spans="1:43" x14ac:dyDescent="0.35">
      <c r="A1084" t="s">
        <v>2149</v>
      </c>
      <c r="B1084" t="s">
        <v>47</v>
      </c>
      <c r="C1084" t="s">
        <v>48</v>
      </c>
      <c r="D1084" t="s">
        <v>48</v>
      </c>
      <c r="E1084" t="s">
        <v>49</v>
      </c>
      <c r="F1084" t="s">
        <v>2179</v>
      </c>
      <c r="G1084" t="s">
        <v>2180</v>
      </c>
      <c r="I1084" t="str">
        <f>HYPERLINK("https://twitter.com/Twitter User/status/1757113969859563595","https://twitter.com/Twitter User/status/1757113969859563595")</f>
        <v>https://twitter.com/Twitter User/status/1757113969859563595</v>
      </c>
      <c r="J1084" t="s">
        <v>52</v>
      </c>
      <c r="N1084">
        <v>0</v>
      </c>
      <c r="O1084">
        <v>0</v>
      </c>
      <c r="X1084" t="s">
        <v>53</v>
      </c>
      <c r="AK1084" t="s">
        <v>54</v>
      </c>
      <c r="AL1084" t="s">
        <v>55</v>
      </c>
      <c r="AM1084" t="s">
        <v>55</v>
      </c>
      <c r="AN1084" t="s">
        <v>55</v>
      </c>
      <c r="AO1084" t="s">
        <v>55</v>
      </c>
      <c r="AP1084" t="s">
        <v>55</v>
      </c>
      <c r="AQ1084" t="s">
        <v>55</v>
      </c>
    </row>
    <row r="1085" spans="1:43" x14ac:dyDescent="0.35">
      <c r="A1085" t="s">
        <v>2181</v>
      </c>
      <c r="B1085" t="s">
        <v>47</v>
      </c>
      <c r="C1085" t="s">
        <v>48</v>
      </c>
      <c r="D1085" t="s">
        <v>48</v>
      </c>
      <c r="E1085" t="s">
        <v>61</v>
      </c>
      <c r="F1085" t="s">
        <v>2182</v>
      </c>
      <c r="G1085" t="s">
        <v>2183</v>
      </c>
      <c r="I1085" t="str">
        <f>HYPERLINK("https://twitter.com/Twitter User/status/1757060116527083686","https://twitter.com/Twitter User/status/1757060116527083686")</f>
        <v>https://twitter.com/Twitter User/status/1757060116527083686</v>
      </c>
      <c r="J1085" t="s">
        <v>52</v>
      </c>
      <c r="N1085">
        <v>0</v>
      </c>
      <c r="O1085">
        <v>0</v>
      </c>
      <c r="X1085" t="s">
        <v>53</v>
      </c>
      <c r="AK1085" t="s">
        <v>54</v>
      </c>
      <c r="AL1085" t="s">
        <v>55</v>
      </c>
      <c r="AM1085" t="s">
        <v>55</v>
      </c>
      <c r="AN1085" t="s">
        <v>55</v>
      </c>
      <c r="AO1085" t="s">
        <v>55</v>
      </c>
      <c r="AP1085" t="s">
        <v>55</v>
      </c>
      <c r="AQ1085" t="s">
        <v>55</v>
      </c>
    </row>
    <row r="1086" spans="1:43" x14ac:dyDescent="0.35">
      <c r="A1086" t="s">
        <v>2181</v>
      </c>
      <c r="B1086" t="s">
        <v>47</v>
      </c>
      <c r="C1086" t="s">
        <v>48</v>
      </c>
      <c r="D1086" t="s">
        <v>48</v>
      </c>
      <c r="E1086" t="s">
        <v>49</v>
      </c>
      <c r="F1086" t="s">
        <v>2184</v>
      </c>
      <c r="G1086" t="s">
        <v>2185</v>
      </c>
      <c r="I1086" t="str">
        <f>HYPERLINK("https://twitter.com/Twitter User/status/1757036091755135445","https://twitter.com/Twitter User/status/1757036091755135445")</f>
        <v>https://twitter.com/Twitter User/status/1757036091755135445</v>
      </c>
      <c r="J1086" t="s">
        <v>52</v>
      </c>
      <c r="N1086">
        <v>0</v>
      </c>
      <c r="O1086">
        <v>0</v>
      </c>
      <c r="X1086" t="s">
        <v>53</v>
      </c>
      <c r="AK1086" t="s">
        <v>54</v>
      </c>
      <c r="AL1086" t="s">
        <v>55</v>
      </c>
      <c r="AM1086" t="s">
        <v>55</v>
      </c>
      <c r="AN1086" t="s">
        <v>55</v>
      </c>
      <c r="AO1086" t="s">
        <v>55</v>
      </c>
      <c r="AP1086" t="s">
        <v>55</v>
      </c>
      <c r="AQ1086" t="s">
        <v>55</v>
      </c>
    </row>
    <row r="1087" spans="1:43" x14ac:dyDescent="0.35">
      <c r="A1087" t="s">
        <v>2181</v>
      </c>
      <c r="B1087" t="s">
        <v>47</v>
      </c>
      <c r="C1087" t="s">
        <v>48</v>
      </c>
      <c r="D1087" t="s">
        <v>48</v>
      </c>
      <c r="E1087" t="s">
        <v>49</v>
      </c>
      <c r="F1087" t="s">
        <v>2186</v>
      </c>
      <c r="G1087" t="s">
        <v>2187</v>
      </c>
      <c r="I1087" t="str">
        <f>HYPERLINK("https://twitter.com/Twitter User/status/1757017496542982285","https://twitter.com/Twitter User/status/1757017496542982285")</f>
        <v>https://twitter.com/Twitter User/status/1757017496542982285</v>
      </c>
      <c r="N1087">
        <v>0</v>
      </c>
      <c r="O1087">
        <v>0</v>
      </c>
      <c r="X1087" t="s">
        <v>53</v>
      </c>
      <c r="AK1087" t="s">
        <v>54</v>
      </c>
      <c r="AL1087" t="s">
        <v>55</v>
      </c>
      <c r="AM1087" t="s">
        <v>55</v>
      </c>
      <c r="AN1087" t="s">
        <v>55</v>
      </c>
      <c r="AO1087" t="s">
        <v>55</v>
      </c>
      <c r="AP1087" t="s">
        <v>55</v>
      </c>
      <c r="AQ1087" t="s">
        <v>55</v>
      </c>
    </row>
    <row r="1088" spans="1:43" x14ac:dyDescent="0.35">
      <c r="A1088" t="s">
        <v>2181</v>
      </c>
      <c r="B1088" t="s">
        <v>47</v>
      </c>
      <c r="C1088" t="s">
        <v>48</v>
      </c>
      <c r="D1088" t="s">
        <v>48</v>
      </c>
      <c r="E1088" t="s">
        <v>49</v>
      </c>
      <c r="F1088" t="s">
        <v>2188</v>
      </c>
      <c r="G1088" t="s">
        <v>2189</v>
      </c>
      <c r="I1088" t="str">
        <f>HYPERLINK("https://twitter.com/Twitter User/status/1756981356641636719","https://twitter.com/Twitter User/status/1756981356641636719")</f>
        <v>https://twitter.com/Twitter User/status/1756981356641636719</v>
      </c>
      <c r="J1088" t="s">
        <v>60</v>
      </c>
      <c r="N1088">
        <v>0</v>
      </c>
      <c r="O1088">
        <v>0</v>
      </c>
      <c r="X1088" t="s">
        <v>53</v>
      </c>
      <c r="AK1088" t="s">
        <v>54</v>
      </c>
      <c r="AL1088" t="s">
        <v>55</v>
      </c>
      <c r="AM1088" t="s">
        <v>55</v>
      </c>
      <c r="AN1088" t="s">
        <v>55</v>
      </c>
      <c r="AO1088" t="s">
        <v>55</v>
      </c>
      <c r="AP1088" t="s">
        <v>55</v>
      </c>
      <c r="AQ1088" t="s">
        <v>55</v>
      </c>
    </row>
    <row r="1089" spans="1:43" x14ac:dyDescent="0.35">
      <c r="A1089" t="s">
        <v>2181</v>
      </c>
      <c r="B1089" t="s">
        <v>47</v>
      </c>
      <c r="C1089" t="s">
        <v>48</v>
      </c>
      <c r="D1089" t="s">
        <v>48</v>
      </c>
      <c r="E1089" t="s">
        <v>61</v>
      </c>
      <c r="F1089" t="s">
        <v>2190</v>
      </c>
      <c r="G1089" t="s">
        <v>2191</v>
      </c>
      <c r="I1089" t="str">
        <f>HYPERLINK("https://twitter.com/Twitter User/status/1756942558205472949","https://twitter.com/Twitter User/status/1756942558205472949")</f>
        <v>https://twitter.com/Twitter User/status/1756942558205472949</v>
      </c>
      <c r="J1089" t="s">
        <v>52</v>
      </c>
      <c r="N1089">
        <v>0</v>
      </c>
      <c r="O1089">
        <v>0</v>
      </c>
      <c r="X1089" t="s">
        <v>53</v>
      </c>
      <c r="AK1089" t="s">
        <v>54</v>
      </c>
      <c r="AL1089" t="s">
        <v>55</v>
      </c>
      <c r="AM1089" t="s">
        <v>55</v>
      </c>
      <c r="AN1089" t="s">
        <v>55</v>
      </c>
      <c r="AO1089" t="s">
        <v>55</v>
      </c>
      <c r="AP1089" t="s">
        <v>55</v>
      </c>
      <c r="AQ1089" t="s">
        <v>55</v>
      </c>
    </row>
    <row r="1090" spans="1:43" x14ac:dyDescent="0.35">
      <c r="A1090" t="s">
        <v>2181</v>
      </c>
      <c r="B1090" t="s">
        <v>47</v>
      </c>
      <c r="C1090" t="s">
        <v>48</v>
      </c>
      <c r="D1090" t="s">
        <v>48</v>
      </c>
      <c r="E1090" t="s">
        <v>49</v>
      </c>
      <c r="F1090" t="s">
        <v>2192</v>
      </c>
      <c r="G1090" t="s">
        <v>2193</v>
      </c>
      <c r="I1090" t="str">
        <f>HYPERLINK("https://twitter.com/Twitter User/status/1756931564611539189","https://twitter.com/Twitter User/status/1756931564611539189")</f>
        <v>https://twitter.com/Twitter User/status/1756931564611539189</v>
      </c>
      <c r="J1090" t="s">
        <v>52</v>
      </c>
      <c r="N1090">
        <v>0</v>
      </c>
      <c r="O1090">
        <v>0</v>
      </c>
      <c r="X1090" t="s">
        <v>53</v>
      </c>
      <c r="AK1090" t="s">
        <v>54</v>
      </c>
      <c r="AL1090" t="s">
        <v>55</v>
      </c>
      <c r="AM1090" t="s">
        <v>55</v>
      </c>
      <c r="AN1090" t="s">
        <v>55</v>
      </c>
      <c r="AO1090" t="s">
        <v>55</v>
      </c>
      <c r="AP1090" t="s">
        <v>55</v>
      </c>
      <c r="AQ1090" t="s">
        <v>55</v>
      </c>
    </row>
    <row r="1091" spans="1:43" x14ac:dyDescent="0.35">
      <c r="A1091" t="s">
        <v>2181</v>
      </c>
      <c r="B1091" t="s">
        <v>73</v>
      </c>
      <c r="C1091" t="s">
        <v>2194</v>
      </c>
      <c r="D1091" t="s">
        <v>2194</v>
      </c>
      <c r="E1091" t="s">
        <v>68</v>
      </c>
      <c r="F1091" t="s">
        <v>2195</v>
      </c>
      <c r="G1091" t="s">
        <v>2196</v>
      </c>
      <c r="I1091" t="str">
        <f>HYPERLINK("https://www.youtube.com/watch?v=APfRbIqHhCQ","https://www.youtube.com/watch?v=APfRbIqHhCQ")</f>
        <v>https://www.youtube.com/watch?v=APfRbIqHhCQ</v>
      </c>
      <c r="R1091">
        <v>0</v>
      </c>
      <c r="S1091">
        <v>0</v>
      </c>
      <c r="T1091">
        <v>0</v>
      </c>
      <c r="V1091">
        <v>0</v>
      </c>
      <c r="X1091" t="s">
        <v>77</v>
      </c>
      <c r="AL1091" t="s">
        <v>55</v>
      </c>
      <c r="AM1091" t="s">
        <v>55</v>
      </c>
      <c r="AN1091" t="s">
        <v>55</v>
      </c>
      <c r="AO1091" t="s">
        <v>55</v>
      </c>
      <c r="AP1091" t="s">
        <v>55</v>
      </c>
      <c r="AQ1091" t="s">
        <v>55</v>
      </c>
    </row>
    <row r="1092" spans="1:43" x14ac:dyDescent="0.35">
      <c r="A1092" t="s">
        <v>2197</v>
      </c>
      <c r="B1092" t="s">
        <v>47</v>
      </c>
      <c r="C1092" t="s">
        <v>48</v>
      </c>
      <c r="D1092" t="s">
        <v>48</v>
      </c>
      <c r="E1092" t="s">
        <v>61</v>
      </c>
      <c r="F1092" t="s">
        <v>2198</v>
      </c>
      <c r="G1092" t="s">
        <v>2199</v>
      </c>
      <c r="I1092" t="str">
        <f>HYPERLINK("https://twitter.com/Twitter User/status/1756701807324111290","https://twitter.com/Twitter User/status/1756701807324111290")</f>
        <v>https://twitter.com/Twitter User/status/1756701807324111290</v>
      </c>
      <c r="N1092">
        <v>0</v>
      </c>
      <c r="O1092">
        <v>0</v>
      </c>
      <c r="W1092" t="s">
        <v>94</v>
      </c>
      <c r="X1092" t="s">
        <v>53</v>
      </c>
      <c r="AK1092" t="s">
        <v>54</v>
      </c>
      <c r="AL1092" t="s">
        <v>55</v>
      </c>
      <c r="AM1092" t="s">
        <v>55</v>
      </c>
      <c r="AN1092" t="s">
        <v>55</v>
      </c>
      <c r="AO1092" t="s">
        <v>55</v>
      </c>
      <c r="AP1092" t="s">
        <v>55</v>
      </c>
      <c r="AQ1092" t="s">
        <v>55</v>
      </c>
    </row>
    <row r="1093" spans="1:43" x14ac:dyDescent="0.35">
      <c r="A1093" t="s">
        <v>2197</v>
      </c>
      <c r="B1093" t="s">
        <v>47</v>
      </c>
      <c r="C1093" t="s">
        <v>48</v>
      </c>
      <c r="D1093" t="s">
        <v>48</v>
      </c>
      <c r="E1093" t="s">
        <v>49</v>
      </c>
      <c r="F1093" t="s">
        <v>2200</v>
      </c>
      <c r="G1093" t="s">
        <v>2201</v>
      </c>
      <c r="I1093" t="str">
        <f>HYPERLINK("https://twitter.com/Twitter User/status/1756666883556667444","https://twitter.com/Twitter User/status/1756666883556667444")</f>
        <v>https://twitter.com/Twitter User/status/1756666883556667444</v>
      </c>
      <c r="J1093" t="s">
        <v>52</v>
      </c>
      <c r="N1093">
        <v>0</v>
      </c>
      <c r="O1093">
        <v>0</v>
      </c>
      <c r="X1093" t="s">
        <v>53</v>
      </c>
      <c r="AK1093" t="s">
        <v>54</v>
      </c>
      <c r="AL1093" t="s">
        <v>55</v>
      </c>
      <c r="AM1093" t="s">
        <v>55</v>
      </c>
      <c r="AN1093" t="s">
        <v>55</v>
      </c>
      <c r="AO1093" t="s">
        <v>55</v>
      </c>
      <c r="AP1093" t="s">
        <v>55</v>
      </c>
      <c r="AQ1093" t="s">
        <v>55</v>
      </c>
    </row>
    <row r="1094" spans="1:43" x14ac:dyDescent="0.35">
      <c r="A1094" t="s">
        <v>2197</v>
      </c>
      <c r="B1094" t="s">
        <v>47</v>
      </c>
      <c r="C1094" t="s">
        <v>48</v>
      </c>
      <c r="D1094" t="s">
        <v>48</v>
      </c>
      <c r="E1094" t="s">
        <v>49</v>
      </c>
      <c r="F1094" t="s">
        <v>2102</v>
      </c>
      <c r="G1094" t="s">
        <v>2202</v>
      </c>
      <c r="I1094" t="str">
        <f>HYPERLINK("https://twitter.com/Twitter User/status/1756666275584254276","https://twitter.com/Twitter User/status/1756666275584254276")</f>
        <v>https://twitter.com/Twitter User/status/1756666275584254276</v>
      </c>
      <c r="J1094" t="s">
        <v>52</v>
      </c>
      <c r="N1094">
        <v>0</v>
      </c>
      <c r="O1094">
        <v>0</v>
      </c>
      <c r="X1094" t="s">
        <v>53</v>
      </c>
      <c r="AK1094" t="s">
        <v>54</v>
      </c>
      <c r="AL1094" t="s">
        <v>55</v>
      </c>
      <c r="AM1094" t="s">
        <v>55</v>
      </c>
      <c r="AN1094" t="s">
        <v>55</v>
      </c>
      <c r="AO1094" t="s">
        <v>55</v>
      </c>
      <c r="AP1094" t="s">
        <v>55</v>
      </c>
      <c r="AQ1094" t="s">
        <v>55</v>
      </c>
    </row>
    <row r="1095" spans="1:43" x14ac:dyDescent="0.35">
      <c r="A1095" t="s">
        <v>2197</v>
      </c>
      <c r="B1095" t="s">
        <v>47</v>
      </c>
      <c r="C1095" t="s">
        <v>48</v>
      </c>
      <c r="D1095" t="s">
        <v>48</v>
      </c>
      <c r="E1095" t="s">
        <v>61</v>
      </c>
      <c r="F1095" t="s">
        <v>2203</v>
      </c>
      <c r="G1095" t="s">
        <v>2204</v>
      </c>
      <c r="I1095" t="str">
        <f>HYPERLINK("https://twitter.com/Twitter User/status/1756652451061751861","https://twitter.com/Twitter User/status/1756652451061751861")</f>
        <v>https://twitter.com/Twitter User/status/1756652451061751861</v>
      </c>
      <c r="J1095" t="s">
        <v>52</v>
      </c>
      <c r="N1095">
        <v>0</v>
      </c>
      <c r="O1095">
        <v>0</v>
      </c>
      <c r="X1095" t="s">
        <v>53</v>
      </c>
      <c r="AK1095" t="s">
        <v>54</v>
      </c>
      <c r="AL1095" t="s">
        <v>55</v>
      </c>
      <c r="AM1095" t="s">
        <v>55</v>
      </c>
      <c r="AN1095" t="s">
        <v>55</v>
      </c>
      <c r="AO1095" t="s">
        <v>55</v>
      </c>
      <c r="AP1095" t="s">
        <v>55</v>
      </c>
      <c r="AQ1095" t="s">
        <v>55</v>
      </c>
    </row>
    <row r="1096" spans="1:43" x14ac:dyDescent="0.35">
      <c r="A1096" t="s">
        <v>2197</v>
      </c>
      <c r="B1096" t="s">
        <v>47</v>
      </c>
      <c r="C1096" t="s">
        <v>48</v>
      </c>
      <c r="D1096" t="s">
        <v>48</v>
      </c>
      <c r="E1096" t="s">
        <v>61</v>
      </c>
      <c r="F1096" t="s">
        <v>2205</v>
      </c>
      <c r="G1096" t="s">
        <v>2206</v>
      </c>
      <c r="I1096" t="str">
        <f>HYPERLINK("https://twitter.com/Twitter User/status/1756652088921399577","https://twitter.com/Twitter User/status/1756652088921399577")</f>
        <v>https://twitter.com/Twitter User/status/1756652088921399577</v>
      </c>
      <c r="J1096" t="s">
        <v>52</v>
      </c>
      <c r="N1096">
        <v>0</v>
      </c>
      <c r="O1096">
        <v>0</v>
      </c>
      <c r="X1096" t="s">
        <v>53</v>
      </c>
      <c r="AK1096" t="s">
        <v>54</v>
      </c>
      <c r="AL1096" t="s">
        <v>55</v>
      </c>
      <c r="AM1096" t="s">
        <v>55</v>
      </c>
      <c r="AN1096" t="s">
        <v>55</v>
      </c>
      <c r="AO1096" t="s">
        <v>55</v>
      </c>
      <c r="AP1096" t="s">
        <v>55</v>
      </c>
      <c r="AQ1096" t="s">
        <v>55</v>
      </c>
    </row>
    <row r="1097" spans="1:43" x14ac:dyDescent="0.35">
      <c r="A1097" t="s">
        <v>2197</v>
      </c>
      <c r="B1097" t="s">
        <v>47</v>
      </c>
      <c r="C1097" t="s">
        <v>48</v>
      </c>
      <c r="D1097" t="s">
        <v>48</v>
      </c>
      <c r="E1097" t="s">
        <v>61</v>
      </c>
      <c r="F1097" t="s">
        <v>2207</v>
      </c>
      <c r="G1097" t="s">
        <v>2208</v>
      </c>
      <c r="I1097" t="str">
        <f>HYPERLINK("https://twitter.com/Twitter User/status/1756604636037824635","https://twitter.com/Twitter User/status/1756604636037824635")</f>
        <v>https://twitter.com/Twitter User/status/1756604636037824635</v>
      </c>
      <c r="J1097" t="s">
        <v>52</v>
      </c>
      <c r="N1097">
        <v>0</v>
      </c>
      <c r="O1097">
        <v>0</v>
      </c>
      <c r="X1097" t="s">
        <v>53</v>
      </c>
      <c r="AK1097" t="s">
        <v>54</v>
      </c>
      <c r="AL1097" t="s">
        <v>55</v>
      </c>
      <c r="AM1097" t="s">
        <v>55</v>
      </c>
      <c r="AN1097" t="s">
        <v>55</v>
      </c>
      <c r="AO1097" t="s">
        <v>55</v>
      </c>
      <c r="AP1097" t="s">
        <v>55</v>
      </c>
      <c r="AQ1097" t="s">
        <v>55</v>
      </c>
    </row>
    <row r="1098" spans="1:43" x14ac:dyDescent="0.35">
      <c r="A1098" t="s">
        <v>2197</v>
      </c>
      <c r="B1098" t="s">
        <v>47</v>
      </c>
      <c r="C1098" t="s">
        <v>48</v>
      </c>
      <c r="D1098" t="s">
        <v>48</v>
      </c>
      <c r="E1098" t="s">
        <v>61</v>
      </c>
      <c r="F1098" t="s">
        <v>2209</v>
      </c>
      <c r="G1098" t="s">
        <v>2210</v>
      </c>
      <c r="I1098" t="str">
        <f>HYPERLINK("https://twitter.com/Twitter User/status/1756587771836441051","https://twitter.com/Twitter User/status/1756587771836441051")</f>
        <v>https://twitter.com/Twitter User/status/1756587771836441051</v>
      </c>
      <c r="J1098" t="s">
        <v>52</v>
      </c>
      <c r="N1098">
        <v>0</v>
      </c>
      <c r="O1098">
        <v>0</v>
      </c>
      <c r="X1098" t="s">
        <v>53</v>
      </c>
      <c r="AK1098" t="s">
        <v>54</v>
      </c>
      <c r="AL1098" t="s">
        <v>55</v>
      </c>
      <c r="AM1098" t="s">
        <v>55</v>
      </c>
      <c r="AN1098" t="s">
        <v>55</v>
      </c>
      <c r="AO1098" t="s">
        <v>55</v>
      </c>
      <c r="AP1098" t="s">
        <v>55</v>
      </c>
      <c r="AQ1098" t="s">
        <v>55</v>
      </c>
    </row>
    <row r="1099" spans="1:43" x14ac:dyDescent="0.35">
      <c r="A1099" t="s">
        <v>2197</v>
      </c>
      <c r="B1099" t="s">
        <v>47</v>
      </c>
      <c r="C1099" t="s">
        <v>48</v>
      </c>
      <c r="D1099" t="s">
        <v>48</v>
      </c>
      <c r="E1099" t="s">
        <v>68</v>
      </c>
      <c r="F1099" t="s">
        <v>2211</v>
      </c>
      <c r="G1099" t="s">
        <v>2212</v>
      </c>
      <c r="I1099" t="str">
        <f>HYPERLINK("https://twitter.com/Twitter User/status/1756585446380061142","https://twitter.com/Twitter User/status/1756585446380061142")</f>
        <v>https://twitter.com/Twitter User/status/1756585446380061142</v>
      </c>
      <c r="J1099" t="s">
        <v>60</v>
      </c>
      <c r="N1099">
        <v>0</v>
      </c>
      <c r="O1099">
        <v>0</v>
      </c>
      <c r="X1099" t="s">
        <v>53</v>
      </c>
      <c r="AK1099" t="s">
        <v>54</v>
      </c>
      <c r="AL1099" t="s">
        <v>55</v>
      </c>
      <c r="AM1099" t="s">
        <v>55</v>
      </c>
      <c r="AN1099" t="s">
        <v>55</v>
      </c>
      <c r="AO1099" t="s">
        <v>55</v>
      </c>
      <c r="AP1099" t="s">
        <v>55</v>
      </c>
      <c r="AQ1099" t="s">
        <v>55</v>
      </c>
    </row>
    <row r="1100" spans="1:43" x14ac:dyDescent="0.35">
      <c r="A1100" t="s">
        <v>2197</v>
      </c>
      <c r="B1100" t="s">
        <v>47</v>
      </c>
      <c r="C1100" t="s">
        <v>48</v>
      </c>
      <c r="D1100" t="s">
        <v>48</v>
      </c>
      <c r="E1100" t="s">
        <v>49</v>
      </c>
      <c r="F1100" t="s">
        <v>2213</v>
      </c>
      <c r="G1100" t="s">
        <v>2214</v>
      </c>
      <c r="I1100" t="str">
        <f>HYPERLINK("https://twitter.com/Twitter User/status/1756579088599523354","https://twitter.com/Twitter User/status/1756579088599523354")</f>
        <v>https://twitter.com/Twitter User/status/1756579088599523354</v>
      </c>
      <c r="N1100">
        <v>0</v>
      </c>
      <c r="O1100">
        <v>0</v>
      </c>
      <c r="W1100" t="s">
        <v>94</v>
      </c>
      <c r="X1100" t="s">
        <v>95</v>
      </c>
      <c r="AK1100" t="s">
        <v>54</v>
      </c>
      <c r="AL1100" t="s">
        <v>55</v>
      </c>
      <c r="AM1100" t="s">
        <v>55</v>
      </c>
      <c r="AN1100" t="s">
        <v>55</v>
      </c>
      <c r="AO1100" t="s">
        <v>55</v>
      </c>
      <c r="AP1100" t="s">
        <v>55</v>
      </c>
      <c r="AQ1100" t="s">
        <v>55</v>
      </c>
    </row>
    <row r="1101" spans="1:43" x14ac:dyDescent="0.35">
      <c r="A1101" t="s">
        <v>2197</v>
      </c>
      <c r="B1101" t="s">
        <v>47</v>
      </c>
      <c r="C1101" t="s">
        <v>48</v>
      </c>
      <c r="D1101" t="s">
        <v>48</v>
      </c>
      <c r="E1101" t="s">
        <v>61</v>
      </c>
      <c r="F1101" t="s">
        <v>2215</v>
      </c>
      <c r="G1101" t="s">
        <v>2216</v>
      </c>
      <c r="I1101" t="str">
        <f>HYPERLINK("https://twitter.com/Twitter User/status/1756566899431735512","https://twitter.com/Twitter User/status/1756566899431735512")</f>
        <v>https://twitter.com/Twitter User/status/1756566899431735512</v>
      </c>
      <c r="J1101" t="s">
        <v>52</v>
      </c>
      <c r="N1101">
        <v>0</v>
      </c>
      <c r="O1101">
        <v>0</v>
      </c>
      <c r="X1101" t="s">
        <v>53</v>
      </c>
      <c r="AK1101" t="s">
        <v>54</v>
      </c>
      <c r="AL1101" t="s">
        <v>55</v>
      </c>
      <c r="AM1101" t="s">
        <v>55</v>
      </c>
      <c r="AN1101" t="s">
        <v>55</v>
      </c>
      <c r="AO1101" t="s">
        <v>55</v>
      </c>
      <c r="AP1101" t="s">
        <v>55</v>
      </c>
      <c r="AQ1101" t="s">
        <v>55</v>
      </c>
    </row>
    <row r="1102" spans="1:43" x14ac:dyDescent="0.35">
      <c r="A1102" t="s">
        <v>2197</v>
      </c>
      <c r="B1102" t="s">
        <v>47</v>
      </c>
      <c r="C1102" t="s">
        <v>48</v>
      </c>
      <c r="D1102" t="s">
        <v>48</v>
      </c>
      <c r="E1102" t="s">
        <v>61</v>
      </c>
      <c r="F1102" t="s">
        <v>2217</v>
      </c>
      <c r="G1102" t="s">
        <v>2218</v>
      </c>
      <c r="I1102" t="str">
        <f>HYPERLINK("https://twitter.com/Twitter User/status/1756563836294099135","https://twitter.com/Twitter User/status/1756563836294099135")</f>
        <v>https://twitter.com/Twitter User/status/1756563836294099135</v>
      </c>
      <c r="J1102" t="s">
        <v>52</v>
      </c>
      <c r="N1102">
        <v>0</v>
      </c>
      <c r="O1102">
        <v>0</v>
      </c>
      <c r="X1102" t="s">
        <v>53</v>
      </c>
      <c r="AK1102" t="s">
        <v>54</v>
      </c>
      <c r="AL1102" t="s">
        <v>55</v>
      </c>
      <c r="AM1102" t="s">
        <v>55</v>
      </c>
      <c r="AN1102" t="s">
        <v>55</v>
      </c>
      <c r="AO1102" t="s">
        <v>55</v>
      </c>
      <c r="AP1102" t="s">
        <v>55</v>
      </c>
      <c r="AQ1102" t="s">
        <v>55</v>
      </c>
    </row>
    <row r="1103" spans="1:43" x14ac:dyDescent="0.35">
      <c r="A1103" t="s">
        <v>2197</v>
      </c>
      <c r="B1103" t="s">
        <v>47</v>
      </c>
      <c r="C1103" t="s">
        <v>48</v>
      </c>
      <c r="D1103" t="s">
        <v>48</v>
      </c>
      <c r="E1103" t="s">
        <v>61</v>
      </c>
      <c r="F1103" t="s">
        <v>2219</v>
      </c>
      <c r="G1103" t="s">
        <v>2220</v>
      </c>
      <c r="I1103" t="str">
        <f>HYPERLINK("https://twitter.com/Twitter User/status/1756553652406546499","https://twitter.com/Twitter User/status/1756553652406546499")</f>
        <v>https://twitter.com/Twitter User/status/1756553652406546499</v>
      </c>
      <c r="J1103" t="s">
        <v>52</v>
      </c>
      <c r="N1103">
        <v>0</v>
      </c>
      <c r="O1103">
        <v>0</v>
      </c>
      <c r="X1103" t="s">
        <v>53</v>
      </c>
      <c r="AK1103" t="s">
        <v>54</v>
      </c>
      <c r="AL1103" t="s">
        <v>55</v>
      </c>
      <c r="AM1103" t="s">
        <v>55</v>
      </c>
      <c r="AN1103" t="s">
        <v>55</v>
      </c>
      <c r="AO1103" t="s">
        <v>55</v>
      </c>
      <c r="AP1103" t="s">
        <v>55</v>
      </c>
      <c r="AQ1103" t="s">
        <v>55</v>
      </c>
    </row>
    <row r="1104" spans="1:43" x14ac:dyDescent="0.35">
      <c r="A1104" t="s">
        <v>2197</v>
      </c>
      <c r="B1104" t="s">
        <v>47</v>
      </c>
      <c r="C1104" t="s">
        <v>48</v>
      </c>
      <c r="D1104" t="s">
        <v>48</v>
      </c>
      <c r="E1104" t="s">
        <v>49</v>
      </c>
      <c r="F1104" t="s">
        <v>2213</v>
      </c>
      <c r="G1104" t="s">
        <v>2221</v>
      </c>
      <c r="I1104" t="str">
        <f>HYPERLINK("https://twitter.com/Twitter User/status/1756549109530661354","https://twitter.com/Twitter User/status/1756549109530661354")</f>
        <v>https://twitter.com/Twitter User/status/1756549109530661354</v>
      </c>
      <c r="J1104" t="s">
        <v>52</v>
      </c>
      <c r="N1104">
        <v>0</v>
      </c>
      <c r="O1104">
        <v>0</v>
      </c>
      <c r="X1104" t="s">
        <v>53</v>
      </c>
      <c r="AK1104" t="s">
        <v>54</v>
      </c>
      <c r="AL1104" t="s">
        <v>55</v>
      </c>
      <c r="AM1104" t="s">
        <v>55</v>
      </c>
      <c r="AN1104" t="s">
        <v>55</v>
      </c>
      <c r="AO1104" t="s">
        <v>55</v>
      </c>
      <c r="AP1104" t="s">
        <v>55</v>
      </c>
      <c r="AQ1104" t="s">
        <v>55</v>
      </c>
    </row>
    <row r="1105" spans="1:43" x14ac:dyDescent="0.35">
      <c r="A1105" t="s">
        <v>2197</v>
      </c>
      <c r="B1105" t="s">
        <v>47</v>
      </c>
      <c r="C1105" t="s">
        <v>48</v>
      </c>
      <c r="D1105" t="s">
        <v>48</v>
      </c>
      <c r="E1105" t="s">
        <v>61</v>
      </c>
      <c r="F1105" t="s">
        <v>2222</v>
      </c>
      <c r="G1105" t="s">
        <v>2223</v>
      </c>
      <c r="I1105" t="str">
        <f>HYPERLINK("https://twitter.com/Twitter User/status/1756549052764913952","https://twitter.com/Twitter User/status/1756549052764913952")</f>
        <v>https://twitter.com/Twitter User/status/1756549052764913952</v>
      </c>
      <c r="J1105" t="s">
        <v>52</v>
      </c>
      <c r="N1105">
        <v>0</v>
      </c>
      <c r="O1105">
        <v>0</v>
      </c>
      <c r="X1105" t="s">
        <v>53</v>
      </c>
      <c r="AK1105" t="s">
        <v>54</v>
      </c>
      <c r="AL1105" t="s">
        <v>55</v>
      </c>
      <c r="AM1105" t="s">
        <v>55</v>
      </c>
      <c r="AN1105" t="s">
        <v>55</v>
      </c>
      <c r="AO1105" t="s">
        <v>55</v>
      </c>
      <c r="AP1105" t="s">
        <v>55</v>
      </c>
      <c r="AQ1105" t="s">
        <v>55</v>
      </c>
    </row>
    <row r="1106" spans="1:43" x14ac:dyDescent="0.35">
      <c r="A1106" t="s">
        <v>2197</v>
      </c>
      <c r="B1106" t="s">
        <v>47</v>
      </c>
      <c r="C1106" t="s">
        <v>48</v>
      </c>
      <c r="D1106" t="s">
        <v>48</v>
      </c>
      <c r="E1106" t="s">
        <v>49</v>
      </c>
      <c r="F1106" t="s">
        <v>2224</v>
      </c>
      <c r="G1106" t="s">
        <v>2225</v>
      </c>
      <c r="I1106" t="str">
        <f>HYPERLINK("https://twitter.com/Twitter User/status/1756538927463481391","https://twitter.com/Twitter User/status/1756538927463481391")</f>
        <v>https://twitter.com/Twitter User/status/1756538927463481391</v>
      </c>
      <c r="J1106" t="s">
        <v>52</v>
      </c>
      <c r="N1106">
        <v>0</v>
      </c>
      <c r="O1106">
        <v>0</v>
      </c>
      <c r="X1106" t="s">
        <v>53</v>
      </c>
      <c r="AK1106" t="s">
        <v>54</v>
      </c>
      <c r="AL1106" t="s">
        <v>55</v>
      </c>
      <c r="AM1106" t="s">
        <v>55</v>
      </c>
      <c r="AN1106" t="s">
        <v>55</v>
      </c>
      <c r="AO1106" t="s">
        <v>55</v>
      </c>
      <c r="AP1106" t="s">
        <v>55</v>
      </c>
      <c r="AQ1106" t="s">
        <v>55</v>
      </c>
    </row>
    <row r="1107" spans="1:43" x14ac:dyDescent="0.35">
      <c r="A1107" t="s">
        <v>2197</v>
      </c>
      <c r="B1107" t="s">
        <v>47</v>
      </c>
      <c r="C1107" t="s">
        <v>48</v>
      </c>
      <c r="D1107" t="s">
        <v>48</v>
      </c>
      <c r="E1107" t="s">
        <v>49</v>
      </c>
      <c r="F1107" t="s">
        <v>2226</v>
      </c>
      <c r="G1107" t="s">
        <v>2227</v>
      </c>
      <c r="I1107" t="str">
        <f>HYPERLINK("https://twitter.com/Twitter User/status/1756528056175390760","https://twitter.com/Twitter User/status/1756528056175390760")</f>
        <v>https://twitter.com/Twitter User/status/1756528056175390760</v>
      </c>
      <c r="J1107" t="s">
        <v>52</v>
      </c>
      <c r="N1107">
        <v>0</v>
      </c>
      <c r="O1107">
        <v>0</v>
      </c>
      <c r="X1107" t="s">
        <v>53</v>
      </c>
      <c r="AK1107" t="s">
        <v>54</v>
      </c>
      <c r="AL1107" t="s">
        <v>55</v>
      </c>
      <c r="AM1107" t="s">
        <v>55</v>
      </c>
      <c r="AN1107" t="s">
        <v>55</v>
      </c>
      <c r="AO1107" t="s">
        <v>55</v>
      </c>
      <c r="AP1107" t="s">
        <v>55</v>
      </c>
      <c r="AQ1107" t="s">
        <v>55</v>
      </c>
    </row>
    <row r="1108" spans="1:43" x14ac:dyDescent="0.35">
      <c r="A1108" t="s">
        <v>2197</v>
      </c>
      <c r="B1108" t="s">
        <v>47</v>
      </c>
      <c r="C1108" t="s">
        <v>48</v>
      </c>
      <c r="D1108" t="s">
        <v>48</v>
      </c>
      <c r="E1108" t="s">
        <v>49</v>
      </c>
      <c r="F1108" t="s">
        <v>2228</v>
      </c>
      <c r="G1108" t="s">
        <v>2229</v>
      </c>
      <c r="I1108" t="str">
        <f>HYPERLINK("https://twitter.com/Twitter User/status/1756503503743144446","https://twitter.com/Twitter User/status/1756503503743144446")</f>
        <v>https://twitter.com/Twitter User/status/1756503503743144446</v>
      </c>
      <c r="N1108">
        <v>0</v>
      </c>
      <c r="O1108">
        <v>0</v>
      </c>
      <c r="X1108" t="s">
        <v>53</v>
      </c>
      <c r="AK1108" t="s">
        <v>54</v>
      </c>
      <c r="AL1108" t="s">
        <v>55</v>
      </c>
      <c r="AM1108" t="s">
        <v>55</v>
      </c>
      <c r="AN1108" t="s">
        <v>55</v>
      </c>
      <c r="AO1108" t="s">
        <v>55</v>
      </c>
      <c r="AP1108" t="s">
        <v>55</v>
      </c>
      <c r="AQ1108" t="s">
        <v>55</v>
      </c>
    </row>
    <row r="1109" spans="1:43" x14ac:dyDescent="0.35">
      <c r="A1109" t="s">
        <v>2230</v>
      </c>
      <c r="B1109" t="s">
        <v>47</v>
      </c>
      <c r="C1109" t="s">
        <v>48</v>
      </c>
      <c r="D1109" t="s">
        <v>48</v>
      </c>
      <c r="E1109" t="s">
        <v>49</v>
      </c>
      <c r="F1109" t="s">
        <v>2231</v>
      </c>
      <c r="G1109" t="s">
        <v>2232</v>
      </c>
      <c r="I1109" t="str">
        <f>HYPERLINK("https://twitter.com/Twitter User/status/1756355860950032501","https://twitter.com/Twitter User/status/1756355860950032501")</f>
        <v>https://twitter.com/Twitter User/status/1756355860950032501</v>
      </c>
      <c r="J1109" t="s">
        <v>52</v>
      </c>
      <c r="N1109">
        <v>0</v>
      </c>
      <c r="O1109">
        <v>0</v>
      </c>
      <c r="X1109" t="s">
        <v>95</v>
      </c>
      <c r="AK1109" t="s">
        <v>54</v>
      </c>
      <c r="AL1109" t="s">
        <v>55</v>
      </c>
      <c r="AM1109" t="s">
        <v>55</v>
      </c>
      <c r="AN1109" t="s">
        <v>55</v>
      </c>
      <c r="AO1109" t="s">
        <v>55</v>
      </c>
      <c r="AP1109" t="s">
        <v>55</v>
      </c>
      <c r="AQ1109" t="s">
        <v>55</v>
      </c>
    </row>
    <row r="1110" spans="1:43" x14ac:dyDescent="0.35">
      <c r="A1110" t="s">
        <v>2230</v>
      </c>
      <c r="B1110" t="s">
        <v>47</v>
      </c>
      <c r="C1110" t="s">
        <v>48</v>
      </c>
      <c r="D1110" t="s">
        <v>48</v>
      </c>
      <c r="E1110" t="s">
        <v>61</v>
      </c>
      <c r="F1110" t="s">
        <v>2233</v>
      </c>
      <c r="G1110" t="s">
        <v>2234</v>
      </c>
      <c r="I1110" t="str">
        <f>HYPERLINK("https://twitter.com/Twitter User/status/1756351979272667611","https://twitter.com/Twitter User/status/1756351979272667611")</f>
        <v>https://twitter.com/Twitter User/status/1756351979272667611</v>
      </c>
      <c r="J1110" t="s">
        <v>52</v>
      </c>
      <c r="N1110">
        <v>0</v>
      </c>
      <c r="O1110">
        <v>0</v>
      </c>
      <c r="X1110" t="s">
        <v>53</v>
      </c>
      <c r="AK1110" t="s">
        <v>54</v>
      </c>
      <c r="AL1110" t="s">
        <v>55</v>
      </c>
      <c r="AM1110" t="s">
        <v>55</v>
      </c>
      <c r="AN1110" t="s">
        <v>55</v>
      </c>
      <c r="AO1110" t="s">
        <v>55</v>
      </c>
      <c r="AP1110" t="s">
        <v>55</v>
      </c>
      <c r="AQ1110" t="s">
        <v>55</v>
      </c>
    </row>
    <row r="1111" spans="1:43" x14ac:dyDescent="0.35">
      <c r="A1111" t="s">
        <v>2230</v>
      </c>
      <c r="B1111" t="s">
        <v>47</v>
      </c>
      <c r="C1111" t="s">
        <v>48</v>
      </c>
      <c r="D1111" t="s">
        <v>48</v>
      </c>
      <c r="E1111" t="s">
        <v>49</v>
      </c>
      <c r="F1111" t="s">
        <v>2235</v>
      </c>
      <c r="G1111" t="s">
        <v>2236</v>
      </c>
      <c r="I1111" t="str">
        <f>HYPERLINK("https://twitter.com/Twitter User/status/1756343639142490340","https://twitter.com/Twitter User/status/1756343639142490340")</f>
        <v>https://twitter.com/Twitter User/status/1756343639142490340</v>
      </c>
      <c r="J1111" t="s">
        <v>52</v>
      </c>
      <c r="N1111">
        <v>0</v>
      </c>
      <c r="O1111">
        <v>0</v>
      </c>
      <c r="X1111" t="s">
        <v>53</v>
      </c>
      <c r="AK1111" t="s">
        <v>54</v>
      </c>
      <c r="AL1111" t="s">
        <v>55</v>
      </c>
      <c r="AM1111" t="s">
        <v>55</v>
      </c>
      <c r="AN1111" t="s">
        <v>55</v>
      </c>
      <c r="AO1111" t="s">
        <v>55</v>
      </c>
      <c r="AP1111" t="s">
        <v>55</v>
      </c>
      <c r="AQ1111" t="s">
        <v>55</v>
      </c>
    </row>
    <row r="1112" spans="1:43" x14ac:dyDescent="0.35">
      <c r="A1112" t="s">
        <v>2230</v>
      </c>
      <c r="B1112" t="s">
        <v>47</v>
      </c>
      <c r="C1112" t="s">
        <v>48</v>
      </c>
      <c r="D1112" t="s">
        <v>48</v>
      </c>
      <c r="E1112" t="s">
        <v>49</v>
      </c>
      <c r="F1112" t="s">
        <v>2237</v>
      </c>
      <c r="G1112" t="s">
        <v>2238</v>
      </c>
      <c r="I1112" t="str">
        <f>HYPERLINK("https://twitter.com/Twitter User/status/1756340136587989003","https://twitter.com/Twitter User/status/1756340136587989003")</f>
        <v>https://twitter.com/Twitter User/status/1756340136587989003</v>
      </c>
      <c r="J1112" t="s">
        <v>52</v>
      </c>
      <c r="N1112">
        <v>0</v>
      </c>
      <c r="O1112">
        <v>0</v>
      </c>
      <c r="X1112" t="s">
        <v>53</v>
      </c>
      <c r="AK1112" t="s">
        <v>54</v>
      </c>
      <c r="AL1112" t="s">
        <v>55</v>
      </c>
      <c r="AM1112" t="s">
        <v>55</v>
      </c>
      <c r="AN1112" t="s">
        <v>55</v>
      </c>
      <c r="AO1112" t="s">
        <v>55</v>
      </c>
      <c r="AP1112" t="s">
        <v>55</v>
      </c>
      <c r="AQ1112" t="s">
        <v>55</v>
      </c>
    </row>
    <row r="1113" spans="1:43" x14ac:dyDescent="0.35">
      <c r="A1113" t="s">
        <v>2230</v>
      </c>
      <c r="B1113" t="s">
        <v>73</v>
      </c>
      <c r="C1113" t="s">
        <v>2239</v>
      </c>
      <c r="D1113" t="s">
        <v>2239</v>
      </c>
      <c r="E1113" t="s">
        <v>49</v>
      </c>
      <c r="F1113" t="s">
        <v>2240</v>
      </c>
      <c r="G1113" t="s">
        <v>2241</v>
      </c>
      <c r="I1113" t="str">
        <f>HYPERLINK("https://www.youtube.com/watch?v=OFyjC6DOlWA","https://www.youtube.com/watch?v=OFyjC6DOlWA")</f>
        <v>https://www.youtube.com/watch?v=OFyjC6DOlWA</v>
      </c>
      <c r="R1113">
        <v>0</v>
      </c>
      <c r="S1113">
        <v>0</v>
      </c>
      <c r="T1113">
        <v>0</v>
      </c>
      <c r="V1113">
        <v>0</v>
      </c>
      <c r="X1113" t="s">
        <v>77</v>
      </c>
      <c r="AL1113" t="s">
        <v>55</v>
      </c>
      <c r="AM1113" t="s">
        <v>55</v>
      </c>
      <c r="AN1113" t="s">
        <v>55</v>
      </c>
      <c r="AO1113" t="s">
        <v>55</v>
      </c>
      <c r="AP1113" t="s">
        <v>55</v>
      </c>
      <c r="AQ1113" t="s">
        <v>55</v>
      </c>
    </row>
    <row r="1114" spans="1:43" x14ac:dyDescent="0.35">
      <c r="A1114" t="s">
        <v>2230</v>
      </c>
      <c r="B1114" t="s">
        <v>47</v>
      </c>
      <c r="C1114" t="s">
        <v>48</v>
      </c>
      <c r="D1114" t="s">
        <v>48</v>
      </c>
      <c r="E1114" t="s">
        <v>61</v>
      </c>
      <c r="F1114" t="s">
        <v>2242</v>
      </c>
      <c r="G1114" t="s">
        <v>2243</v>
      </c>
      <c r="I1114" t="str">
        <f>HYPERLINK("https://twitter.com/Twitter User/status/1756299805662363882","https://twitter.com/Twitter User/status/1756299805662363882")</f>
        <v>https://twitter.com/Twitter User/status/1756299805662363882</v>
      </c>
      <c r="J1114" t="s">
        <v>52</v>
      </c>
      <c r="N1114">
        <v>0</v>
      </c>
      <c r="O1114">
        <v>0</v>
      </c>
      <c r="X1114" t="s">
        <v>53</v>
      </c>
      <c r="AK1114" t="s">
        <v>54</v>
      </c>
      <c r="AL1114" t="s">
        <v>55</v>
      </c>
      <c r="AM1114" t="s">
        <v>55</v>
      </c>
      <c r="AN1114" t="s">
        <v>55</v>
      </c>
      <c r="AO1114" t="s">
        <v>55</v>
      </c>
      <c r="AP1114" t="s">
        <v>55</v>
      </c>
      <c r="AQ1114" t="s">
        <v>55</v>
      </c>
    </row>
    <row r="1115" spans="1:43" x14ac:dyDescent="0.35">
      <c r="A1115" t="s">
        <v>2230</v>
      </c>
      <c r="B1115" t="s">
        <v>47</v>
      </c>
      <c r="C1115" t="s">
        <v>48</v>
      </c>
      <c r="D1115" t="s">
        <v>48</v>
      </c>
      <c r="E1115" t="s">
        <v>49</v>
      </c>
      <c r="F1115" t="s">
        <v>2244</v>
      </c>
      <c r="G1115" t="s">
        <v>2245</v>
      </c>
      <c r="I1115" t="str">
        <f>HYPERLINK("https://twitter.com/Twitter User/status/1756254038637818115","https://twitter.com/Twitter User/status/1756254038637818115")</f>
        <v>https://twitter.com/Twitter User/status/1756254038637818115</v>
      </c>
      <c r="J1115" t="s">
        <v>52</v>
      </c>
      <c r="N1115">
        <v>0</v>
      </c>
      <c r="O1115">
        <v>0</v>
      </c>
      <c r="X1115" t="s">
        <v>95</v>
      </c>
      <c r="AK1115" t="s">
        <v>54</v>
      </c>
      <c r="AL1115" t="s">
        <v>55</v>
      </c>
      <c r="AM1115" t="s">
        <v>55</v>
      </c>
      <c r="AN1115" t="s">
        <v>55</v>
      </c>
      <c r="AO1115" t="s">
        <v>55</v>
      </c>
      <c r="AP1115" t="s">
        <v>55</v>
      </c>
      <c r="AQ1115" t="s">
        <v>55</v>
      </c>
    </row>
    <row r="1116" spans="1:43" x14ac:dyDescent="0.35">
      <c r="A1116" t="s">
        <v>2230</v>
      </c>
      <c r="B1116" t="s">
        <v>47</v>
      </c>
      <c r="C1116" t="s">
        <v>48</v>
      </c>
      <c r="D1116" t="s">
        <v>48</v>
      </c>
      <c r="E1116" t="s">
        <v>61</v>
      </c>
      <c r="F1116" t="s">
        <v>2246</v>
      </c>
      <c r="G1116" t="s">
        <v>2247</v>
      </c>
      <c r="I1116" t="str">
        <f>HYPERLINK("https://twitter.com/Twitter User/status/1756215071871774850","https://twitter.com/Twitter User/status/1756215071871774850")</f>
        <v>https://twitter.com/Twitter User/status/1756215071871774850</v>
      </c>
      <c r="J1116" t="s">
        <v>52</v>
      </c>
      <c r="N1116">
        <v>0</v>
      </c>
      <c r="O1116">
        <v>0</v>
      </c>
      <c r="X1116" t="s">
        <v>53</v>
      </c>
      <c r="AK1116" t="s">
        <v>54</v>
      </c>
      <c r="AL1116" t="s">
        <v>55</v>
      </c>
      <c r="AM1116" t="s">
        <v>55</v>
      </c>
      <c r="AN1116" t="s">
        <v>55</v>
      </c>
      <c r="AO1116" t="s">
        <v>55</v>
      </c>
      <c r="AP1116" t="s">
        <v>55</v>
      </c>
      <c r="AQ1116" t="s">
        <v>55</v>
      </c>
    </row>
    <row r="1117" spans="1:43" x14ac:dyDescent="0.35">
      <c r="A1117" t="s">
        <v>2230</v>
      </c>
      <c r="B1117" t="s">
        <v>47</v>
      </c>
      <c r="C1117" t="s">
        <v>48</v>
      </c>
      <c r="D1117" t="s">
        <v>48</v>
      </c>
      <c r="E1117" t="s">
        <v>49</v>
      </c>
      <c r="F1117" t="s">
        <v>2248</v>
      </c>
      <c r="G1117" t="s">
        <v>2249</v>
      </c>
      <c r="I1117" t="str">
        <f>HYPERLINK("https://twitter.com/Twitter User/status/1756204097613521064","https://twitter.com/Twitter User/status/1756204097613521064")</f>
        <v>https://twitter.com/Twitter User/status/1756204097613521064</v>
      </c>
      <c r="J1117" t="s">
        <v>60</v>
      </c>
      <c r="N1117">
        <v>0</v>
      </c>
      <c r="O1117">
        <v>0</v>
      </c>
      <c r="X1117" t="s">
        <v>53</v>
      </c>
      <c r="AK1117" t="s">
        <v>54</v>
      </c>
      <c r="AL1117" t="s">
        <v>55</v>
      </c>
      <c r="AM1117" t="s">
        <v>55</v>
      </c>
      <c r="AN1117" t="s">
        <v>55</v>
      </c>
      <c r="AO1117" t="s">
        <v>55</v>
      </c>
      <c r="AP1117" t="s">
        <v>55</v>
      </c>
      <c r="AQ1117" t="s">
        <v>55</v>
      </c>
    </row>
    <row r="1118" spans="1:43" x14ac:dyDescent="0.35">
      <c r="A1118" t="s">
        <v>2230</v>
      </c>
      <c r="B1118" t="s">
        <v>47</v>
      </c>
      <c r="C1118" t="s">
        <v>48</v>
      </c>
      <c r="D1118" t="s">
        <v>48</v>
      </c>
      <c r="E1118" t="s">
        <v>61</v>
      </c>
      <c r="F1118" t="s">
        <v>2250</v>
      </c>
      <c r="G1118" t="s">
        <v>2251</v>
      </c>
      <c r="I1118" t="str">
        <f>HYPERLINK("https://twitter.com/Twitter User/status/1756193276473008129","https://twitter.com/Twitter User/status/1756193276473008129")</f>
        <v>https://twitter.com/Twitter User/status/1756193276473008129</v>
      </c>
      <c r="J1118" t="s">
        <v>52</v>
      </c>
      <c r="N1118">
        <v>0</v>
      </c>
      <c r="O1118">
        <v>0</v>
      </c>
      <c r="X1118" t="s">
        <v>53</v>
      </c>
      <c r="AK1118" t="s">
        <v>54</v>
      </c>
      <c r="AL1118" t="s">
        <v>55</v>
      </c>
      <c r="AM1118" t="s">
        <v>55</v>
      </c>
      <c r="AN1118" t="s">
        <v>55</v>
      </c>
      <c r="AO1118" t="s">
        <v>55</v>
      </c>
      <c r="AP1118" t="s">
        <v>55</v>
      </c>
      <c r="AQ1118" t="s">
        <v>55</v>
      </c>
    </row>
    <row r="1119" spans="1:43" x14ac:dyDescent="0.35">
      <c r="A1119" t="s">
        <v>2230</v>
      </c>
      <c r="B1119" t="s">
        <v>47</v>
      </c>
      <c r="C1119" t="s">
        <v>48</v>
      </c>
      <c r="D1119" t="s">
        <v>48</v>
      </c>
      <c r="E1119" t="s">
        <v>61</v>
      </c>
      <c r="F1119" t="s">
        <v>2252</v>
      </c>
      <c r="G1119" t="s">
        <v>2253</v>
      </c>
      <c r="I1119" t="str">
        <f>HYPERLINK("https://twitter.com/Twitter User/status/1756162119555322362","https://twitter.com/Twitter User/status/1756162119555322362")</f>
        <v>https://twitter.com/Twitter User/status/1756162119555322362</v>
      </c>
      <c r="J1119" t="s">
        <v>52</v>
      </c>
      <c r="N1119">
        <v>0</v>
      </c>
      <c r="O1119">
        <v>0</v>
      </c>
      <c r="X1119" t="s">
        <v>53</v>
      </c>
      <c r="AK1119" t="s">
        <v>54</v>
      </c>
      <c r="AL1119" t="s">
        <v>55</v>
      </c>
      <c r="AM1119" t="s">
        <v>55</v>
      </c>
      <c r="AN1119" t="s">
        <v>55</v>
      </c>
      <c r="AO1119" t="s">
        <v>55</v>
      </c>
      <c r="AP1119" t="s">
        <v>55</v>
      </c>
      <c r="AQ1119" t="s">
        <v>55</v>
      </c>
    </row>
    <row r="1120" spans="1:43" x14ac:dyDescent="0.35">
      <c r="A1120" t="s">
        <v>2254</v>
      </c>
      <c r="B1120" t="s">
        <v>47</v>
      </c>
      <c r="C1120" t="s">
        <v>48</v>
      </c>
      <c r="D1120" t="s">
        <v>48</v>
      </c>
      <c r="E1120" t="s">
        <v>49</v>
      </c>
      <c r="F1120" t="s">
        <v>2255</v>
      </c>
      <c r="G1120" t="s">
        <v>2256</v>
      </c>
      <c r="I1120" t="str">
        <f>HYPERLINK("https://twitter.com/Twitter User/status/1755986312102895781","https://twitter.com/Twitter User/status/1755986312102895781")</f>
        <v>https://twitter.com/Twitter User/status/1755986312102895781</v>
      </c>
      <c r="J1120" t="s">
        <v>52</v>
      </c>
      <c r="N1120">
        <v>0</v>
      </c>
      <c r="O1120">
        <v>0</v>
      </c>
      <c r="X1120" t="s">
        <v>53</v>
      </c>
      <c r="AK1120" t="s">
        <v>54</v>
      </c>
      <c r="AL1120" t="s">
        <v>55</v>
      </c>
      <c r="AM1120" t="s">
        <v>55</v>
      </c>
      <c r="AN1120" t="s">
        <v>55</v>
      </c>
      <c r="AO1120" t="s">
        <v>55</v>
      </c>
      <c r="AP1120" t="s">
        <v>55</v>
      </c>
      <c r="AQ1120" t="s">
        <v>55</v>
      </c>
    </row>
    <row r="1121" spans="1:43" x14ac:dyDescent="0.35">
      <c r="A1121" t="s">
        <v>2254</v>
      </c>
      <c r="B1121" t="s">
        <v>47</v>
      </c>
      <c r="C1121" t="s">
        <v>48</v>
      </c>
      <c r="D1121" t="s">
        <v>48</v>
      </c>
      <c r="E1121" t="s">
        <v>49</v>
      </c>
      <c r="F1121" t="s">
        <v>2257</v>
      </c>
      <c r="G1121" t="s">
        <v>2258</v>
      </c>
      <c r="I1121" t="str">
        <f>HYPERLINK("https://twitter.com/Twitter User/status/1755936170247098670","https://twitter.com/Twitter User/status/1755936170247098670")</f>
        <v>https://twitter.com/Twitter User/status/1755936170247098670</v>
      </c>
      <c r="N1121">
        <v>0</v>
      </c>
      <c r="O1121">
        <v>0</v>
      </c>
      <c r="X1121" t="s">
        <v>53</v>
      </c>
      <c r="AK1121" t="s">
        <v>54</v>
      </c>
      <c r="AL1121" t="s">
        <v>55</v>
      </c>
      <c r="AM1121" t="s">
        <v>55</v>
      </c>
      <c r="AN1121" t="s">
        <v>55</v>
      </c>
      <c r="AO1121" t="s">
        <v>55</v>
      </c>
      <c r="AP1121" t="s">
        <v>55</v>
      </c>
      <c r="AQ1121" t="s">
        <v>55</v>
      </c>
    </row>
    <row r="1122" spans="1:43" x14ac:dyDescent="0.35">
      <c r="A1122" t="s">
        <v>2254</v>
      </c>
      <c r="B1122" t="s">
        <v>47</v>
      </c>
      <c r="C1122" t="s">
        <v>48</v>
      </c>
      <c r="D1122" t="s">
        <v>48</v>
      </c>
      <c r="E1122" t="s">
        <v>49</v>
      </c>
      <c r="F1122" t="s">
        <v>2259</v>
      </c>
      <c r="G1122" t="s">
        <v>2260</v>
      </c>
      <c r="I1122" t="str">
        <f>HYPERLINK("https://twitter.com/Twitter User/status/1755935886808666415","https://twitter.com/Twitter User/status/1755935886808666415")</f>
        <v>https://twitter.com/Twitter User/status/1755935886808666415</v>
      </c>
      <c r="N1122">
        <v>0</v>
      </c>
      <c r="O1122">
        <v>0</v>
      </c>
      <c r="X1122" t="s">
        <v>53</v>
      </c>
      <c r="AK1122" t="s">
        <v>54</v>
      </c>
      <c r="AL1122" t="s">
        <v>55</v>
      </c>
      <c r="AM1122" t="s">
        <v>55</v>
      </c>
      <c r="AN1122" t="s">
        <v>55</v>
      </c>
      <c r="AO1122" t="s">
        <v>55</v>
      </c>
      <c r="AP1122" t="s">
        <v>55</v>
      </c>
      <c r="AQ1122" t="s">
        <v>55</v>
      </c>
    </row>
    <row r="1123" spans="1:43" x14ac:dyDescent="0.35">
      <c r="A1123" t="s">
        <v>2254</v>
      </c>
      <c r="B1123" t="s">
        <v>47</v>
      </c>
      <c r="C1123" t="s">
        <v>48</v>
      </c>
      <c r="D1123" t="s">
        <v>48</v>
      </c>
      <c r="E1123" t="s">
        <v>49</v>
      </c>
      <c r="F1123" t="s">
        <v>2261</v>
      </c>
      <c r="G1123" t="s">
        <v>2262</v>
      </c>
      <c r="I1123" t="str">
        <f>HYPERLINK("https://twitter.com/Twitter User/status/1755935783188369537","https://twitter.com/Twitter User/status/1755935783188369537")</f>
        <v>https://twitter.com/Twitter User/status/1755935783188369537</v>
      </c>
      <c r="N1123">
        <v>0</v>
      </c>
      <c r="O1123">
        <v>0</v>
      </c>
      <c r="X1123" t="s">
        <v>53</v>
      </c>
      <c r="AK1123" t="s">
        <v>54</v>
      </c>
      <c r="AL1123" t="s">
        <v>55</v>
      </c>
      <c r="AM1123" t="s">
        <v>55</v>
      </c>
      <c r="AN1123" t="s">
        <v>55</v>
      </c>
      <c r="AO1123" t="s">
        <v>55</v>
      </c>
      <c r="AP1123" t="s">
        <v>55</v>
      </c>
      <c r="AQ1123" t="s">
        <v>55</v>
      </c>
    </row>
    <row r="1124" spans="1:43" x14ac:dyDescent="0.35">
      <c r="A1124" t="s">
        <v>2254</v>
      </c>
      <c r="B1124" t="s">
        <v>47</v>
      </c>
      <c r="C1124" t="s">
        <v>48</v>
      </c>
      <c r="D1124" t="s">
        <v>48</v>
      </c>
      <c r="E1124" t="s">
        <v>49</v>
      </c>
      <c r="F1124" t="s">
        <v>2263</v>
      </c>
      <c r="G1124" t="s">
        <v>2264</v>
      </c>
      <c r="I1124" t="str">
        <f>HYPERLINK("https://twitter.com/Twitter User/status/1755929288371536150","https://twitter.com/Twitter User/status/1755929288371536150")</f>
        <v>https://twitter.com/Twitter User/status/1755929288371536150</v>
      </c>
      <c r="N1124">
        <v>0</v>
      </c>
      <c r="O1124">
        <v>0</v>
      </c>
      <c r="X1124" t="s">
        <v>53</v>
      </c>
      <c r="AK1124" t="s">
        <v>54</v>
      </c>
      <c r="AL1124" t="s">
        <v>55</v>
      </c>
      <c r="AM1124" t="s">
        <v>55</v>
      </c>
      <c r="AN1124" t="s">
        <v>55</v>
      </c>
      <c r="AO1124" t="s">
        <v>55</v>
      </c>
      <c r="AP1124" t="s">
        <v>55</v>
      </c>
      <c r="AQ1124" t="s">
        <v>55</v>
      </c>
    </row>
    <row r="1125" spans="1:43" x14ac:dyDescent="0.35">
      <c r="A1125" t="s">
        <v>2254</v>
      </c>
      <c r="B1125" t="s">
        <v>47</v>
      </c>
      <c r="C1125" t="s">
        <v>48</v>
      </c>
      <c r="D1125" t="s">
        <v>48</v>
      </c>
      <c r="E1125" t="s">
        <v>61</v>
      </c>
      <c r="F1125" t="s">
        <v>2265</v>
      </c>
      <c r="G1125" t="s">
        <v>2266</v>
      </c>
      <c r="I1125" t="str">
        <f>HYPERLINK("https://twitter.com/Twitter User/status/1755909677139829078","https://twitter.com/Twitter User/status/1755909677139829078")</f>
        <v>https://twitter.com/Twitter User/status/1755909677139829078</v>
      </c>
      <c r="J1125" t="s">
        <v>52</v>
      </c>
      <c r="N1125">
        <v>0</v>
      </c>
      <c r="O1125">
        <v>0</v>
      </c>
      <c r="X1125" t="s">
        <v>53</v>
      </c>
      <c r="AK1125" t="s">
        <v>54</v>
      </c>
      <c r="AL1125" t="s">
        <v>55</v>
      </c>
      <c r="AM1125" t="s">
        <v>55</v>
      </c>
      <c r="AN1125" t="s">
        <v>55</v>
      </c>
      <c r="AO1125" t="s">
        <v>55</v>
      </c>
      <c r="AP1125" t="s">
        <v>55</v>
      </c>
      <c r="AQ1125" t="s">
        <v>55</v>
      </c>
    </row>
    <row r="1126" spans="1:43" x14ac:dyDescent="0.35">
      <c r="A1126" t="s">
        <v>2254</v>
      </c>
      <c r="B1126" t="s">
        <v>47</v>
      </c>
      <c r="C1126" t="s">
        <v>48</v>
      </c>
      <c r="D1126" t="s">
        <v>48</v>
      </c>
      <c r="E1126" t="s">
        <v>49</v>
      </c>
      <c r="F1126" t="s">
        <v>2267</v>
      </c>
      <c r="G1126" t="s">
        <v>2268</v>
      </c>
      <c r="I1126" t="str">
        <f>HYPERLINK("https://twitter.com/Twitter User/status/1755908615033197008","https://twitter.com/Twitter User/status/1755908615033197008")</f>
        <v>https://twitter.com/Twitter User/status/1755908615033197008</v>
      </c>
      <c r="N1126">
        <v>0</v>
      </c>
      <c r="O1126">
        <v>0</v>
      </c>
      <c r="X1126" t="s">
        <v>53</v>
      </c>
      <c r="AK1126" t="s">
        <v>54</v>
      </c>
      <c r="AL1126" t="s">
        <v>55</v>
      </c>
      <c r="AM1126" t="s">
        <v>55</v>
      </c>
      <c r="AN1126" t="s">
        <v>55</v>
      </c>
      <c r="AO1126" t="s">
        <v>55</v>
      </c>
      <c r="AP1126" t="s">
        <v>55</v>
      </c>
      <c r="AQ1126" t="s">
        <v>55</v>
      </c>
    </row>
    <row r="1127" spans="1:43" x14ac:dyDescent="0.35">
      <c r="A1127" t="s">
        <v>2254</v>
      </c>
      <c r="B1127" t="s">
        <v>47</v>
      </c>
      <c r="C1127" t="s">
        <v>48</v>
      </c>
      <c r="D1127" t="s">
        <v>48</v>
      </c>
      <c r="E1127" t="s">
        <v>61</v>
      </c>
      <c r="F1127" t="s">
        <v>2269</v>
      </c>
      <c r="G1127" t="s">
        <v>2270</v>
      </c>
      <c r="I1127" t="str">
        <f>HYPERLINK("https://twitter.com/Twitter User/status/1755907067255074956","https://twitter.com/Twitter User/status/1755907067255074956")</f>
        <v>https://twitter.com/Twitter User/status/1755907067255074956</v>
      </c>
      <c r="J1127" t="s">
        <v>52</v>
      </c>
      <c r="N1127">
        <v>0</v>
      </c>
      <c r="O1127">
        <v>0</v>
      </c>
      <c r="X1127" t="s">
        <v>53</v>
      </c>
      <c r="AK1127" t="s">
        <v>54</v>
      </c>
      <c r="AL1127" t="s">
        <v>55</v>
      </c>
      <c r="AM1127" t="s">
        <v>55</v>
      </c>
      <c r="AN1127" t="s">
        <v>55</v>
      </c>
      <c r="AO1127" t="s">
        <v>55</v>
      </c>
      <c r="AP1127" t="s">
        <v>55</v>
      </c>
      <c r="AQ1127" t="s">
        <v>55</v>
      </c>
    </row>
    <row r="1128" spans="1:43" x14ac:dyDescent="0.35">
      <c r="A1128" t="s">
        <v>2254</v>
      </c>
      <c r="B1128" t="s">
        <v>47</v>
      </c>
      <c r="C1128" t="s">
        <v>48</v>
      </c>
      <c r="D1128" t="s">
        <v>48</v>
      </c>
      <c r="E1128" t="s">
        <v>49</v>
      </c>
      <c r="F1128" t="s">
        <v>2271</v>
      </c>
      <c r="G1128" t="s">
        <v>2272</v>
      </c>
      <c r="I1128" t="str">
        <f>HYPERLINK("https://twitter.com/Twitter User/status/1755874009705525653","https://twitter.com/Twitter User/status/1755874009705525653")</f>
        <v>https://twitter.com/Twitter User/status/1755874009705525653</v>
      </c>
      <c r="N1128">
        <v>0</v>
      </c>
      <c r="O1128">
        <v>0</v>
      </c>
      <c r="W1128" t="s">
        <v>94</v>
      </c>
      <c r="X1128" t="s">
        <v>53</v>
      </c>
      <c r="AK1128" t="s">
        <v>54</v>
      </c>
      <c r="AL1128" t="s">
        <v>55</v>
      </c>
      <c r="AM1128" t="s">
        <v>55</v>
      </c>
      <c r="AN1128" t="s">
        <v>55</v>
      </c>
      <c r="AO1128" t="s">
        <v>55</v>
      </c>
      <c r="AP1128" t="s">
        <v>55</v>
      </c>
      <c r="AQ1128" t="s">
        <v>55</v>
      </c>
    </row>
    <row r="1129" spans="1:43" x14ac:dyDescent="0.35">
      <c r="A1129" t="s">
        <v>2254</v>
      </c>
      <c r="B1129" t="s">
        <v>47</v>
      </c>
      <c r="C1129" t="s">
        <v>48</v>
      </c>
      <c r="D1129" t="s">
        <v>48</v>
      </c>
      <c r="E1129" t="s">
        <v>49</v>
      </c>
      <c r="F1129" t="s">
        <v>2273</v>
      </c>
      <c r="G1129" t="s">
        <v>2274</v>
      </c>
      <c r="I1129" t="str">
        <f>HYPERLINK("https://twitter.com/Twitter User/status/1755864573750698426","https://twitter.com/Twitter User/status/1755864573750698426")</f>
        <v>https://twitter.com/Twitter User/status/1755864573750698426</v>
      </c>
      <c r="J1129" t="s">
        <v>52</v>
      </c>
      <c r="N1129">
        <v>0</v>
      </c>
      <c r="O1129">
        <v>0</v>
      </c>
      <c r="X1129" t="s">
        <v>53</v>
      </c>
      <c r="AK1129" t="s">
        <v>54</v>
      </c>
      <c r="AL1129" t="s">
        <v>55</v>
      </c>
      <c r="AM1129" t="s">
        <v>55</v>
      </c>
      <c r="AN1129" t="s">
        <v>55</v>
      </c>
      <c r="AO1129" t="s">
        <v>55</v>
      </c>
      <c r="AP1129" t="s">
        <v>55</v>
      </c>
      <c r="AQ1129" t="s">
        <v>55</v>
      </c>
    </row>
    <row r="1130" spans="1:43" x14ac:dyDescent="0.35">
      <c r="A1130" t="s">
        <v>2254</v>
      </c>
      <c r="B1130" t="s">
        <v>47</v>
      </c>
      <c r="C1130" t="s">
        <v>48</v>
      </c>
      <c r="D1130" t="s">
        <v>48</v>
      </c>
      <c r="E1130" t="s">
        <v>49</v>
      </c>
      <c r="F1130" t="s">
        <v>2275</v>
      </c>
      <c r="G1130" t="s">
        <v>2276</v>
      </c>
      <c r="I1130" t="str">
        <f>HYPERLINK("https://twitter.com/Twitter User/status/1755848018946089067","https://twitter.com/Twitter User/status/1755848018946089067")</f>
        <v>https://twitter.com/Twitter User/status/1755848018946089067</v>
      </c>
      <c r="J1130" t="s">
        <v>52</v>
      </c>
      <c r="N1130">
        <v>0</v>
      </c>
      <c r="O1130">
        <v>0</v>
      </c>
      <c r="X1130" t="s">
        <v>53</v>
      </c>
      <c r="AK1130" t="s">
        <v>54</v>
      </c>
      <c r="AL1130" t="s">
        <v>55</v>
      </c>
      <c r="AM1130" t="s">
        <v>55</v>
      </c>
      <c r="AN1130" t="s">
        <v>55</v>
      </c>
      <c r="AO1130" t="s">
        <v>55</v>
      </c>
      <c r="AP1130" t="s">
        <v>55</v>
      </c>
      <c r="AQ1130" t="s">
        <v>55</v>
      </c>
    </row>
    <row r="1131" spans="1:43" x14ac:dyDescent="0.35">
      <c r="A1131" t="s">
        <v>2254</v>
      </c>
      <c r="B1131" t="s">
        <v>47</v>
      </c>
      <c r="C1131" t="s">
        <v>48</v>
      </c>
      <c r="D1131" t="s">
        <v>48</v>
      </c>
      <c r="E1131" t="s">
        <v>49</v>
      </c>
      <c r="F1131" t="s">
        <v>2277</v>
      </c>
      <c r="G1131" t="s">
        <v>2278</v>
      </c>
      <c r="I1131" t="str">
        <f>HYPERLINK("https://twitter.com/Twitter User/status/1755836823614460195","https://twitter.com/Twitter User/status/1755836823614460195")</f>
        <v>https://twitter.com/Twitter User/status/1755836823614460195</v>
      </c>
      <c r="J1131" t="s">
        <v>52</v>
      </c>
      <c r="N1131">
        <v>0</v>
      </c>
      <c r="O1131">
        <v>0</v>
      </c>
      <c r="X1131" t="s">
        <v>53</v>
      </c>
      <c r="AK1131" t="s">
        <v>54</v>
      </c>
      <c r="AL1131" t="s">
        <v>55</v>
      </c>
      <c r="AM1131" t="s">
        <v>55</v>
      </c>
      <c r="AN1131" t="s">
        <v>55</v>
      </c>
      <c r="AO1131" t="s">
        <v>55</v>
      </c>
      <c r="AP1131" t="s">
        <v>55</v>
      </c>
      <c r="AQ1131" t="s">
        <v>55</v>
      </c>
    </row>
    <row r="1132" spans="1:43" x14ac:dyDescent="0.35">
      <c r="A1132" t="s">
        <v>2254</v>
      </c>
      <c r="B1132" t="s">
        <v>47</v>
      </c>
      <c r="C1132" t="s">
        <v>48</v>
      </c>
      <c r="D1132" t="s">
        <v>48</v>
      </c>
      <c r="E1132" t="s">
        <v>49</v>
      </c>
      <c r="F1132" t="s">
        <v>2279</v>
      </c>
      <c r="G1132" t="s">
        <v>2280</v>
      </c>
      <c r="I1132" t="str">
        <f>HYPERLINK("https://twitter.com/Twitter User/status/1755835425665818899","https://twitter.com/Twitter User/status/1755835425665818899")</f>
        <v>https://twitter.com/Twitter User/status/1755835425665818899</v>
      </c>
      <c r="J1132" t="s">
        <v>52</v>
      </c>
      <c r="N1132">
        <v>0</v>
      </c>
      <c r="O1132">
        <v>0</v>
      </c>
      <c r="X1132" t="s">
        <v>53</v>
      </c>
      <c r="AK1132" t="s">
        <v>54</v>
      </c>
      <c r="AL1132" t="s">
        <v>55</v>
      </c>
      <c r="AM1132" t="s">
        <v>55</v>
      </c>
      <c r="AN1132" t="s">
        <v>55</v>
      </c>
      <c r="AO1132" t="s">
        <v>55</v>
      </c>
      <c r="AP1132" t="s">
        <v>55</v>
      </c>
      <c r="AQ1132" t="s">
        <v>55</v>
      </c>
    </row>
    <row r="1133" spans="1:43" x14ac:dyDescent="0.35">
      <c r="A1133" t="s">
        <v>2254</v>
      </c>
      <c r="B1133" t="s">
        <v>47</v>
      </c>
      <c r="C1133" t="s">
        <v>48</v>
      </c>
      <c r="D1133" t="s">
        <v>48</v>
      </c>
      <c r="E1133" t="s">
        <v>49</v>
      </c>
      <c r="F1133" t="s">
        <v>2281</v>
      </c>
      <c r="G1133" t="s">
        <v>2282</v>
      </c>
      <c r="I1133" t="str">
        <f>HYPERLINK("https://twitter.com/Twitter User/status/1755788785722278122","https://twitter.com/Twitter User/status/1755788785722278122")</f>
        <v>https://twitter.com/Twitter User/status/1755788785722278122</v>
      </c>
      <c r="N1133">
        <v>0</v>
      </c>
      <c r="O1133">
        <v>0</v>
      </c>
      <c r="X1133" t="s">
        <v>53</v>
      </c>
      <c r="AK1133" t="s">
        <v>54</v>
      </c>
      <c r="AL1133" t="s">
        <v>55</v>
      </c>
      <c r="AM1133" t="s">
        <v>55</v>
      </c>
      <c r="AN1133" t="s">
        <v>55</v>
      </c>
      <c r="AO1133" t="s">
        <v>55</v>
      </c>
      <c r="AP1133" t="s">
        <v>55</v>
      </c>
      <c r="AQ1133" t="s">
        <v>55</v>
      </c>
    </row>
    <row r="1134" spans="1:43" x14ac:dyDescent="0.35">
      <c r="A1134" t="s">
        <v>2283</v>
      </c>
      <c r="B1134" t="s">
        <v>47</v>
      </c>
      <c r="C1134" t="s">
        <v>48</v>
      </c>
      <c r="D1134" t="s">
        <v>48</v>
      </c>
      <c r="E1134" t="s">
        <v>61</v>
      </c>
      <c r="F1134" t="s">
        <v>2284</v>
      </c>
      <c r="G1134" t="s">
        <v>2285</v>
      </c>
      <c r="I1134" t="str">
        <f>HYPERLINK("https://twitter.com/Twitter User/status/1755600322498846823","https://twitter.com/Twitter User/status/1755600322498846823")</f>
        <v>https://twitter.com/Twitter User/status/1755600322498846823</v>
      </c>
      <c r="J1134" t="s">
        <v>52</v>
      </c>
      <c r="N1134">
        <v>0</v>
      </c>
      <c r="O1134">
        <v>0</v>
      </c>
      <c r="X1134" t="s">
        <v>53</v>
      </c>
      <c r="AK1134" t="s">
        <v>54</v>
      </c>
      <c r="AL1134" t="s">
        <v>55</v>
      </c>
      <c r="AM1134" t="s">
        <v>55</v>
      </c>
      <c r="AN1134" t="s">
        <v>55</v>
      </c>
      <c r="AO1134" t="s">
        <v>55</v>
      </c>
      <c r="AP1134" t="s">
        <v>55</v>
      </c>
      <c r="AQ1134" t="s">
        <v>55</v>
      </c>
    </row>
    <row r="1135" spans="1:43" x14ac:dyDescent="0.35">
      <c r="A1135" t="s">
        <v>2283</v>
      </c>
      <c r="B1135" t="s">
        <v>47</v>
      </c>
      <c r="C1135" t="s">
        <v>48</v>
      </c>
      <c r="D1135" t="s">
        <v>48</v>
      </c>
      <c r="E1135" t="s">
        <v>61</v>
      </c>
      <c r="F1135" t="s">
        <v>2286</v>
      </c>
      <c r="G1135" t="s">
        <v>2287</v>
      </c>
      <c r="I1135" t="str">
        <f>HYPERLINK("https://twitter.com/Twitter User/status/1755599972211536051","https://twitter.com/Twitter User/status/1755599972211536051")</f>
        <v>https://twitter.com/Twitter User/status/1755599972211536051</v>
      </c>
      <c r="J1135" t="s">
        <v>52</v>
      </c>
      <c r="N1135">
        <v>0</v>
      </c>
      <c r="O1135">
        <v>0</v>
      </c>
      <c r="X1135" t="s">
        <v>53</v>
      </c>
      <c r="AK1135" t="s">
        <v>54</v>
      </c>
      <c r="AL1135" t="s">
        <v>55</v>
      </c>
      <c r="AM1135" t="s">
        <v>55</v>
      </c>
      <c r="AN1135" t="s">
        <v>55</v>
      </c>
      <c r="AO1135" t="s">
        <v>55</v>
      </c>
      <c r="AP1135" t="s">
        <v>55</v>
      </c>
      <c r="AQ1135" t="s">
        <v>55</v>
      </c>
    </row>
    <row r="1136" spans="1:43" x14ac:dyDescent="0.35">
      <c r="A1136" t="s">
        <v>2283</v>
      </c>
      <c r="B1136" t="s">
        <v>47</v>
      </c>
      <c r="C1136" t="s">
        <v>48</v>
      </c>
      <c r="D1136" t="s">
        <v>48</v>
      </c>
      <c r="E1136" t="s">
        <v>49</v>
      </c>
      <c r="F1136" t="s">
        <v>2288</v>
      </c>
      <c r="G1136" t="s">
        <v>2289</v>
      </c>
      <c r="I1136" t="str">
        <f>HYPERLINK("https://twitter.com/Twitter User/status/1755595677621760458","https://twitter.com/Twitter User/status/1755595677621760458")</f>
        <v>https://twitter.com/Twitter User/status/1755595677621760458</v>
      </c>
      <c r="J1136" t="s">
        <v>52</v>
      </c>
      <c r="N1136">
        <v>0</v>
      </c>
      <c r="O1136">
        <v>0</v>
      </c>
      <c r="X1136" t="s">
        <v>95</v>
      </c>
      <c r="AK1136" t="s">
        <v>54</v>
      </c>
      <c r="AL1136" t="s">
        <v>55</v>
      </c>
      <c r="AM1136" t="s">
        <v>55</v>
      </c>
      <c r="AN1136" t="s">
        <v>55</v>
      </c>
      <c r="AO1136" t="s">
        <v>55</v>
      </c>
      <c r="AP1136" t="s">
        <v>55</v>
      </c>
      <c r="AQ1136" t="s">
        <v>55</v>
      </c>
    </row>
    <row r="1137" spans="1:43" x14ac:dyDescent="0.35">
      <c r="A1137" t="s">
        <v>2283</v>
      </c>
      <c r="B1137" t="s">
        <v>47</v>
      </c>
      <c r="C1137" t="s">
        <v>48</v>
      </c>
      <c r="D1137" t="s">
        <v>48</v>
      </c>
      <c r="E1137" t="s">
        <v>68</v>
      </c>
      <c r="F1137" t="s">
        <v>2290</v>
      </c>
      <c r="G1137" t="s">
        <v>2291</v>
      </c>
      <c r="I1137" t="str">
        <f>HYPERLINK("https://twitter.com/Twitter User/status/1755595498340356493","https://twitter.com/Twitter User/status/1755595498340356493")</f>
        <v>https://twitter.com/Twitter User/status/1755595498340356493</v>
      </c>
      <c r="J1137" t="s">
        <v>52</v>
      </c>
      <c r="N1137">
        <v>0</v>
      </c>
      <c r="O1137">
        <v>0</v>
      </c>
      <c r="X1137" t="s">
        <v>53</v>
      </c>
      <c r="AK1137" t="s">
        <v>54</v>
      </c>
      <c r="AL1137" t="s">
        <v>55</v>
      </c>
      <c r="AM1137" t="s">
        <v>55</v>
      </c>
      <c r="AN1137" t="s">
        <v>55</v>
      </c>
      <c r="AO1137" t="s">
        <v>55</v>
      </c>
      <c r="AP1137" t="s">
        <v>55</v>
      </c>
      <c r="AQ1137" t="s">
        <v>55</v>
      </c>
    </row>
    <row r="1138" spans="1:43" x14ac:dyDescent="0.35">
      <c r="A1138" t="s">
        <v>2283</v>
      </c>
      <c r="B1138" t="s">
        <v>47</v>
      </c>
      <c r="C1138" t="s">
        <v>48</v>
      </c>
      <c r="D1138" t="s">
        <v>48</v>
      </c>
      <c r="E1138" t="s">
        <v>61</v>
      </c>
      <c r="F1138" t="s">
        <v>2292</v>
      </c>
      <c r="G1138" t="s">
        <v>2293</v>
      </c>
      <c r="I1138" t="str">
        <f>HYPERLINK("https://twitter.com/Twitter User/status/1755591310667628693","https://twitter.com/Twitter User/status/1755591310667628693")</f>
        <v>https://twitter.com/Twitter User/status/1755591310667628693</v>
      </c>
      <c r="J1138" t="s">
        <v>52</v>
      </c>
      <c r="N1138">
        <v>0</v>
      </c>
      <c r="O1138">
        <v>0</v>
      </c>
      <c r="X1138" t="s">
        <v>53</v>
      </c>
      <c r="AK1138" t="s">
        <v>54</v>
      </c>
      <c r="AL1138" t="s">
        <v>55</v>
      </c>
      <c r="AM1138" t="s">
        <v>55</v>
      </c>
      <c r="AN1138" t="s">
        <v>55</v>
      </c>
      <c r="AO1138" t="s">
        <v>55</v>
      </c>
      <c r="AP1138" t="s">
        <v>55</v>
      </c>
      <c r="AQ1138" t="s">
        <v>55</v>
      </c>
    </row>
    <row r="1139" spans="1:43" x14ac:dyDescent="0.35">
      <c r="A1139" t="s">
        <v>2283</v>
      </c>
      <c r="B1139" t="s">
        <v>47</v>
      </c>
      <c r="C1139" t="s">
        <v>48</v>
      </c>
      <c r="D1139" t="s">
        <v>48</v>
      </c>
      <c r="E1139" t="s">
        <v>49</v>
      </c>
      <c r="F1139" t="s">
        <v>2294</v>
      </c>
      <c r="G1139" t="s">
        <v>2295</v>
      </c>
      <c r="I1139" t="str">
        <f>HYPERLINK("https://twitter.com/Twitter User/status/1755518256528671087","https://twitter.com/Twitter User/status/1755518256528671087")</f>
        <v>https://twitter.com/Twitter User/status/1755518256528671087</v>
      </c>
      <c r="J1139" t="s">
        <v>52</v>
      </c>
      <c r="N1139">
        <v>0</v>
      </c>
      <c r="O1139">
        <v>0</v>
      </c>
      <c r="X1139" t="s">
        <v>53</v>
      </c>
      <c r="AK1139" t="s">
        <v>54</v>
      </c>
      <c r="AL1139" t="s">
        <v>55</v>
      </c>
      <c r="AM1139" t="s">
        <v>55</v>
      </c>
      <c r="AN1139" t="s">
        <v>55</v>
      </c>
      <c r="AO1139" t="s">
        <v>55</v>
      </c>
      <c r="AP1139" t="s">
        <v>55</v>
      </c>
      <c r="AQ1139" t="s">
        <v>55</v>
      </c>
    </row>
    <row r="1140" spans="1:43" x14ac:dyDescent="0.35">
      <c r="A1140" t="s">
        <v>2283</v>
      </c>
      <c r="B1140" t="s">
        <v>47</v>
      </c>
      <c r="C1140" t="s">
        <v>48</v>
      </c>
      <c r="D1140" t="s">
        <v>48</v>
      </c>
      <c r="E1140" t="s">
        <v>49</v>
      </c>
      <c r="F1140" t="s">
        <v>2296</v>
      </c>
      <c r="G1140" t="s">
        <v>2297</v>
      </c>
      <c r="I1140" t="str">
        <f>HYPERLINK("https://twitter.com/Twitter User/status/1755496353957061013","https://twitter.com/Twitter User/status/1755496353957061013")</f>
        <v>https://twitter.com/Twitter User/status/1755496353957061013</v>
      </c>
      <c r="J1140" t="s">
        <v>52</v>
      </c>
      <c r="N1140">
        <v>0</v>
      </c>
      <c r="O1140">
        <v>0</v>
      </c>
      <c r="X1140" t="s">
        <v>53</v>
      </c>
      <c r="AK1140" t="s">
        <v>54</v>
      </c>
      <c r="AL1140" t="s">
        <v>55</v>
      </c>
      <c r="AM1140" t="s">
        <v>55</v>
      </c>
      <c r="AN1140" t="s">
        <v>55</v>
      </c>
      <c r="AO1140" t="s">
        <v>55</v>
      </c>
      <c r="AP1140" t="s">
        <v>55</v>
      </c>
      <c r="AQ1140" t="s">
        <v>55</v>
      </c>
    </row>
    <row r="1141" spans="1:43" x14ac:dyDescent="0.35">
      <c r="A1141" t="s">
        <v>2283</v>
      </c>
      <c r="B1141" t="s">
        <v>47</v>
      </c>
      <c r="C1141" t="s">
        <v>48</v>
      </c>
      <c r="D1141" t="s">
        <v>48</v>
      </c>
      <c r="E1141" t="s">
        <v>49</v>
      </c>
      <c r="F1141" t="s">
        <v>2298</v>
      </c>
      <c r="G1141" t="s">
        <v>2299</v>
      </c>
      <c r="I1141" t="str">
        <f>HYPERLINK("https://twitter.com/Twitter User/status/1755486087882096818","https://twitter.com/Twitter User/status/1755486087882096818")</f>
        <v>https://twitter.com/Twitter User/status/1755486087882096818</v>
      </c>
      <c r="J1141" t="s">
        <v>52</v>
      </c>
      <c r="N1141">
        <v>0</v>
      </c>
      <c r="O1141">
        <v>0</v>
      </c>
      <c r="X1141" t="s">
        <v>53</v>
      </c>
      <c r="AK1141" t="s">
        <v>54</v>
      </c>
      <c r="AL1141" t="s">
        <v>55</v>
      </c>
      <c r="AM1141" t="s">
        <v>55</v>
      </c>
      <c r="AN1141" t="s">
        <v>55</v>
      </c>
      <c r="AO1141" t="s">
        <v>55</v>
      </c>
      <c r="AP1141" t="s">
        <v>55</v>
      </c>
      <c r="AQ1141" t="s">
        <v>55</v>
      </c>
    </row>
    <row r="1142" spans="1:43" x14ac:dyDescent="0.35">
      <c r="A1142" t="s">
        <v>2283</v>
      </c>
      <c r="B1142" t="s">
        <v>47</v>
      </c>
      <c r="C1142" t="s">
        <v>48</v>
      </c>
      <c r="D1142" t="s">
        <v>48</v>
      </c>
      <c r="E1142" t="s">
        <v>61</v>
      </c>
      <c r="F1142" t="s">
        <v>2300</v>
      </c>
      <c r="G1142" t="s">
        <v>2301</v>
      </c>
      <c r="I1142" t="str">
        <f>HYPERLINK("https://twitter.com/Twitter User/status/1755485634423410727","https://twitter.com/Twitter User/status/1755485634423410727")</f>
        <v>https://twitter.com/Twitter User/status/1755485634423410727</v>
      </c>
      <c r="J1142" t="s">
        <v>52</v>
      </c>
      <c r="N1142">
        <v>0</v>
      </c>
      <c r="O1142">
        <v>0</v>
      </c>
      <c r="X1142" t="s">
        <v>53</v>
      </c>
      <c r="AK1142" t="s">
        <v>54</v>
      </c>
      <c r="AL1142" t="s">
        <v>55</v>
      </c>
      <c r="AM1142" t="s">
        <v>55</v>
      </c>
      <c r="AN1142" t="s">
        <v>55</v>
      </c>
      <c r="AO1142" t="s">
        <v>55</v>
      </c>
      <c r="AP1142" t="s">
        <v>55</v>
      </c>
      <c r="AQ1142" t="s">
        <v>55</v>
      </c>
    </row>
    <row r="1143" spans="1:43" x14ac:dyDescent="0.35">
      <c r="A1143" t="s">
        <v>2283</v>
      </c>
      <c r="B1143" t="s">
        <v>47</v>
      </c>
      <c r="C1143" t="s">
        <v>48</v>
      </c>
      <c r="D1143" t="s">
        <v>48</v>
      </c>
      <c r="E1143" t="s">
        <v>49</v>
      </c>
      <c r="F1143" t="s">
        <v>2302</v>
      </c>
      <c r="G1143" t="s">
        <v>2303</v>
      </c>
      <c r="I1143" t="str">
        <f>HYPERLINK("https://twitter.com/Twitter User/status/1755485102111629742","https://twitter.com/Twitter User/status/1755485102111629742")</f>
        <v>https://twitter.com/Twitter User/status/1755485102111629742</v>
      </c>
      <c r="J1143" t="s">
        <v>52</v>
      </c>
      <c r="N1143">
        <v>0</v>
      </c>
      <c r="O1143">
        <v>0</v>
      </c>
      <c r="X1143" t="s">
        <v>53</v>
      </c>
      <c r="AK1143" t="s">
        <v>54</v>
      </c>
      <c r="AL1143" t="s">
        <v>55</v>
      </c>
      <c r="AM1143" t="s">
        <v>55</v>
      </c>
      <c r="AN1143" t="s">
        <v>55</v>
      </c>
      <c r="AO1143" t="s">
        <v>55</v>
      </c>
      <c r="AP1143" t="s">
        <v>55</v>
      </c>
      <c r="AQ1143" t="s">
        <v>55</v>
      </c>
    </row>
    <row r="1144" spans="1:43" x14ac:dyDescent="0.35">
      <c r="A1144" t="s">
        <v>2283</v>
      </c>
      <c r="B1144" t="s">
        <v>47</v>
      </c>
      <c r="C1144" t="s">
        <v>48</v>
      </c>
      <c r="D1144" t="s">
        <v>48</v>
      </c>
      <c r="E1144" t="s">
        <v>49</v>
      </c>
      <c r="F1144" t="s">
        <v>2304</v>
      </c>
      <c r="G1144" t="s">
        <v>2305</v>
      </c>
      <c r="I1144" t="str">
        <f>HYPERLINK("https://twitter.com/Twitter User/status/1755484893801484509","https://twitter.com/Twitter User/status/1755484893801484509")</f>
        <v>https://twitter.com/Twitter User/status/1755484893801484509</v>
      </c>
      <c r="J1144" t="s">
        <v>52</v>
      </c>
      <c r="N1144">
        <v>0</v>
      </c>
      <c r="O1144">
        <v>0</v>
      </c>
      <c r="X1144" t="s">
        <v>53</v>
      </c>
      <c r="AK1144" t="s">
        <v>54</v>
      </c>
      <c r="AL1144" t="s">
        <v>55</v>
      </c>
      <c r="AM1144" t="s">
        <v>55</v>
      </c>
      <c r="AN1144" t="s">
        <v>55</v>
      </c>
      <c r="AO1144" t="s">
        <v>55</v>
      </c>
      <c r="AP1144" t="s">
        <v>55</v>
      </c>
      <c r="AQ1144" t="s">
        <v>55</v>
      </c>
    </row>
    <row r="1145" spans="1:43" x14ac:dyDescent="0.35">
      <c r="A1145" t="s">
        <v>2283</v>
      </c>
      <c r="B1145" t="s">
        <v>47</v>
      </c>
      <c r="C1145" t="s">
        <v>48</v>
      </c>
      <c r="D1145" t="s">
        <v>48</v>
      </c>
      <c r="E1145" t="s">
        <v>61</v>
      </c>
      <c r="F1145" t="s">
        <v>2306</v>
      </c>
      <c r="G1145" t="s">
        <v>2307</v>
      </c>
      <c r="I1145" t="str">
        <f>HYPERLINK("https://twitter.com/Twitter User/status/1755478517532496175","https://twitter.com/Twitter User/status/1755478517532496175")</f>
        <v>https://twitter.com/Twitter User/status/1755478517532496175</v>
      </c>
      <c r="J1145" t="s">
        <v>52</v>
      </c>
      <c r="N1145">
        <v>0</v>
      </c>
      <c r="O1145">
        <v>0</v>
      </c>
      <c r="X1145" t="s">
        <v>53</v>
      </c>
      <c r="AK1145" t="s">
        <v>54</v>
      </c>
      <c r="AL1145" t="s">
        <v>55</v>
      </c>
      <c r="AM1145" t="s">
        <v>55</v>
      </c>
      <c r="AN1145" t="s">
        <v>55</v>
      </c>
      <c r="AO1145" t="s">
        <v>55</v>
      </c>
      <c r="AP1145" t="s">
        <v>55</v>
      </c>
      <c r="AQ1145" t="s">
        <v>55</v>
      </c>
    </row>
    <row r="1146" spans="1:43" x14ac:dyDescent="0.35">
      <c r="A1146" t="s">
        <v>2283</v>
      </c>
      <c r="B1146" t="s">
        <v>47</v>
      </c>
      <c r="C1146" t="s">
        <v>48</v>
      </c>
      <c r="D1146" t="s">
        <v>48</v>
      </c>
      <c r="E1146" t="s">
        <v>49</v>
      </c>
      <c r="F1146" t="s">
        <v>2308</v>
      </c>
      <c r="G1146" t="s">
        <v>2309</v>
      </c>
      <c r="I1146" t="str">
        <f>HYPERLINK("https://twitter.com/Twitter User/status/1755478476529008807","https://twitter.com/Twitter User/status/1755478476529008807")</f>
        <v>https://twitter.com/Twitter User/status/1755478476529008807</v>
      </c>
      <c r="N1146">
        <v>0</v>
      </c>
      <c r="O1146">
        <v>0</v>
      </c>
      <c r="X1146" t="s">
        <v>53</v>
      </c>
      <c r="AK1146" t="s">
        <v>54</v>
      </c>
      <c r="AL1146" t="s">
        <v>55</v>
      </c>
      <c r="AM1146" t="s">
        <v>55</v>
      </c>
      <c r="AN1146" t="s">
        <v>55</v>
      </c>
      <c r="AO1146" t="s">
        <v>55</v>
      </c>
      <c r="AP1146" t="s">
        <v>55</v>
      </c>
      <c r="AQ1146" t="s">
        <v>55</v>
      </c>
    </row>
    <row r="1147" spans="1:43" x14ac:dyDescent="0.35">
      <c r="A1147" t="s">
        <v>2283</v>
      </c>
      <c r="B1147" t="s">
        <v>47</v>
      </c>
      <c r="C1147" t="s">
        <v>48</v>
      </c>
      <c r="D1147" t="s">
        <v>48</v>
      </c>
      <c r="E1147" t="s">
        <v>49</v>
      </c>
      <c r="F1147" t="s">
        <v>2310</v>
      </c>
      <c r="G1147" t="s">
        <v>2311</v>
      </c>
      <c r="I1147" t="str">
        <f>HYPERLINK("https://twitter.com/Twitter User/status/1755478460921991194","https://twitter.com/Twitter User/status/1755478460921991194")</f>
        <v>https://twitter.com/Twitter User/status/1755478460921991194</v>
      </c>
      <c r="N1147">
        <v>0</v>
      </c>
      <c r="O1147">
        <v>0</v>
      </c>
      <c r="X1147" t="s">
        <v>53</v>
      </c>
      <c r="AK1147" t="s">
        <v>54</v>
      </c>
      <c r="AL1147" t="s">
        <v>55</v>
      </c>
      <c r="AM1147" t="s">
        <v>55</v>
      </c>
      <c r="AN1147" t="s">
        <v>55</v>
      </c>
      <c r="AO1147" t="s">
        <v>55</v>
      </c>
      <c r="AP1147" t="s">
        <v>55</v>
      </c>
      <c r="AQ1147" t="s">
        <v>55</v>
      </c>
    </row>
    <row r="1148" spans="1:43" x14ac:dyDescent="0.35">
      <c r="A1148" t="s">
        <v>2283</v>
      </c>
      <c r="B1148" t="s">
        <v>47</v>
      </c>
      <c r="C1148" t="s">
        <v>48</v>
      </c>
      <c r="D1148" t="s">
        <v>48</v>
      </c>
      <c r="E1148" t="s">
        <v>49</v>
      </c>
      <c r="F1148" t="s">
        <v>2288</v>
      </c>
      <c r="G1148" t="s">
        <v>2312</v>
      </c>
      <c r="I1148" t="str">
        <f>HYPERLINK("https://twitter.com/Twitter User/status/1755478425291444680","https://twitter.com/Twitter User/status/1755478425291444680")</f>
        <v>https://twitter.com/Twitter User/status/1755478425291444680</v>
      </c>
      <c r="N1148">
        <v>0</v>
      </c>
      <c r="O1148">
        <v>0</v>
      </c>
      <c r="X1148" t="s">
        <v>53</v>
      </c>
      <c r="AK1148" t="s">
        <v>54</v>
      </c>
      <c r="AL1148" t="s">
        <v>55</v>
      </c>
      <c r="AM1148" t="s">
        <v>55</v>
      </c>
      <c r="AN1148" t="s">
        <v>55</v>
      </c>
      <c r="AO1148" t="s">
        <v>55</v>
      </c>
      <c r="AP1148" t="s">
        <v>55</v>
      </c>
      <c r="AQ1148" t="s">
        <v>55</v>
      </c>
    </row>
    <row r="1149" spans="1:43" x14ac:dyDescent="0.35">
      <c r="A1149" t="s">
        <v>2283</v>
      </c>
      <c r="B1149" t="s">
        <v>47</v>
      </c>
      <c r="C1149" t="s">
        <v>48</v>
      </c>
      <c r="D1149" t="s">
        <v>48</v>
      </c>
      <c r="E1149" t="s">
        <v>61</v>
      </c>
      <c r="F1149" t="s">
        <v>2313</v>
      </c>
      <c r="G1149" t="s">
        <v>2314</v>
      </c>
      <c r="I1149" t="str">
        <f>HYPERLINK("https://twitter.com/Twitter User/status/1755458449867976864","https://twitter.com/Twitter User/status/1755458449867976864")</f>
        <v>https://twitter.com/Twitter User/status/1755458449867976864</v>
      </c>
      <c r="J1149" t="s">
        <v>52</v>
      </c>
      <c r="N1149">
        <v>0</v>
      </c>
      <c r="O1149">
        <v>0</v>
      </c>
      <c r="X1149" t="s">
        <v>53</v>
      </c>
      <c r="AK1149" t="s">
        <v>54</v>
      </c>
      <c r="AL1149" t="s">
        <v>55</v>
      </c>
      <c r="AM1149" t="s">
        <v>55</v>
      </c>
      <c r="AN1149" t="s">
        <v>55</v>
      </c>
      <c r="AO1149" t="s">
        <v>55</v>
      </c>
      <c r="AP1149" t="s">
        <v>55</v>
      </c>
      <c r="AQ1149" t="s">
        <v>55</v>
      </c>
    </row>
    <row r="1150" spans="1:43" x14ac:dyDescent="0.35">
      <c r="A1150" t="s">
        <v>2283</v>
      </c>
      <c r="B1150" t="s">
        <v>47</v>
      </c>
      <c r="C1150" t="s">
        <v>48</v>
      </c>
      <c r="D1150" t="s">
        <v>48</v>
      </c>
      <c r="E1150" t="s">
        <v>61</v>
      </c>
      <c r="F1150" t="s">
        <v>2315</v>
      </c>
      <c r="G1150" t="s">
        <v>2316</v>
      </c>
      <c r="I1150" t="str">
        <f>HYPERLINK("https://twitter.com/Twitter User/status/1755384980375580875","https://twitter.com/Twitter User/status/1755384980375580875")</f>
        <v>https://twitter.com/Twitter User/status/1755384980375580875</v>
      </c>
      <c r="J1150" t="s">
        <v>52</v>
      </c>
      <c r="N1150">
        <v>0</v>
      </c>
      <c r="O1150">
        <v>0</v>
      </c>
      <c r="X1150" t="s">
        <v>53</v>
      </c>
      <c r="AK1150" t="s">
        <v>54</v>
      </c>
      <c r="AL1150" t="s">
        <v>55</v>
      </c>
      <c r="AM1150" t="s">
        <v>55</v>
      </c>
      <c r="AN1150" t="s">
        <v>55</v>
      </c>
      <c r="AO1150" t="s">
        <v>55</v>
      </c>
      <c r="AP1150" t="s">
        <v>55</v>
      </c>
      <c r="AQ1150" t="s">
        <v>55</v>
      </c>
    </row>
    <row r="1151" spans="1:43" x14ac:dyDescent="0.35">
      <c r="A1151" t="s">
        <v>2283</v>
      </c>
      <c r="B1151" t="s">
        <v>47</v>
      </c>
      <c r="C1151" t="s">
        <v>48</v>
      </c>
      <c r="D1151" t="s">
        <v>48</v>
      </c>
      <c r="E1151" t="s">
        <v>49</v>
      </c>
      <c r="F1151" t="s">
        <v>2317</v>
      </c>
      <c r="G1151" t="s">
        <v>2318</v>
      </c>
      <c r="I1151" t="str">
        <f>HYPERLINK("https://twitter.com/Twitter User/status/1755311597679964593","https://twitter.com/Twitter User/status/1755311597679964593")</f>
        <v>https://twitter.com/Twitter User/status/1755311597679964593</v>
      </c>
      <c r="J1151" t="s">
        <v>60</v>
      </c>
      <c r="N1151">
        <v>0</v>
      </c>
      <c r="O1151">
        <v>0</v>
      </c>
      <c r="X1151" t="s">
        <v>53</v>
      </c>
      <c r="AK1151" t="s">
        <v>54</v>
      </c>
      <c r="AL1151" t="s">
        <v>55</v>
      </c>
      <c r="AM1151" t="s">
        <v>55</v>
      </c>
      <c r="AN1151" t="s">
        <v>55</v>
      </c>
      <c r="AO1151" t="s">
        <v>55</v>
      </c>
      <c r="AP1151" t="s">
        <v>55</v>
      </c>
      <c r="AQ1151" t="s">
        <v>55</v>
      </c>
    </row>
    <row r="1152" spans="1:43" x14ac:dyDescent="0.35">
      <c r="A1152" t="s">
        <v>2319</v>
      </c>
      <c r="B1152" t="s">
        <v>47</v>
      </c>
      <c r="C1152" t="s">
        <v>48</v>
      </c>
      <c r="D1152" t="s">
        <v>48</v>
      </c>
      <c r="E1152" t="s">
        <v>49</v>
      </c>
      <c r="F1152" t="s">
        <v>2320</v>
      </c>
      <c r="G1152" t="s">
        <v>2321</v>
      </c>
      <c r="I1152" t="str">
        <f>HYPERLINK("https://twitter.com/Twitter User/status/1755223244343251145","https://twitter.com/Twitter User/status/1755223244343251145")</f>
        <v>https://twitter.com/Twitter User/status/1755223244343251145</v>
      </c>
      <c r="J1152" t="s">
        <v>52</v>
      </c>
      <c r="N1152">
        <v>0</v>
      </c>
      <c r="O1152">
        <v>0</v>
      </c>
      <c r="X1152" t="s">
        <v>53</v>
      </c>
      <c r="AK1152" t="s">
        <v>54</v>
      </c>
      <c r="AL1152" t="s">
        <v>55</v>
      </c>
      <c r="AM1152" t="s">
        <v>55</v>
      </c>
      <c r="AN1152" t="s">
        <v>55</v>
      </c>
      <c r="AO1152" t="s">
        <v>55</v>
      </c>
      <c r="AP1152" t="s">
        <v>55</v>
      </c>
      <c r="AQ1152" t="s">
        <v>55</v>
      </c>
    </row>
    <row r="1153" spans="1:43" x14ac:dyDescent="0.35">
      <c r="A1153" t="s">
        <v>2319</v>
      </c>
      <c r="B1153" t="s">
        <v>47</v>
      </c>
      <c r="C1153" t="s">
        <v>48</v>
      </c>
      <c r="D1153" t="s">
        <v>48</v>
      </c>
      <c r="E1153" t="s">
        <v>49</v>
      </c>
      <c r="F1153" t="s">
        <v>2322</v>
      </c>
      <c r="G1153" t="s">
        <v>2323</v>
      </c>
      <c r="I1153" t="str">
        <f>HYPERLINK("https://twitter.com/Twitter User/status/1755208876889403566","https://twitter.com/Twitter User/status/1755208876889403566")</f>
        <v>https://twitter.com/Twitter User/status/1755208876889403566</v>
      </c>
      <c r="J1153" t="s">
        <v>52</v>
      </c>
      <c r="N1153">
        <v>0</v>
      </c>
      <c r="O1153">
        <v>0</v>
      </c>
      <c r="X1153" t="s">
        <v>53</v>
      </c>
      <c r="AK1153" t="s">
        <v>54</v>
      </c>
      <c r="AL1153" t="s">
        <v>55</v>
      </c>
      <c r="AM1153" t="s">
        <v>55</v>
      </c>
      <c r="AN1153" t="s">
        <v>55</v>
      </c>
      <c r="AO1153" t="s">
        <v>55</v>
      </c>
      <c r="AP1153" t="s">
        <v>55</v>
      </c>
      <c r="AQ1153" t="s">
        <v>55</v>
      </c>
    </row>
    <row r="1154" spans="1:43" x14ac:dyDescent="0.35">
      <c r="A1154" t="s">
        <v>2319</v>
      </c>
      <c r="B1154" t="s">
        <v>47</v>
      </c>
      <c r="C1154" t="s">
        <v>48</v>
      </c>
      <c r="D1154" t="s">
        <v>48</v>
      </c>
      <c r="E1154" t="s">
        <v>61</v>
      </c>
      <c r="F1154" t="s">
        <v>2324</v>
      </c>
      <c r="G1154" t="s">
        <v>2325</v>
      </c>
      <c r="I1154" t="str">
        <f>HYPERLINK("https://twitter.com/Twitter User/status/1755208269973553376","https://twitter.com/Twitter User/status/1755208269973553376")</f>
        <v>https://twitter.com/Twitter User/status/1755208269973553376</v>
      </c>
      <c r="J1154" t="s">
        <v>52</v>
      </c>
      <c r="N1154">
        <v>0</v>
      </c>
      <c r="O1154">
        <v>0</v>
      </c>
      <c r="X1154" t="s">
        <v>53</v>
      </c>
      <c r="AK1154" t="s">
        <v>54</v>
      </c>
      <c r="AL1154" t="s">
        <v>55</v>
      </c>
      <c r="AM1154" t="s">
        <v>55</v>
      </c>
      <c r="AN1154" t="s">
        <v>55</v>
      </c>
      <c r="AO1154" t="s">
        <v>55</v>
      </c>
      <c r="AP1154" t="s">
        <v>55</v>
      </c>
      <c r="AQ1154" t="s">
        <v>55</v>
      </c>
    </row>
    <row r="1155" spans="1:43" x14ac:dyDescent="0.35">
      <c r="A1155" t="s">
        <v>2319</v>
      </c>
      <c r="B1155" t="s">
        <v>47</v>
      </c>
      <c r="C1155" t="s">
        <v>48</v>
      </c>
      <c r="D1155" t="s">
        <v>48</v>
      </c>
      <c r="E1155" t="s">
        <v>61</v>
      </c>
      <c r="F1155" t="s">
        <v>2326</v>
      </c>
      <c r="G1155" t="s">
        <v>2327</v>
      </c>
      <c r="I1155" t="str">
        <f>HYPERLINK("https://twitter.com/Twitter User/status/1755186206940553634","https://twitter.com/Twitter User/status/1755186206940553634")</f>
        <v>https://twitter.com/Twitter User/status/1755186206940553634</v>
      </c>
      <c r="J1155" t="s">
        <v>52</v>
      </c>
      <c r="N1155">
        <v>0</v>
      </c>
      <c r="O1155">
        <v>0</v>
      </c>
      <c r="X1155" t="s">
        <v>53</v>
      </c>
      <c r="AK1155" t="s">
        <v>54</v>
      </c>
      <c r="AL1155" t="s">
        <v>55</v>
      </c>
      <c r="AM1155" t="s">
        <v>55</v>
      </c>
      <c r="AN1155" t="s">
        <v>55</v>
      </c>
      <c r="AO1155" t="s">
        <v>55</v>
      </c>
      <c r="AP1155" t="s">
        <v>55</v>
      </c>
      <c r="AQ1155" t="s">
        <v>55</v>
      </c>
    </row>
    <row r="1156" spans="1:43" x14ac:dyDescent="0.35">
      <c r="A1156" t="s">
        <v>2319</v>
      </c>
      <c r="B1156" t="s">
        <v>47</v>
      </c>
      <c r="C1156" t="s">
        <v>48</v>
      </c>
      <c r="D1156" t="s">
        <v>48</v>
      </c>
      <c r="E1156" t="s">
        <v>49</v>
      </c>
      <c r="F1156" t="s">
        <v>2328</v>
      </c>
      <c r="G1156" t="s">
        <v>2329</v>
      </c>
      <c r="I1156" t="str">
        <f>HYPERLINK("https://twitter.com/Twitter User/status/1755140860080005296","https://twitter.com/Twitter User/status/1755140860080005296")</f>
        <v>https://twitter.com/Twitter User/status/1755140860080005296</v>
      </c>
      <c r="J1156" t="s">
        <v>52</v>
      </c>
      <c r="N1156">
        <v>0</v>
      </c>
      <c r="O1156">
        <v>0</v>
      </c>
      <c r="X1156" t="s">
        <v>53</v>
      </c>
      <c r="AK1156" t="s">
        <v>54</v>
      </c>
      <c r="AL1156" t="s">
        <v>55</v>
      </c>
      <c r="AM1156" t="s">
        <v>55</v>
      </c>
      <c r="AN1156" t="s">
        <v>55</v>
      </c>
      <c r="AO1156" t="s">
        <v>55</v>
      </c>
      <c r="AP1156" t="s">
        <v>55</v>
      </c>
      <c r="AQ1156" t="s">
        <v>55</v>
      </c>
    </row>
    <row r="1157" spans="1:43" x14ac:dyDescent="0.35">
      <c r="A1157" t="s">
        <v>2319</v>
      </c>
      <c r="B1157" t="s">
        <v>47</v>
      </c>
      <c r="C1157" t="s">
        <v>48</v>
      </c>
      <c r="D1157" t="s">
        <v>48</v>
      </c>
      <c r="E1157" t="s">
        <v>61</v>
      </c>
      <c r="F1157" t="s">
        <v>2330</v>
      </c>
      <c r="G1157" t="s">
        <v>2331</v>
      </c>
      <c r="I1157" t="str">
        <f>HYPERLINK("https://twitter.com/Twitter User/status/1755135350509359581","https://twitter.com/Twitter User/status/1755135350509359581")</f>
        <v>https://twitter.com/Twitter User/status/1755135350509359581</v>
      </c>
      <c r="J1157" t="s">
        <v>52</v>
      </c>
      <c r="N1157">
        <v>0</v>
      </c>
      <c r="O1157">
        <v>0</v>
      </c>
      <c r="X1157" t="s">
        <v>53</v>
      </c>
      <c r="AK1157" t="s">
        <v>54</v>
      </c>
      <c r="AL1157" t="s">
        <v>55</v>
      </c>
      <c r="AM1157" t="s">
        <v>55</v>
      </c>
      <c r="AN1157" t="s">
        <v>55</v>
      </c>
      <c r="AO1157" t="s">
        <v>55</v>
      </c>
      <c r="AP1157" t="s">
        <v>55</v>
      </c>
      <c r="AQ1157" t="s">
        <v>55</v>
      </c>
    </row>
    <row r="1158" spans="1:43" x14ac:dyDescent="0.35">
      <c r="A1158" t="s">
        <v>2319</v>
      </c>
      <c r="B1158" t="s">
        <v>47</v>
      </c>
      <c r="C1158" t="s">
        <v>48</v>
      </c>
      <c r="D1158" t="s">
        <v>48</v>
      </c>
      <c r="E1158" t="s">
        <v>61</v>
      </c>
      <c r="F1158" t="s">
        <v>2332</v>
      </c>
      <c r="G1158" t="s">
        <v>2333</v>
      </c>
      <c r="I1158" t="str">
        <f>HYPERLINK("https://twitter.com/Twitter User/status/1755134747205059050","https://twitter.com/Twitter User/status/1755134747205059050")</f>
        <v>https://twitter.com/Twitter User/status/1755134747205059050</v>
      </c>
      <c r="J1158" t="s">
        <v>52</v>
      </c>
      <c r="N1158">
        <v>0</v>
      </c>
      <c r="O1158">
        <v>0</v>
      </c>
      <c r="X1158" t="s">
        <v>53</v>
      </c>
      <c r="AK1158" t="s">
        <v>54</v>
      </c>
      <c r="AL1158" t="s">
        <v>55</v>
      </c>
      <c r="AM1158" t="s">
        <v>55</v>
      </c>
      <c r="AN1158" t="s">
        <v>55</v>
      </c>
      <c r="AO1158" t="s">
        <v>55</v>
      </c>
      <c r="AP1158" t="s">
        <v>55</v>
      </c>
      <c r="AQ1158" t="s">
        <v>55</v>
      </c>
    </row>
    <row r="1159" spans="1:43" x14ac:dyDescent="0.35">
      <c r="A1159" t="s">
        <v>2319</v>
      </c>
      <c r="B1159" t="s">
        <v>47</v>
      </c>
      <c r="C1159" t="s">
        <v>48</v>
      </c>
      <c r="D1159" t="s">
        <v>48</v>
      </c>
      <c r="E1159" t="s">
        <v>49</v>
      </c>
      <c r="F1159" t="s">
        <v>2334</v>
      </c>
      <c r="G1159" t="s">
        <v>2335</v>
      </c>
      <c r="I1159" t="str">
        <f>HYPERLINK("https://twitter.com/Twitter User/status/1755131327626768790","https://twitter.com/Twitter User/status/1755131327626768790")</f>
        <v>https://twitter.com/Twitter User/status/1755131327626768790</v>
      </c>
      <c r="J1159" t="s">
        <v>52</v>
      </c>
      <c r="N1159">
        <v>0</v>
      </c>
      <c r="O1159">
        <v>0</v>
      </c>
      <c r="X1159" t="s">
        <v>53</v>
      </c>
      <c r="AK1159" t="s">
        <v>54</v>
      </c>
      <c r="AL1159" t="s">
        <v>55</v>
      </c>
      <c r="AM1159" t="s">
        <v>55</v>
      </c>
      <c r="AN1159" t="s">
        <v>55</v>
      </c>
      <c r="AO1159" t="s">
        <v>55</v>
      </c>
      <c r="AP1159" t="s">
        <v>55</v>
      </c>
      <c r="AQ1159" t="s">
        <v>55</v>
      </c>
    </row>
    <row r="1160" spans="1:43" x14ac:dyDescent="0.35">
      <c r="A1160" t="s">
        <v>2319</v>
      </c>
      <c r="B1160" t="s">
        <v>47</v>
      </c>
      <c r="C1160" t="s">
        <v>48</v>
      </c>
      <c r="D1160" t="s">
        <v>48</v>
      </c>
      <c r="E1160" t="s">
        <v>49</v>
      </c>
      <c r="F1160" t="s">
        <v>2336</v>
      </c>
      <c r="G1160" t="s">
        <v>2337</v>
      </c>
      <c r="I1160" t="str">
        <f>HYPERLINK("https://twitter.com/Twitter User/status/1755129953304399926","https://twitter.com/Twitter User/status/1755129953304399926")</f>
        <v>https://twitter.com/Twitter User/status/1755129953304399926</v>
      </c>
      <c r="J1160" t="s">
        <v>52</v>
      </c>
      <c r="N1160">
        <v>0</v>
      </c>
      <c r="O1160">
        <v>0</v>
      </c>
      <c r="X1160" t="s">
        <v>53</v>
      </c>
      <c r="AK1160" t="s">
        <v>54</v>
      </c>
      <c r="AL1160" t="s">
        <v>55</v>
      </c>
      <c r="AM1160" t="s">
        <v>55</v>
      </c>
      <c r="AN1160" t="s">
        <v>55</v>
      </c>
      <c r="AO1160" t="s">
        <v>55</v>
      </c>
      <c r="AP1160" t="s">
        <v>55</v>
      </c>
      <c r="AQ1160" t="s">
        <v>55</v>
      </c>
    </row>
    <row r="1161" spans="1:43" x14ac:dyDescent="0.35">
      <c r="A1161" t="s">
        <v>2319</v>
      </c>
      <c r="B1161" t="s">
        <v>47</v>
      </c>
      <c r="C1161" t="s">
        <v>48</v>
      </c>
      <c r="D1161" t="s">
        <v>48</v>
      </c>
      <c r="E1161" t="s">
        <v>61</v>
      </c>
      <c r="F1161" t="s">
        <v>2338</v>
      </c>
      <c r="G1161" t="s">
        <v>2339</v>
      </c>
      <c r="I1161" t="str">
        <f>HYPERLINK("https://twitter.com/Twitter User/status/1755114131089162573","https://twitter.com/Twitter User/status/1755114131089162573")</f>
        <v>https://twitter.com/Twitter User/status/1755114131089162573</v>
      </c>
      <c r="J1161" t="s">
        <v>52</v>
      </c>
      <c r="N1161">
        <v>0</v>
      </c>
      <c r="O1161">
        <v>0</v>
      </c>
      <c r="X1161" t="s">
        <v>53</v>
      </c>
      <c r="AK1161" t="s">
        <v>54</v>
      </c>
      <c r="AL1161" t="s">
        <v>55</v>
      </c>
      <c r="AM1161" t="s">
        <v>55</v>
      </c>
      <c r="AN1161" t="s">
        <v>55</v>
      </c>
      <c r="AO1161" t="s">
        <v>55</v>
      </c>
      <c r="AP1161" t="s">
        <v>55</v>
      </c>
      <c r="AQ1161" t="s">
        <v>55</v>
      </c>
    </row>
    <row r="1162" spans="1:43" x14ac:dyDescent="0.35">
      <c r="A1162" t="s">
        <v>2319</v>
      </c>
      <c r="B1162" t="s">
        <v>47</v>
      </c>
      <c r="C1162" t="s">
        <v>48</v>
      </c>
      <c r="D1162" t="s">
        <v>48</v>
      </c>
      <c r="E1162" t="s">
        <v>61</v>
      </c>
      <c r="F1162" t="s">
        <v>2340</v>
      </c>
      <c r="G1162" t="s">
        <v>2341</v>
      </c>
      <c r="I1162" t="str">
        <f>HYPERLINK("https://twitter.com/Twitter User/status/1755110301588967679","https://twitter.com/Twitter User/status/1755110301588967679")</f>
        <v>https://twitter.com/Twitter User/status/1755110301588967679</v>
      </c>
      <c r="J1162" t="s">
        <v>52</v>
      </c>
      <c r="N1162">
        <v>0</v>
      </c>
      <c r="O1162">
        <v>0</v>
      </c>
      <c r="X1162" t="s">
        <v>53</v>
      </c>
      <c r="AK1162" t="s">
        <v>54</v>
      </c>
      <c r="AL1162" t="s">
        <v>55</v>
      </c>
      <c r="AM1162" t="s">
        <v>55</v>
      </c>
      <c r="AN1162" t="s">
        <v>55</v>
      </c>
      <c r="AO1162" t="s">
        <v>55</v>
      </c>
      <c r="AP1162" t="s">
        <v>55</v>
      </c>
      <c r="AQ1162" t="s">
        <v>55</v>
      </c>
    </row>
    <row r="1163" spans="1:43" x14ac:dyDescent="0.35">
      <c r="A1163" t="s">
        <v>2319</v>
      </c>
      <c r="B1163" t="s">
        <v>47</v>
      </c>
      <c r="C1163" t="s">
        <v>48</v>
      </c>
      <c r="D1163" t="s">
        <v>48</v>
      </c>
      <c r="E1163" t="s">
        <v>49</v>
      </c>
      <c r="F1163" t="s">
        <v>2342</v>
      </c>
      <c r="G1163" t="s">
        <v>2343</v>
      </c>
      <c r="I1163" t="str">
        <f>HYPERLINK("https://twitter.com/Twitter User/status/1755105991312756860","https://twitter.com/Twitter User/status/1755105991312756860")</f>
        <v>https://twitter.com/Twitter User/status/1755105991312756860</v>
      </c>
      <c r="J1163" t="s">
        <v>52</v>
      </c>
      <c r="N1163">
        <v>0</v>
      </c>
      <c r="O1163">
        <v>0</v>
      </c>
      <c r="X1163" t="s">
        <v>53</v>
      </c>
      <c r="AK1163" t="s">
        <v>54</v>
      </c>
      <c r="AL1163" t="s">
        <v>55</v>
      </c>
      <c r="AM1163" t="s">
        <v>55</v>
      </c>
      <c r="AN1163" t="s">
        <v>55</v>
      </c>
      <c r="AO1163" t="s">
        <v>55</v>
      </c>
      <c r="AP1163" t="s">
        <v>55</v>
      </c>
      <c r="AQ1163" t="s">
        <v>55</v>
      </c>
    </row>
    <row r="1164" spans="1:43" x14ac:dyDescent="0.35">
      <c r="A1164" t="s">
        <v>2319</v>
      </c>
      <c r="B1164" t="s">
        <v>47</v>
      </c>
      <c r="C1164" t="s">
        <v>48</v>
      </c>
      <c r="D1164" t="s">
        <v>48</v>
      </c>
      <c r="E1164" t="s">
        <v>49</v>
      </c>
      <c r="F1164" t="s">
        <v>2344</v>
      </c>
      <c r="G1164" t="s">
        <v>2345</v>
      </c>
      <c r="I1164" t="str">
        <f>HYPERLINK("https://twitter.com/Twitter User/status/1755103950968324303","https://twitter.com/Twitter User/status/1755103950968324303")</f>
        <v>https://twitter.com/Twitter User/status/1755103950968324303</v>
      </c>
      <c r="J1164" t="s">
        <v>52</v>
      </c>
      <c r="N1164">
        <v>0</v>
      </c>
      <c r="O1164">
        <v>0</v>
      </c>
      <c r="X1164" t="s">
        <v>53</v>
      </c>
      <c r="AK1164" t="s">
        <v>54</v>
      </c>
      <c r="AL1164" t="s">
        <v>55</v>
      </c>
      <c r="AM1164" t="s">
        <v>55</v>
      </c>
      <c r="AN1164" t="s">
        <v>55</v>
      </c>
      <c r="AO1164" t="s">
        <v>55</v>
      </c>
      <c r="AP1164" t="s">
        <v>55</v>
      </c>
      <c r="AQ1164" t="s">
        <v>55</v>
      </c>
    </row>
    <row r="1165" spans="1:43" x14ac:dyDescent="0.35">
      <c r="A1165" t="s">
        <v>2346</v>
      </c>
      <c r="B1165" t="s">
        <v>47</v>
      </c>
      <c r="C1165" t="s">
        <v>48</v>
      </c>
      <c r="D1165" t="s">
        <v>48</v>
      </c>
      <c r="E1165" t="s">
        <v>49</v>
      </c>
      <c r="F1165" t="s">
        <v>2347</v>
      </c>
      <c r="G1165" t="s">
        <v>2348</v>
      </c>
      <c r="I1165" t="str">
        <f>HYPERLINK("https://twitter.com/Twitter User/status/1754931267119022560","https://twitter.com/Twitter User/status/1754931267119022560")</f>
        <v>https://twitter.com/Twitter User/status/1754931267119022560</v>
      </c>
      <c r="J1165" t="s">
        <v>52</v>
      </c>
      <c r="N1165">
        <v>0</v>
      </c>
      <c r="O1165">
        <v>0</v>
      </c>
      <c r="X1165" t="s">
        <v>53</v>
      </c>
      <c r="AK1165" t="s">
        <v>54</v>
      </c>
      <c r="AL1165" t="s">
        <v>55</v>
      </c>
      <c r="AM1165" t="s">
        <v>55</v>
      </c>
      <c r="AN1165" t="s">
        <v>55</v>
      </c>
      <c r="AO1165" t="s">
        <v>55</v>
      </c>
      <c r="AP1165" t="s">
        <v>55</v>
      </c>
      <c r="AQ1165" t="s">
        <v>55</v>
      </c>
    </row>
    <row r="1166" spans="1:43" x14ac:dyDescent="0.35">
      <c r="A1166" t="s">
        <v>2346</v>
      </c>
      <c r="B1166" t="s">
        <v>47</v>
      </c>
      <c r="C1166" t="s">
        <v>48</v>
      </c>
      <c r="D1166" t="s">
        <v>48</v>
      </c>
      <c r="E1166" t="s">
        <v>68</v>
      </c>
      <c r="F1166" t="s">
        <v>2349</v>
      </c>
      <c r="G1166" t="s">
        <v>2350</v>
      </c>
      <c r="I1166" t="str">
        <f>HYPERLINK("https://twitter.com/Twitter User/status/1754919092216058313","https://twitter.com/Twitter User/status/1754919092216058313")</f>
        <v>https://twitter.com/Twitter User/status/1754919092216058313</v>
      </c>
      <c r="N1166">
        <v>0</v>
      </c>
      <c r="O1166">
        <v>0</v>
      </c>
      <c r="X1166" t="s">
        <v>53</v>
      </c>
      <c r="AK1166" t="s">
        <v>54</v>
      </c>
      <c r="AL1166" t="s">
        <v>55</v>
      </c>
      <c r="AM1166" t="s">
        <v>55</v>
      </c>
      <c r="AN1166" t="s">
        <v>55</v>
      </c>
      <c r="AO1166" t="s">
        <v>55</v>
      </c>
      <c r="AP1166" t="s">
        <v>55</v>
      </c>
      <c r="AQ1166" t="s">
        <v>55</v>
      </c>
    </row>
    <row r="1167" spans="1:43" x14ac:dyDescent="0.35">
      <c r="A1167" t="s">
        <v>2346</v>
      </c>
      <c r="B1167" t="s">
        <v>47</v>
      </c>
      <c r="C1167" t="s">
        <v>48</v>
      </c>
      <c r="D1167" t="s">
        <v>48</v>
      </c>
      <c r="E1167" t="s">
        <v>61</v>
      </c>
      <c r="F1167" t="s">
        <v>2351</v>
      </c>
      <c r="G1167" t="s">
        <v>2352</v>
      </c>
      <c r="I1167" t="str">
        <f>HYPERLINK("https://twitter.com/Twitter User/status/1754914197832405377","https://twitter.com/Twitter User/status/1754914197832405377")</f>
        <v>https://twitter.com/Twitter User/status/1754914197832405377</v>
      </c>
      <c r="J1167" t="s">
        <v>52</v>
      </c>
      <c r="N1167">
        <v>0</v>
      </c>
      <c r="O1167">
        <v>0</v>
      </c>
      <c r="X1167" t="s">
        <v>95</v>
      </c>
      <c r="AK1167" t="s">
        <v>54</v>
      </c>
      <c r="AL1167" t="s">
        <v>55</v>
      </c>
      <c r="AM1167" t="s">
        <v>55</v>
      </c>
      <c r="AN1167" t="s">
        <v>55</v>
      </c>
      <c r="AO1167" t="s">
        <v>55</v>
      </c>
      <c r="AP1167" t="s">
        <v>55</v>
      </c>
      <c r="AQ1167" t="s">
        <v>55</v>
      </c>
    </row>
    <row r="1168" spans="1:43" x14ac:dyDescent="0.35">
      <c r="A1168" t="s">
        <v>2346</v>
      </c>
      <c r="B1168" t="s">
        <v>47</v>
      </c>
      <c r="C1168" t="s">
        <v>48</v>
      </c>
      <c r="D1168" t="s">
        <v>48</v>
      </c>
      <c r="E1168" t="s">
        <v>49</v>
      </c>
      <c r="F1168" t="s">
        <v>2353</v>
      </c>
      <c r="G1168" t="s">
        <v>2354</v>
      </c>
      <c r="I1168" t="str">
        <f>HYPERLINK("https://twitter.com/Twitter User/status/1754914110997742028","https://twitter.com/Twitter User/status/1754914110997742028")</f>
        <v>https://twitter.com/Twitter User/status/1754914110997742028</v>
      </c>
      <c r="J1168" t="s">
        <v>52</v>
      </c>
      <c r="N1168">
        <v>0</v>
      </c>
      <c r="O1168">
        <v>0</v>
      </c>
      <c r="X1168" t="s">
        <v>53</v>
      </c>
      <c r="AK1168" t="s">
        <v>54</v>
      </c>
      <c r="AL1168" t="s">
        <v>55</v>
      </c>
      <c r="AM1168" t="s">
        <v>55</v>
      </c>
      <c r="AN1168" t="s">
        <v>55</v>
      </c>
      <c r="AO1168" t="s">
        <v>55</v>
      </c>
      <c r="AP1168" t="s">
        <v>55</v>
      </c>
      <c r="AQ1168" t="s">
        <v>55</v>
      </c>
    </row>
    <row r="1169" spans="1:43" x14ac:dyDescent="0.35">
      <c r="A1169" t="s">
        <v>2346</v>
      </c>
      <c r="B1169" t="s">
        <v>47</v>
      </c>
      <c r="C1169" t="s">
        <v>48</v>
      </c>
      <c r="D1169" t="s">
        <v>48</v>
      </c>
      <c r="E1169" t="s">
        <v>61</v>
      </c>
      <c r="F1169" t="s">
        <v>2351</v>
      </c>
      <c r="G1169" t="s">
        <v>2355</v>
      </c>
      <c r="I1169" t="str">
        <f>HYPERLINK("https://twitter.com/Twitter User/status/1754909272834486383","https://twitter.com/Twitter User/status/1754909272834486383")</f>
        <v>https://twitter.com/Twitter User/status/1754909272834486383</v>
      </c>
      <c r="J1169" t="s">
        <v>52</v>
      </c>
      <c r="N1169">
        <v>0</v>
      </c>
      <c r="O1169">
        <v>0</v>
      </c>
      <c r="X1169" t="s">
        <v>53</v>
      </c>
      <c r="AK1169" t="s">
        <v>54</v>
      </c>
      <c r="AL1169" t="s">
        <v>55</v>
      </c>
      <c r="AM1169" t="s">
        <v>55</v>
      </c>
      <c r="AN1169" t="s">
        <v>55</v>
      </c>
      <c r="AO1169" t="s">
        <v>55</v>
      </c>
      <c r="AP1169" t="s">
        <v>55</v>
      </c>
      <c r="AQ1169" t="s">
        <v>55</v>
      </c>
    </row>
    <row r="1170" spans="1:43" x14ac:dyDescent="0.35">
      <c r="A1170" t="s">
        <v>2346</v>
      </c>
      <c r="B1170" t="s">
        <v>47</v>
      </c>
      <c r="C1170" t="s">
        <v>48</v>
      </c>
      <c r="D1170" t="s">
        <v>48</v>
      </c>
      <c r="E1170" t="s">
        <v>61</v>
      </c>
      <c r="F1170" t="s">
        <v>2356</v>
      </c>
      <c r="G1170" t="s">
        <v>2357</v>
      </c>
      <c r="I1170" t="str">
        <f>HYPERLINK("https://twitter.com/Twitter User/status/1754903962908856657","https://twitter.com/Twitter User/status/1754903962908856657")</f>
        <v>https://twitter.com/Twitter User/status/1754903962908856657</v>
      </c>
      <c r="J1170" t="s">
        <v>52</v>
      </c>
      <c r="N1170">
        <v>0</v>
      </c>
      <c r="O1170">
        <v>0</v>
      </c>
      <c r="X1170" t="s">
        <v>53</v>
      </c>
      <c r="AK1170" t="s">
        <v>54</v>
      </c>
      <c r="AL1170" t="s">
        <v>55</v>
      </c>
      <c r="AM1170" t="s">
        <v>55</v>
      </c>
      <c r="AN1170" t="s">
        <v>55</v>
      </c>
      <c r="AO1170" t="s">
        <v>55</v>
      </c>
      <c r="AP1170" t="s">
        <v>55</v>
      </c>
      <c r="AQ1170" t="s">
        <v>55</v>
      </c>
    </row>
    <row r="1171" spans="1:43" x14ac:dyDescent="0.35">
      <c r="A1171" t="s">
        <v>2346</v>
      </c>
      <c r="B1171" t="s">
        <v>47</v>
      </c>
      <c r="C1171" t="s">
        <v>48</v>
      </c>
      <c r="D1171" t="s">
        <v>48</v>
      </c>
      <c r="E1171" t="s">
        <v>61</v>
      </c>
      <c r="F1171" t="s">
        <v>2358</v>
      </c>
      <c r="G1171" t="s">
        <v>2359</v>
      </c>
      <c r="I1171" t="str">
        <f>HYPERLINK("https://twitter.com/Twitter User/status/1754902062008324184","https://twitter.com/Twitter User/status/1754902062008324184")</f>
        <v>https://twitter.com/Twitter User/status/1754902062008324184</v>
      </c>
      <c r="J1171" t="s">
        <v>52</v>
      </c>
      <c r="N1171">
        <v>0</v>
      </c>
      <c r="O1171">
        <v>0</v>
      </c>
      <c r="X1171" t="s">
        <v>53</v>
      </c>
      <c r="AK1171" t="s">
        <v>54</v>
      </c>
      <c r="AL1171" t="s">
        <v>55</v>
      </c>
      <c r="AM1171" t="s">
        <v>55</v>
      </c>
      <c r="AN1171" t="s">
        <v>55</v>
      </c>
      <c r="AO1171" t="s">
        <v>55</v>
      </c>
      <c r="AP1171" t="s">
        <v>55</v>
      </c>
      <c r="AQ1171" t="s">
        <v>55</v>
      </c>
    </row>
    <row r="1172" spans="1:43" x14ac:dyDescent="0.35">
      <c r="A1172" t="s">
        <v>2346</v>
      </c>
      <c r="B1172" t="s">
        <v>47</v>
      </c>
      <c r="C1172" t="s">
        <v>48</v>
      </c>
      <c r="D1172" t="s">
        <v>48</v>
      </c>
      <c r="E1172" t="s">
        <v>61</v>
      </c>
      <c r="F1172" t="s">
        <v>2360</v>
      </c>
      <c r="G1172" t="s">
        <v>2361</v>
      </c>
      <c r="I1172" t="str">
        <f>HYPERLINK("https://twitter.com/Twitter User/status/1754863246790594999","https://twitter.com/Twitter User/status/1754863246790594999")</f>
        <v>https://twitter.com/Twitter User/status/1754863246790594999</v>
      </c>
      <c r="J1172" t="s">
        <v>52</v>
      </c>
      <c r="N1172">
        <v>0</v>
      </c>
      <c r="O1172">
        <v>0</v>
      </c>
      <c r="X1172" t="s">
        <v>53</v>
      </c>
      <c r="AK1172" t="s">
        <v>54</v>
      </c>
      <c r="AL1172" t="s">
        <v>55</v>
      </c>
      <c r="AM1172" t="s">
        <v>55</v>
      </c>
      <c r="AN1172" t="s">
        <v>55</v>
      </c>
      <c r="AO1172" t="s">
        <v>55</v>
      </c>
      <c r="AP1172" t="s">
        <v>55</v>
      </c>
      <c r="AQ1172" t="s">
        <v>55</v>
      </c>
    </row>
    <row r="1173" spans="1:43" x14ac:dyDescent="0.35">
      <c r="A1173" t="s">
        <v>2346</v>
      </c>
      <c r="B1173" t="s">
        <v>47</v>
      </c>
      <c r="C1173" t="s">
        <v>48</v>
      </c>
      <c r="D1173" t="s">
        <v>48</v>
      </c>
      <c r="E1173" t="s">
        <v>61</v>
      </c>
      <c r="F1173" t="s">
        <v>2362</v>
      </c>
      <c r="G1173" t="s">
        <v>2363</v>
      </c>
      <c r="I1173" t="str">
        <f>HYPERLINK("https://twitter.com/Twitter User/status/1754854629559640241","https://twitter.com/Twitter User/status/1754854629559640241")</f>
        <v>https://twitter.com/Twitter User/status/1754854629559640241</v>
      </c>
      <c r="N1173">
        <v>0</v>
      </c>
      <c r="O1173">
        <v>0</v>
      </c>
      <c r="X1173" t="s">
        <v>53</v>
      </c>
      <c r="AK1173" t="s">
        <v>54</v>
      </c>
      <c r="AL1173" t="s">
        <v>55</v>
      </c>
      <c r="AM1173" t="s">
        <v>55</v>
      </c>
      <c r="AN1173" t="s">
        <v>55</v>
      </c>
      <c r="AO1173" t="s">
        <v>55</v>
      </c>
      <c r="AP1173" t="s">
        <v>55</v>
      </c>
      <c r="AQ1173" t="s">
        <v>55</v>
      </c>
    </row>
    <row r="1174" spans="1:43" x14ac:dyDescent="0.35">
      <c r="A1174" t="s">
        <v>2346</v>
      </c>
      <c r="B1174" t="s">
        <v>47</v>
      </c>
      <c r="C1174" t="s">
        <v>48</v>
      </c>
      <c r="D1174" t="s">
        <v>48</v>
      </c>
      <c r="E1174" t="s">
        <v>61</v>
      </c>
      <c r="F1174" t="s">
        <v>2364</v>
      </c>
      <c r="G1174" t="s">
        <v>2365</v>
      </c>
      <c r="I1174" t="str">
        <f>HYPERLINK("https://twitter.com/Twitter User/status/1754817674113356129","https://twitter.com/Twitter User/status/1754817674113356129")</f>
        <v>https://twitter.com/Twitter User/status/1754817674113356129</v>
      </c>
      <c r="J1174" t="s">
        <v>52</v>
      </c>
      <c r="N1174">
        <v>0</v>
      </c>
      <c r="O1174">
        <v>0</v>
      </c>
      <c r="X1174" t="s">
        <v>95</v>
      </c>
      <c r="AK1174" t="s">
        <v>54</v>
      </c>
      <c r="AL1174" t="s">
        <v>55</v>
      </c>
      <c r="AM1174" t="s">
        <v>55</v>
      </c>
      <c r="AN1174" t="s">
        <v>55</v>
      </c>
      <c r="AO1174" t="s">
        <v>55</v>
      </c>
      <c r="AP1174" t="s">
        <v>55</v>
      </c>
      <c r="AQ1174" t="s">
        <v>55</v>
      </c>
    </row>
    <row r="1175" spans="1:43" x14ac:dyDescent="0.35">
      <c r="A1175" t="s">
        <v>2346</v>
      </c>
      <c r="B1175" t="s">
        <v>47</v>
      </c>
      <c r="C1175" t="s">
        <v>48</v>
      </c>
      <c r="D1175" t="s">
        <v>48</v>
      </c>
      <c r="E1175" t="s">
        <v>61</v>
      </c>
      <c r="F1175" t="s">
        <v>2364</v>
      </c>
      <c r="G1175" t="s">
        <v>2366</v>
      </c>
      <c r="I1175" t="str">
        <f>HYPERLINK("https://twitter.com/Twitter User/status/1754817649941606810","https://twitter.com/Twitter User/status/1754817649941606810")</f>
        <v>https://twitter.com/Twitter User/status/1754817649941606810</v>
      </c>
      <c r="J1175" t="s">
        <v>52</v>
      </c>
      <c r="N1175">
        <v>0</v>
      </c>
      <c r="O1175">
        <v>0</v>
      </c>
      <c r="X1175" t="s">
        <v>53</v>
      </c>
      <c r="AK1175" t="s">
        <v>54</v>
      </c>
      <c r="AL1175" t="s">
        <v>55</v>
      </c>
      <c r="AM1175" t="s">
        <v>55</v>
      </c>
      <c r="AN1175" t="s">
        <v>55</v>
      </c>
      <c r="AO1175" t="s">
        <v>55</v>
      </c>
      <c r="AP1175" t="s">
        <v>55</v>
      </c>
      <c r="AQ1175" t="s">
        <v>55</v>
      </c>
    </row>
    <row r="1176" spans="1:43" x14ac:dyDescent="0.35">
      <c r="A1176" t="s">
        <v>2346</v>
      </c>
      <c r="B1176" t="s">
        <v>47</v>
      </c>
      <c r="C1176" t="s">
        <v>48</v>
      </c>
      <c r="D1176" t="s">
        <v>48</v>
      </c>
      <c r="E1176" t="s">
        <v>49</v>
      </c>
      <c r="F1176" t="s">
        <v>2367</v>
      </c>
      <c r="G1176" t="s">
        <v>2368</v>
      </c>
      <c r="I1176" t="str">
        <f>HYPERLINK("https://twitter.com/Twitter User/status/1754797771423629439","https://twitter.com/Twitter User/status/1754797771423629439")</f>
        <v>https://twitter.com/Twitter User/status/1754797771423629439</v>
      </c>
      <c r="J1176" t="s">
        <v>52</v>
      </c>
      <c r="N1176">
        <v>0</v>
      </c>
      <c r="O1176">
        <v>0</v>
      </c>
      <c r="X1176" t="s">
        <v>95</v>
      </c>
      <c r="AK1176" t="s">
        <v>54</v>
      </c>
      <c r="AL1176" t="s">
        <v>55</v>
      </c>
      <c r="AM1176" t="s">
        <v>55</v>
      </c>
      <c r="AN1176" t="s">
        <v>55</v>
      </c>
      <c r="AO1176" t="s">
        <v>55</v>
      </c>
      <c r="AP1176" t="s">
        <v>55</v>
      </c>
      <c r="AQ1176" t="s">
        <v>55</v>
      </c>
    </row>
    <row r="1177" spans="1:43" x14ac:dyDescent="0.35">
      <c r="A1177" t="s">
        <v>2346</v>
      </c>
      <c r="B1177" t="s">
        <v>66</v>
      </c>
      <c r="C1177" t="s">
        <v>67</v>
      </c>
      <c r="D1177" t="s">
        <v>67</v>
      </c>
      <c r="E1177" t="s">
        <v>68</v>
      </c>
      <c r="F1177" t="s">
        <v>2369</v>
      </c>
      <c r="G1177" t="s">
        <v>2370</v>
      </c>
      <c r="I1177" t="str">
        <f>HYPERLINK("https://payrupblogs.wordpress.com/2024/02/06/simplify-postpaid-bill-payments-with-payrup-effortless-management-across-providers/","https://payrupblogs.wordpress.com/2024/02/06/simplify-postpaid-bill-payments-with-payrup-effortless-management-across-providers/")</f>
        <v>https://payrupblogs.wordpress.com/2024/02/06/simplify-postpaid-bill-payments-with-payrup-effortless-management-across-providers/</v>
      </c>
      <c r="AL1177" t="s">
        <v>55</v>
      </c>
      <c r="AM1177" t="s">
        <v>55</v>
      </c>
      <c r="AN1177" t="s">
        <v>55</v>
      </c>
      <c r="AO1177" t="s">
        <v>55</v>
      </c>
      <c r="AP1177" t="s">
        <v>55</v>
      </c>
      <c r="AQ1177" t="s">
        <v>55</v>
      </c>
    </row>
    <row r="1178" spans="1:43" x14ac:dyDescent="0.35">
      <c r="A1178" t="s">
        <v>2346</v>
      </c>
      <c r="B1178" t="s">
        <v>47</v>
      </c>
      <c r="C1178" t="s">
        <v>48</v>
      </c>
      <c r="D1178" t="s">
        <v>48</v>
      </c>
      <c r="E1178" t="s">
        <v>49</v>
      </c>
      <c r="F1178" t="s">
        <v>2371</v>
      </c>
      <c r="G1178" t="s">
        <v>2372</v>
      </c>
      <c r="I1178" t="str">
        <f>HYPERLINK("https://twitter.com/Twitter User/status/1754767902996124069","https://twitter.com/Twitter User/status/1754767902996124069")</f>
        <v>https://twitter.com/Twitter User/status/1754767902996124069</v>
      </c>
      <c r="J1178" t="s">
        <v>52</v>
      </c>
      <c r="N1178">
        <v>0</v>
      </c>
      <c r="O1178">
        <v>0</v>
      </c>
      <c r="X1178" t="s">
        <v>53</v>
      </c>
      <c r="AK1178" t="s">
        <v>54</v>
      </c>
      <c r="AL1178" t="s">
        <v>55</v>
      </c>
      <c r="AM1178" t="s">
        <v>55</v>
      </c>
      <c r="AN1178" t="s">
        <v>55</v>
      </c>
      <c r="AO1178" t="s">
        <v>55</v>
      </c>
      <c r="AP1178" t="s">
        <v>55</v>
      </c>
      <c r="AQ1178" t="s">
        <v>55</v>
      </c>
    </row>
    <row r="1179" spans="1:43" x14ac:dyDescent="0.35">
      <c r="A1179" t="s">
        <v>2346</v>
      </c>
      <c r="B1179" t="s">
        <v>47</v>
      </c>
      <c r="C1179" t="s">
        <v>48</v>
      </c>
      <c r="D1179" t="s">
        <v>48</v>
      </c>
      <c r="E1179" t="s">
        <v>49</v>
      </c>
      <c r="F1179" t="s">
        <v>2373</v>
      </c>
      <c r="G1179" t="s">
        <v>2374</v>
      </c>
      <c r="I1179" t="str">
        <f>HYPERLINK("https://twitter.com/Twitter User/status/1754765861745832344","https://twitter.com/Twitter User/status/1754765861745832344")</f>
        <v>https://twitter.com/Twitter User/status/1754765861745832344</v>
      </c>
      <c r="J1179" t="s">
        <v>52</v>
      </c>
      <c r="N1179">
        <v>0</v>
      </c>
      <c r="O1179">
        <v>0</v>
      </c>
      <c r="X1179" t="s">
        <v>53</v>
      </c>
      <c r="AK1179" t="s">
        <v>54</v>
      </c>
      <c r="AL1179" t="s">
        <v>55</v>
      </c>
      <c r="AM1179" t="s">
        <v>55</v>
      </c>
      <c r="AN1179" t="s">
        <v>55</v>
      </c>
      <c r="AO1179" t="s">
        <v>55</v>
      </c>
      <c r="AP1179" t="s">
        <v>55</v>
      </c>
      <c r="AQ1179" t="s">
        <v>55</v>
      </c>
    </row>
    <row r="1180" spans="1:43" x14ac:dyDescent="0.35">
      <c r="A1180" t="s">
        <v>2346</v>
      </c>
      <c r="B1180" t="s">
        <v>47</v>
      </c>
      <c r="C1180" t="s">
        <v>48</v>
      </c>
      <c r="D1180" t="s">
        <v>48</v>
      </c>
      <c r="E1180" t="s">
        <v>61</v>
      </c>
      <c r="F1180" t="s">
        <v>2375</v>
      </c>
      <c r="G1180" t="s">
        <v>2376</v>
      </c>
      <c r="I1180" t="str">
        <f>HYPERLINK("https://twitter.com/Twitter User/status/1754743880933896242","https://twitter.com/Twitter User/status/1754743880933896242")</f>
        <v>https://twitter.com/Twitter User/status/1754743880933896242</v>
      </c>
      <c r="J1180" t="s">
        <v>52</v>
      </c>
      <c r="N1180">
        <v>0</v>
      </c>
      <c r="O1180">
        <v>0</v>
      </c>
      <c r="X1180" t="s">
        <v>53</v>
      </c>
      <c r="AK1180" t="s">
        <v>54</v>
      </c>
      <c r="AL1180" t="s">
        <v>55</v>
      </c>
      <c r="AM1180" t="s">
        <v>55</v>
      </c>
      <c r="AN1180" t="s">
        <v>55</v>
      </c>
      <c r="AO1180" t="s">
        <v>55</v>
      </c>
      <c r="AP1180" t="s">
        <v>55</v>
      </c>
      <c r="AQ1180" t="s">
        <v>55</v>
      </c>
    </row>
    <row r="1181" spans="1:43" x14ac:dyDescent="0.35">
      <c r="A1181" t="s">
        <v>2346</v>
      </c>
      <c r="B1181" t="s">
        <v>47</v>
      </c>
      <c r="C1181" t="s">
        <v>48</v>
      </c>
      <c r="D1181" t="s">
        <v>48</v>
      </c>
      <c r="E1181" t="s">
        <v>61</v>
      </c>
      <c r="F1181" t="s">
        <v>2377</v>
      </c>
      <c r="G1181" t="s">
        <v>2378</v>
      </c>
      <c r="I1181" t="str">
        <f>HYPERLINK("https://twitter.com/Twitter User/status/1754717596551901386","https://twitter.com/Twitter User/status/1754717596551901386")</f>
        <v>https://twitter.com/Twitter User/status/1754717596551901386</v>
      </c>
      <c r="J1181" t="s">
        <v>52</v>
      </c>
      <c r="N1181">
        <v>0</v>
      </c>
      <c r="O1181">
        <v>0</v>
      </c>
      <c r="X1181" t="s">
        <v>95</v>
      </c>
      <c r="AK1181" t="s">
        <v>54</v>
      </c>
      <c r="AL1181" t="s">
        <v>55</v>
      </c>
      <c r="AM1181" t="s">
        <v>55</v>
      </c>
      <c r="AN1181" t="s">
        <v>55</v>
      </c>
      <c r="AO1181" t="s">
        <v>55</v>
      </c>
      <c r="AP1181" t="s">
        <v>55</v>
      </c>
      <c r="AQ1181" t="s">
        <v>55</v>
      </c>
    </row>
    <row r="1182" spans="1:43" x14ac:dyDescent="0.35">
      <c r="A1182" t="s">
        <v>2346</v>
      </c>
      <c r="B1182" t="s">
        <v>47</v>
      </c>
      <c r="C1182" t="s">
        <v>48</v>
      </c>
      <c r="D1182" t="s">
        <v>48</v>
      </c>
      <c r="E1182" t="s">
        <v>61</v>
      </c>
      <c r="F1182" t="s">
        <v>2377</v>
      </c>
      <c r="G1182" t="s">
        <v>2379</v>
      </c>
      <c r="I1182" t="str">
        <f>HYPERLINK("https://twitter.com/Twitter User/status/1754691001611104695","https://twitter.com/Twitter User/status/1754691001611104695")</f>
        <v>https://twitter.com/Twitter User/status/1754691001611104695</v>
      </c>
      <c r="J1182" t="s">
        <v>52</v>
      </c>
      <c r="N1182">
        <v>0</v>
      </c>
      <c r="O1182">
        <v>0</v>
      </c>
      <c r="X1182" t="s">
        <v>95</v>
      </c>
      <c r="AK1182" t="s">
        <v>54</v>
      </c>
      <c r="AL1182" t="s">
        <v>55</v>
      </c>
      <c r="AM1182" t="s">
        <v>55</v>
      </c>
      <c r="AN1182" t="s">
        <v>55</v>
      </c>
      <c r="AO1182" t="s">
        <v>55</v>
      </c>
      <c r="AP1182" t="s">
        <v>55</v>
      </c>
      <c r="AQ1182" t="s">
        <v>55</v>
      </c>
    </row>
    <row r="1183" spans="1:43" x14ac:dyDescent="0.35">
      <c r="A1183" t="s">
        <v>2346</v>
      </c>
      <c r="B1183" t="s">
        <v>47</v>
      </c>
      <c r="C1183" t="s">
        <v>48</v>
      </c>
      <c r="D1183" t="s">
        <v>48</v>
      </c>
      <c r="E1183" t="s">
        <v>61</v>
      </c>
      <c r="F1183" t="s">
        <v>331</v>
      </c>
      <c r="G1183" t="s">
        <v>2380</v>
      </c>
      <c r="I1183" t="str">
        <f>HYPERLINK("https://twitter.com/Twitter User/status/1754689127289901236","https://twitter.com/Twitter User/status/1754689127289901236")</f>
        <v>https://twitter.com/Twitter User/status/1754689127289901236</v>
      </c>
      <c r="J1183" t="s">
        <v>52</v>
      </c>
      <c r="N1183">
        <v>0</v>
      </c>
      <c r="O1183">
        <v>0</v>
      </c>
      <c r="X1183" t="s">
        <v>95</v>
      </c>
      <c r="AK1183" t="s">
        <v>54</v>
      </c>
      <c r="AL1183" t="s">
        <v>55</v>
      </c>
      <c r="AM1183" t="s">
        <v>55</v>
      </c>
      <c r="AN1183" t="s">
        <v>55</v>
      </c>
      <c r="AO1183" t="s">
        <v>55</v>
      </c>
      <c r="AP1183" t="s">
        <v>55</v>
      </c>
      <c r="AQ1183" t="s">
        <v>55</v>
      </c>
    </row>
    <row r="1184" spans="1:43" x14ac:dyDescent="0.35">
      <c r="A1184" t="s">
        <v>2346</v>
      </c>
      <c r="B1184" t="s">
        <v>47</v>
      </c>
      <c r="C1184" t="s">
        <v>48</v>
      </c>
      <c r="D1184" t="s">
        <v>48</v>
      </c>
      <c r="E1184" t="s">
        <v>61</v>
      </c>
      <c r="F1184" t="s">
        <v>2377</v>
      </c>
      <c r="G1184" t="s">
        <v>2381</v>
      </c>
      <c r="I1184" t="str">
        <f>HYPERLINK("https://twitter.com/Twitter User/status/1754688986214465759","https://twitter.com/Twitter User/status/1754688986214465759")</f>
        <v>https://twitter.com/Twitter User/status/1754688986214465759</v>
      </c>
      <c r="J1184" t="s">
        <v>52</v>
      </c>
      <c r="N1184">
        <v>0</v>
      </c>
      <c r="O1184">
        <v>0</v>
      </c>
      <c r="X1184" t="s">
        <v>95</v>
      </c>
      <c r="AK1184" t="s">
        <v>54</v>
      </c>
      <c r="AL1184" t="s">
        <v>55</v>
      </c>
      <c r="AM1184" t="s">
        <v>55</v>
      </c>
      <c r="AN1184" t="s">
        <v>55</v>
      </c>
      <c r="AO1184" t="s">
        <v>55</v>
      </c>
      <c r="AP1184" t="s">
        <v>55</v>
      </c>
      <c r="AQ1184" t="s">
        <v>55</v>
      </c>
    </row>
    <row r="1185" spans="1:43" x14ac:dyDescent="0.35">
      <c r="A1185" t="s">
        <v>2346</v>
      </c>
      <c r="B1185" t="s">
        <v>47</v>
      </c>
      <c r="C1185" t="s">
        <v>48</v>
      </c>
      <c r="D1185" t="s">
        <v>48</v>
      </c>
      <c r="E1185" t="s">
        <v>61</v>
      </c>
      <c r="F1185" t="s">
        <v>2377</v>
      </c>
      <c r="G1185" t="s">
        <v>2382</v>
      </c>
      <c r="I1185" t="str">
        <f>HYPERLINK("https://twitter.com/Twitter User/status/1754687764275007946","https://twitter.com/Twitter User/status/1754687764275007946")</f>
        <v>https://twitter.com/Twitter User/status/1754687764275007946</v>
      </c>
      <c r="J1185" t="s">
        <v>52</v>
      </c>
      <c r="N1185">
        <v>0</v>
      </c>
      <c r="O1185">
        <v>0</v>
      </c>
      <c r="X1185" t="s">
        <v>95</v>
      </c>
      <c r="AK1185" t="s">
        <v>54</v>
      </c>
      <c r="AL1185" t="s">
        <v>55</v>
      </c>
      <c r="AM1185" t="s">
        <v>55</v>
      </c>
      <c r="AN1185" t="s">
        <v>55</v>
      </c>
      <c r="AO1185" t="s">
        <v>55</v>
      </c>
      <c r="AP1185" t="s">
        <v>55</v>
      </c>
      <c r="AQ1185" t="s">
        <v>55</v>
      </c>
    </row>
    <row r="1186" spans="1:43" x14ac:dyDescent="0.35">
      <c r="A1186" t="s">
        <v>2383</v>
      </c>
      <c r="B1186" t="s">
        <v>47</v>
      </c>
      <c r="C1186" t="s">
        <v>48</v>
      </c>
      <c r="D1186" t="s">
        <v>48</v>
      </c>
      <c r="E1186" t="s">
        <v>49</v>
      </c>
      <c r="F1186" t="s">
        <v>2384</v>
      </c>
      <c r="G1186" t="s">
        <v>2385</v>
      </c>
      <c r="I1186" t="str">
        <f>HYPERLINK("https://twitter.com/Twitter User/status/1754560457569103974","https://twitter.com/Twitter User/status/1754560457569103974")</f>
        <v>https://twitter.com/Twitter User/status/1754560457569103974</v>
      </c>
      <c r="J1186" t="s">
        <v>60</v>
      </c>
      <c r="N1186">
        <v>0</v>
      </c>
      <c r="O1186">
        <v>0</v>
      </c>
      <c r="X1186" t="s">
        <v>53</v>
      </c>
      <c r="AK1186" t="s">
        <v>54</v>
      </c>
      <c r="AL1186" t="s">
        <v>55</v>
      </c>
      <c r="AM1186" t="s">
        <v>55</v>
      </c>
      <c r="AN1186" t="s">
        <v>55</v>
      </c>
      <c r="AO1186" t="s">
        <v>55</v>
      </c>
      <c r="AP1186" t="s">
        <v>55</v>
      </c>
      <c r="AQ1186" t="s">
        <v>55</v>
      </c>
    </row>
    <row r="1187" spans="1:43" x14ac:dyDescent="0.35">
      <c r="A1187" t="s">
        <v>2383</v>
      </c>
      <c r="B1187" t="s">
        <v>47</v>
      </c>
      <c r="C1187" t="s">
        <v>48</v>
      </c>
      <c r="D1187" t="s">
        <v>48</v>
      </c>
      <c r="E1187" t="s">
        <v>61</v>
      </c>
      <c r="F1187" t="s">
        <v>2386</v>
      </c>
      <c r="G1187" t="s">
        <v>2387</v>
      </c>
      <c r="I1187" t="str">
        <f>HYPERLINK("https://twitter.com/Twitter User/status/1754525847376273863","https://twitter.com/Twitter User/status/1754525847376273863")</f>
        <v>https://twitter.com/Twitter User/status/1754525847376273863</v>
      </c>
      <c r="J1187" t="s">
        <v>52</v>
      </c>
      <c r="N1187">
        <v>0</v>
      </c>
      <c r="O1187">
        <v>0</v>
      </c>
      <c r="X1187" t="s">
        <v>53</v>
      </c>
      <c r="AK1187" t="s">
        <v>54</v>
      </c>
      <c r="AL1187" t="s">
        <v>55</v>
      </c>
      <c r="AM1187" t="s">
        <v>55</v>
      </c>
      <c r="AN1187" t="s">
        <v>55</v>
      </c>
      <c r="AO1187" t="s">
        <v>55</v>
      </c>
      <c r="AP1187" t="s">
        <v>55</v>
      </c>
      <c r="AQ1187" t="s">
        <v>55</v>
      </c>
    </row>
    <row r="1188" spans="1:43" x14ac:dyDescent="0.35">
      <c r="A1188" t="s">
        <v>2383</v>
      </c>
      <c r="B1188" t="s">
        <v>47</v>
      </c>
      <c r="C1188" t="s">
        <v>48</v>
      </c>
      <c r="D1188" t="s">
        <v>48</v>
      </c>
      <c r="E1188" t="s">
        <v>49</v>
      </c>
      <c r="F1188" t="s">
        <v>2388</v>
      </c>
      <c r="G1188" t="s">
        <v>2389</v>
      </c>
      <c r="I1188" t="str">
        <f>HYPERLINK("https://twitter.com/Twitter User/status/1754508119323918696","https://twitter.com/Twitter User/status/1754508119323918696")</f>
        <v>https://twitter.com/Twitter User/status/1754508119323918696</v>
      </c>
      <c r="J1188" t="s">
        <v>52</v>
      </c>
      <c r="N1188">
        <v>0</v>
      </c>
      <c r="O1188">
        <v>0</v>
      </c>
      <c r="X1188" t="s">
        <v>53</v>
      </c>
      <c r="AK1188" t="s">
        <v>54</v>
      </c>
      <c r="AL1188" t="s">
        <v>55</v>
      </c>
      <c r="AM1188" t="s">
        <v>55</v>
      </c>
      <c r="AN1188" t="s">
        <v>55</v>
      </c>
      <c r="AO1188" t="s">
        <v>55</v>
      </c>
      <c r="AP1188" t="s">
        <v>55</v>
      </c>
      <c r="AQ1188" t="s">
        <v>55</v>
      </c>
    </row>
    <row r="1189" spans="1:43" x14ac:dyDescent="0.35">
      <c r="A1189" t="s">
        <v>2383</v>
      </c>
      <c r="B1189" t="s">
        <v>47</v>
      </c>
      <c r="C1189" t="s">
        <v>48</v>
      </c>
      <c r="D1189" t="s">
        <v>48</v>
      </c>
      <c r="E1189" t="s">
        <v>49</v>
      </c>
      <c r="F1189" t="s">
        <v>2390</v>
      </c>
      <c r="G1189" t="s">
        <v>2391</v>
      </c>
      <c r="I1189" t="str">
        <f>HYPERLINK("https://twitter.com/Twitter User/status/1754508101275767008","https://twitter.com/Twitter User/status/1754508101275767008")</f>
        <v>https://twitter.com/Twitter User/status/1754508101275767008</v>
      </c>
      <c r="J1189" t="s">
        <v>52</v>
      </c>
      <c r="N1189">
        <v>0</v>
      </c>
      <c r="O1189">
        <v>0</v>
      </c>
      <c r="X1189" t="s">
        <v>53</v>
      </c>
      <c r="AK1189" t="s">
        <v>54</v>
      </c>
      <c r="AL1189" t="s">
        <v>55</v>
      </c>
      <c r="AM1189" t="s">
        <v>55</v>
      </c>
      <c r="AN1189" t="s">
        <v>55</v>
      </c>
      <c r="AO1189" t="s">
        <v>55</v>
      </c>
      <c r="AP1189" t="s">
        <v>55</v>
      </c>
      <c r="AQ1189" t="s">
        <v>55</v>
      </c>
    </row>
    <row r="1190" spans="1:43" x14ac:dyDescent="0.35">
      <c r="A1190" t="s">
        <v>2383</v>
      </c>
      <c r="B1190" t="s">
        <v>47</v>
      </c>
      <c r="C1190" t="s">
        <v>48</v>
      </c>
      <c r="D1190" t="s">
        <v>48</v>
      </c>
      <c r="E1190" t="s">
        <v>61</v>
      </c>
      <c r="F1190" t="s">
        <v>2392</v>
      </c>
      <c r="G1190" t="s">
        <v>2393</v>
      </c>
      <c r="I1190" t="str">
        <f>HYPERLINK("https://twitter.com/Twitter User/status/1754499364872216799","https://twitter.com/Twitter User/status/1754499364872216799")</f>
        <v>https://twitter.com/Twitter User/status/1754499364872216799</v>
      </c>
      <c r="J1190" t="s">
        <v>52</v>
      </c>
      <c r="N1190">
        <v>0</v>
      </c>
      <c r="O1190">
        <v>0</v>
      </c>
      <c r="X1190" t="s">
        <v>53</v>
      </c>
      <c r="AK1190" t="s">
        <v>54</v>
      </c>
      <c r="AL1190" t="s">
        <v>55</v>
      </c>
      <c r="AM1190" t="s">
        <v>55</v>
      </c>
      <c r="AN1190" t="s">
        <v>55</v>
      </c>
      <c r="AO1190" t="s">
        <v>55</v>
      </c>
      <c r="AP1190" t="s">
        <v>55</v>
      </c>
      <c r="AQ1190" t="s">
        <v>55</v>
      </c>
    </row>
    <row r="1191" spans="1:43" x14ac:dyDescent="0.35">
      <c r="A1191" t="s">
        <v>2383</v>
      </c>
      <c r="B1191" t="s">
        <v>47</v>
      </c>
      <c r="C1191" t="s">
        <v>48</v>
      </c>
      <c r="D1191" t="s">
        <v>48</v>
      </c>
      <c r="E1191" t="s">
        <v>49</v>
      </c>
      <c r="F1191" t="s">
        <v>2394</v>
      </c>
      <c r="G1191" t="s">
        <v>2395</v>
      </c>
      <c r="I1191" t="str">
        <f>HYPERLINK("https://twitter.com/Twitter User/status/1754495296510599650","https://twitter.com/Twitter User/status/1754495296510599650")</f>
        <v>https://twitter.com/Twitter User/status/1754495296510599650</v>
      </c>
      <c r="J1191" t="s">
        <v>52</v>
      </c>
      <c r="N1191">
        <v>0</v>
      </c>
      <c r="O1191">
        <v>0</v>
      </c>
      <c r="X1191" t="s">
        <v>53</v>
      </c>
      <c r="AK1191" t="s">
        <v>54</v>
      </c>
      <c r="AL1191" t="s">
        <v>55</v>
      </c>
      <c r="AM1191" t="s">
        <v>55</v>
      </c>
      <c r="AN1191" t="s">
        <v>55</v>
      </c>
      <c r="AO1191" t="s">
        <v>55</v>
      </c>
      <c r="AP1191" t="s">
        <v>55</v>
      </c>
      <c r="AQ1191" t="s">
        <v>55</v>
      </c>
    </row>
    <row r="1192" spans="1:43" x14ac:dyDescent="0.35">
      <c r="A1192" t="s">
        <v>2383</v>
      </c>
      <c r="B1192" t="s">
        <v>47</v>
      </c>
      <c r="C1192" t="s">
        <v>48</v>
      </c>
      <c r="D1192" t="s">
        <v>48</v>
      </c>
      <c r="E1192" t="s">
        <v>61</v>
      </c>
      <c r="F1192" t="s">
        <v>2396</v>
      </c>
      <c r="G1192" t="s">
        <v>2397</v>
      </c>
      <c r="I1192" t="str">
        <f>HYPERLINK("https://twitter.com/Twitter User/status/1754477436585263583","https://twitter.com/Twitter User/status/1754477436585263583")</f>
        <v>https://twitter.com/Twitter User/status/1754477436585263583</v>
      </c>
      <c r="J1192" t="s">
        <v>52</v>
      </c>
      <c r="N1192">
        <v>0</v>
      </c>
      <c r="O1192">
        <v>0</v>
      </c>
      <c r="X1192" t="s">
        <v>53</v>
      </c>
      <c r="AK1192" t="s">
        <v>54</v>
      </c>
      <c r="AL1192" t="s">
        <v>55</v>
      </c>
      <c r="AM1192" t="s">
        <v>55</v>
      </c>
      <c r="AN1192" t="s">
        <v>55</v>
      </c>
      <c r="AO1192" t="s">
        <v>55</v>
      </c>
      <c r="AP1192" t="s">
        <v>55</v>
      </c>
      <c r="AQ1192" t="s">
        <v>55</v>
      </c>
    </row>
    <row r="1193" spans="1:43" x14ac:dyDescent="0.35">
      <c r="A1193" t="s">
        <v>2383</v>
      </c>
      <c r="B1193" t="s">
        <v>47</v>
      </c>
      <c r="C1193" t="s">
        <v>48</v>
      </c>
      <c r="D1193" t="s">
        <v>48</v>
      </c>
      <c r="E1193" t="s">
        <v>49</v>
      </c>
      <c r="F1193" t="s">
        <v>2398</v>
      </c>
      <c r="G1193" t="s">
        <v>2399</v>
      </c>
      <c r="I1193" t="str">
        <f>HYPERLINK("https://twitter.com/Twitter User/status/1754465950722850824","https://twitter.com/Twitter User/status/1754465950722850824")</f>
        <v>https://twitter.com/Twitter User/status/1754465950722850824</v>
      </c>
      <c r="J1193" t="s">
        <v>52</v>
      </c>
      <c r="N1193">
        <v>0</v>
      </c>
      <c r="O1193">
        <v>0</v>
      </c>
      <c r="X1193" t="s">
        <v>53</v>
      </c>
      <c r="AK1193" t="s">
        <v>54</v>
      </c>
      <c r="AL1193" t="s">
        <v>55</v>
      </c>
      <c r="AM1193" t="s">
        <v>55</v>
      </c>
      <c r="AN1193" t="s">
        <v>55</v>
      </c>
      <c r="AO1193" t="s">
        <v>55</v>
      </c>
      <c r="AP1193" t="s">
        <v>55</v>
      </c>
      <c r="AQ1193" t="s">
        <v>55</v>
      </c>
    </row>
    <row r="1194" spans="1:43" x14ac:dyDescent="0.35">
      <c r="A1194" t="s">
        <v>2383</v>
      </c>
      <c r="B1194" t="s">
        <v>47</v>
      </c>
      <c r="C1194" t="s">
        <v>48</v>
      </c>
      <c r="D1194" t="s">
        <v>48</v>
      </c>
      <c r="E1194" t="s">
        <v>49</v>
      </c>
      <c r="F1194" t="s">
        <v>2400</v>
      </c>
      <c r="G1194" t="s">
        <v>2401</v>
      </c>
      <c r="I1194" t="str">
        <f>HYPERLINK("https://twitter.com/Twitter User/status/1754429997362876844","https://twitter.com/Twitter User/status/1754429997362876844")</f>
        <v>https://twitter.com/Twitter User/status/1754429997362876844</v>
      </c>
      <c r="J1194" t="s">
        <v>52</v>
      </c>
      <c r="N1194">
        <v>0</v>
      </c>
      <c r="O1194">
        <v>0</v>
      </c>
      <c r="X1194" t="s">
        <v>53</v>
      </c>
      <c r="AK1194" t="s">
        <v>54</v>
      </c>
      <c r="AL1194" t="s">
        <v>55</v>
      </c>
      <c r="AM1194" t="s">
        <v>55</v>
      </c>
      <c r="AN1194" t="s">
        <v>55</v>
      </c>
      <c r="AO1194" t="s">
        <v>55</v>
      </c>
      <c r="AP1194" t="s">
        <v>55</v>
      </c>
      <c r="AQ1194" t="s">
        <v>55</v>
      </c>
    </row>
    <row r="1195" spans="1:43" x14ac:dyDescent="0.35">
      <c r="A1195" t="s">
        <v>2383</v>
      </c>
      <c r="B1195" t="s">
        <v>47</v>
      </c>
      <c r="C1195" t="s">
        <v>48</v>
      </c>
      <c r="D1195" t="s">
        <v>48</v>
      </c>
      <c r="E1195" t="s">
        <v>61</v>
      </c>
      <c r="F1195" t="s">
        <v>2402</v>
      </c>
      <c r="G1195" t="s">
        <v>2403</v>
      </c>
      <c r="I1195" t="str">
        <f>HYPERLINK("https://twitter.com/Twitter User/status/1754398532554121381","https://twitter.com/Twitter User/status/1754398532554121381")</f>
        <v>https://twitter.com/Twitter User/status/1754398532554121381</v>
      </c>
      <c r="J1195" t="s">
        <v>52</v>
      </c>
      <c r="N1195">
        <v>0</v>
      </c>
      <c r="O1195">
        <v>0</v>
      </c>
      <c r="X1195" t="s">
        <v>53</v>
      </c>
      <c r="AK1195" t="s">
        <v>54</v>
      </c>
      <c r="AL1195" t="s">
        <v>55</v>
      </c>
      <c r="AM1195" t="s">
        <v>55</v>
      </c>
      <c r="AN1195" t="s">
        <v>55</v>
      </c>
      <c r="AO1195" t="s">
        <v>55</v>
      </c>
      <c r="AP1195" t="s">
        <v>55</v>
      </c>
      <c r="AQ1195" t="s">
        <v>55</v>
      </c>
    </row>
    <row r="1196" spans="1:43" x14ac:dyDescent="0.35">
      <c r="A1196" t="s">
        <v>2383</v>
      </c>
      <c r="B1196" t="s">
        <v>47</v>
      </c>
      <c r="C1196" t="s">
        <v>48</v>
      </c>
      <c r="D1196" t="s">
        <v>48</v>
      </c>
      <c r="E1196" t="s">
        <v>49</v>
      </c>
      <c r="F1196" t="s">
        <v>2404</v>
      </c>
      <c r="G1196" t="s">
        <v>2405</v>
      </c>
      <c r="I1196" t="str">
        <f>HYPERLINK("https://twitter.com/Twitter User/status/1754398222184067403","https://twitter.com/Twitter User/status/1754398222184067403")</f>
        <v>https://twitter.com/Twitter User/status/1754398222184067403</v>
      </c>
      <c r="J1196" t="s">
        <v>60</v>
      </c>
      <c r="N1196">
        <v>0</v>
      </c>
      <c r="O1196">
        <v>0</v>
      </c>
      <c r="X1196" t="s">
        <v>53</v>
      </c>
      <c r="AK1196" t="s">
        <v>54</v>
      </c>
      <c r="AL1196" t="s">
        <v>55</v>
      </c>
      <c r="AM1196" t="s">
        <v>55</v>
      </c>
      <c r="AN1196" t="s">
        <v>55</v>
      </c>
      <c r="AO1196" t="s">
        <v>55</v>
      </c>
      <c r="AP1196" t="s">
        <v>55</v>
      </c>
      <c r="AQ1196" t="s">
        <v>55</v>
      </c>
    </row>
    <row r="1197" spans="1:43" x14ac:dyDescent="0.35">
      <c r="A1197" t="s">
        <v>2383</v>
      </c>
      <c r="B1197" t="s">
        <v>47</v>
      </c>
      <c r="C1197" t="s">
        <v>48</v>
      </c>
      <c r="D1197" t="s">
        <v>48</v>
      </c>
      <c r="E1197" t="s">
        <v>61</v>
      </c>
      <c r="F1197" t="s">
        <v>2406</v>
      </c>
      <c r="G1197" t="s">
        <v>2407</v>
      </c>
      <c r="I1197" t="str">
        <f>HYPERLINK("https://twitter.com/Twitter User/status/1754383422100054152","https://twitter.com/Twitter User/status/1754383422100054152")</f>
        <v>https://twitter.com/Twitter User/status/1754383422100054152</v>
      </c>
      <c r="J1197" t="s">
        <v>52</v>
      </c>
      <c r="N1197">
        <v>0</v>
      </c>
      <c r="O1197">
        <v>0</v>
      </c>
      <c r="X1197" t="s">
        <v>53</v>
      </c>
      <c r="AK1197" t="s">
        <v>54</v>
      </c>
      <c r="AL1197" t="s">
        <v>55</v>
      </c>
      <c r="AM1197" t="s">
        <v>55</v>
      </c>
      <c r="AN1197" t="s">
        <v>55</v>
      </c>
      <c r="AO1197" t="s">
        <v>55</v>
      </c>
      <c r="AP1197" t="s">
        <v>55</v>
      </c>
      <c r="AQ1197" t="s">
        <v>55</v>
      </c>
    </row>
    <row r="1198" spans="1:43" x14ac:dyDescent="0.35">
      <c r="A1198" t="s">
        <v>2383</v>
      </c>
      <c r="B1198" t="s">
        <v>47</v>
      </c>
      <c r="C1198" t="s">
        <v>48</v>
      </c>
      <c r="D1198" t="s">
        <v>48</v>
      </c>
      <c r="E1198" t="s">
        <v>61</v>
      </c>
      <c r="F1198" t="s">
        <v>2408</v>
      </c>
      <c r="G1198" t="s">
        <v>2409</v>
      </c>
      <c r="I1198" t="str">
        <f>HYPERLINK("https://twitter.com/Twitter User/status/1754352646721540312","https://twitter.com/Twitter User/status/1754352646721540312")</f>
        <v>https://twitter.com/Twitter User/status/1754352646721540312</v>
      </c>
      <c r="J1198" t="s">
        <v>52</v>
      </c>
      <c r="N1198">
        <v>0</v>
      </c>
      <c r="O1198">
        <v>0</v>
      </c>
      <c r="X1198" t="s">
        <v>53</v>
      </c>
      <c r="AK1198" t="s">
        <v>54</v>
      </c>
      <c r="AL1198" t="s">
        <v>55</v>
      </c>
      <c r="AM1198" t="s">
        <v>55</v>
      </c>
      <c r="AN1198" t="s">
        <v>55</v>
      </c>
      <c r="AO1198" t="s">
        <v>55</v>
      </c>
      <c r="AP1198" t="s">
        <v>55</v>
      </c>
      <c r="AQ1198" t="s">
        <v>55</v>
      </c>
    </row>
    <row r="1199" spans="1:43" x14ac:dyDescent="0.35">
      <c r="A1199" t="s">
        <v>2383</v>
      </c>
      <c r="B1199" t="s">
        <v>47</v>
      </c>
      <c r="C1199" t="s">
        <v>48</v>
      </c>
      <c r="D1199" t="s">
        <v>48</v>
      </c>
      <c r="E1199" t="s">
        <v>49</v>
      </c>
      <c r="F1199" t="s">
        <v>2410</v>
      </c>
      <c r="G1199" t="s">
        <v>2411</v>
      </c>
      <c r="I1199" t="str">
        <f>HYPERLINK("https://twitter.com/Twitter User/status/1754291681413730382","https://twitter.com/Twitter User/status/1754291681413730382")</f>
        <v>https://twitter.com/Twitter User/status/1754291681413730382</v>
      </c>
      <c r="J1199" t="s">
        <v>60</v>
      </c>
      <c r="N1199">
        <v>0</v>
      </c>
      <c r="O1199">
        <v>0</v>
      </c>
      <c r="X1199" t="s">
        <v>53</v>
      </c>
      <c r="AK1199" t="s">
        <v>54</v>
      </c>
      <c r="AL1199" t="s">
        <v>55</v>
      </c>
      <c r="AM1199" t="s">
        <v>55</v>
      </c>
      <c r="AN1199" t="s">
        <v>55</v>
      </c>
      <c r="AO1199" t="s">
        <v>55</v>
      </c>
      <c r="AP1199" t="s">
        <v>55</v>
      </c>
      <c r="AQ1199" t="s">
        <v>55</v>
      </c>
    </row>
    <row r="1200" spans="1:43" x14ac:dyDescent="0.35">
      <c r="A1200" t="s">
        <v>2383</v>
      </c>
      <c r="B1200" t="s">
        <v>47</v>
      </c>
      <c r="C1200" t="s">
        <v>48</v>
      </c>
      <c r="D1200" t="s">
        <v>48</v>
      </c>
      <c r="E1200" t="s">
        <v>49</v>
      </c>
      <c r="F1200" t="s">
        <v>2412</v>
      </c>
      <c r="G1200" t="s">
        <v>2413</v>
      </c>
      <c r="I1200" t="str">
        <f>HYPERLINK("https://twitter.com/Twitter User/status/1754214422896353360","https://twitter.com/Twitter User/status/1754214422896353360")</f>
        <v>https://twitter.com/Twitter User/status/1754214422896353360</v>
      </c>
      <c r="J1200" t="s">
        <v>52</v>
      </c>
      <c r="N1200">
        <v>0</v>
      </c>
      <c r="O1200">
        <v>0</v>
      </c>
      <c r="X1200" t="s">
        <v>53</v>
      </c>
      <c r="AK1200" t="s">
        <v>54</v>
      </c>
      <c r="AL1200" t="s">
        <v>55</v>
      </c>
      <c r="AM1200" t="s">
        <v>55</v>
      </c>
      <c r="AN1200" t="s">
        <v>55</v>
      </c>
      <c r="AO1200" t="s">
        <v>55</v>
      </c>
      <c r="AP1200" t="s">
        <v>55</v>
      </c>
      <c r="AQ1200" t="s">
        <v>55</v>
      </c>
    </row>
    <row r="1201" spans="1:43" x14ac:dyDescent="0.35">
      <c r="A1201" t="s">
        <v>2414</v>
      </c>
      <c r="B1201" t="s">
        <v>47</v>
      </c>
      <c r="C1201" t="s">
        <v>48</v>
      </c>
      <c r="D1201" t="s">
        <v>48</v>
      </c>
      <c r="E1201" t="s">
        <v>49</v>
      </c>
      <c r="F1201" t="s">
        <v>2415</v>
      </c>
      <c r="G1201" t="s">
        <v>2416</v>
      </c>
      <c r="I1201" t="str">
        <f>HYPERLINK("https://twitter.com/Twitter User/status/1754209165688631397","https://twitter.com/Twitter User/status/1754209165688631397")</f>
        <v>https://twitter.com/Twitter User/status/1754209165688631397</v>
      </c>
      <c r="J1201" t="s">
        <v>52</v>
      </c>
      <c r="N1201">
        <v>0</v>
      </c>
      <c r="O1201">
        <v>0</v>
      </c>
      <c r="X1201" t="s">
        <v>53</v>
      </c>
      <c r="AK1201" t="s">
        <v>54</v>
      </c>
      <c r="AL1201" t="s">
        <v>55</v>
      </c>
      <c r="AM1201" t="s">
        <v>55</v>
      </c>
      <c r="AN1201" t="s">
        <v>55</v>
      </c>
      <c r="AO1201" t="s">
        <v>55</v>
      </c>
      <c r="AP1201" t="s">
        <v>55</v>
      </c>
      <c r="AQ1201" t="s">
        <v>55</v>
      </c>
    </row>
    <row r="1202" spans="1:43" x14ac:dyDescent="0.35">
      <c r="A1202" t="s">
        <v>2414</v>
      </c>
      <c r="B1202" t="s">
        <v>47</v>
      </c>
      <c r="C1202" t="s">
        <v>48</v>
      </c>
      <c r="D1202" t="s">
        <v>48</v>
      </c>
      <c r="E1202" t="s">
        <v>61</v>
      </c>
      <c r="F1202" t="s">
        <v>2417</v>
      </c>
      <c r="G1202" t="s">
        <v>2418</v>
      </c>
      <c r="I1202" t="str">
        <f>HYPERLINK("https://twitter.com/Twitter User/status/1754185150240608525","https://twitter.com/Twitter User/status/1754185150240608525")</f>
        <v>https://twitter.com/Twitter User/status/1754185150240608525</v>
      </c>
      <c r="J1202" t="s">
        <v>52</v>
      </c>
      <c r="N1202">
        <v>0</v>
      </c>
      <c r="O1202">
        <v>0</v>
      </c>
      <c r="X1202" t="s">
        <v>53</v>
      </c>
      <c r="AK1202" t="s">
        <v>54</v>
      </c>
      <c r="AL1202" t="s">
        <v>55</v>
      </c>
      <c r="AM1202" t="s">
        <v>55</v>
      </c>
      <c r="AN1202" t="s">
        <v>55</v>
      </c>
      <c r="AO1202" t="s">
        <v>55</v>
      </c>
      <c r="AP1202" t="s">
        <v>55</v>
      </c>
      <c r="AQ1202" t="s">
        <v>55</v>
      </c>
    </row>
    <row r="1203" spans="1:43" x14ac:dyDescent="0.35">
      <c r="A1203" t="s">
        <v>2414</v>
      </c>
      <c r="B1203" t="s">
        <v>47</v>
      </c>
      <c r="C1203" t="s">
        <v>48</v>
      </c>
      <c r="D1203" t="s">
        <v>48</v>
      </c>
      <c r="E1203" t="s">
        <v>49</v>
      </c>
      <c r="F1203" t="s">
        <v>2419</v>
      </c>
      <c r="G1203" t="s">
        <v>2420</v>
      </c>
      <c r="I1203" t="str">
        <f>HYPERLINK("https://twitter.com/Twitter User/status/1754161787229065682","https://twitter.com/Twitter User/status/1754161787229065682")</f>
        <v>https://twitter.com/Twitter User/status/1754161787229065682</v>
      </c>
      <c r="J1203" t="s">
        <v>52</v>
      </c>
      <c r="N1203">
        <v>0</v>
      </c>
      <c r="O1203">
        <v>0</v>
      </c>
      <c r="X1203" t="s">
        <v>53</v>
      </c>
      <c r="AK1203" t="s">
        <v>54</v>
      </c>
      <c r="AL1203" t="s">
        <v>55</v>
      </c>
      <c r="AM1203" t="s">
        <v>55</v>
      </c>
      <c r="AN1203" t="s">
        <v>55</v>
      </c>
      <c r="AO1203" t="s">
        <v>55</v>
      </c>
      <c r="AP1203" t="s">
        <v>55</v>
      </c>
      <c r="AQ1203" t="s">
        <v>55</v>
      </c>
    </row>
    <row r="1204" spans="1:43" x14ac:dyDescent="0.35">
      <c r="A1204" t="s">
        <v>2414</v>
      </c>
      <c r="B1204" t="s">
        <v>47</v>
      </c>
      <c r="C1204" t="s">
        <v>48</v>
      </c>
      <c r="D1204" t="s">
        <v>48</v>
      </c>
      <c r="E1204" t="s">
        <v>68</v>
      </c>
      <c r="F1204" t="s">
        <v>2421</v>
      </c>
      <c r="G1204" t="s">
        <v>2422</v>
      </c>
      <c r="I1204" t="str">
        <f>HYPERLINK("https://twitter.com/Twitter User/status/1754157199885324508","https://twitter.com/Twitter User/status/1754157199885324508")</f>
        <v>https://twitter.com/Twitter User/status/1754157199885324508</v>
      </c>
      <c r="J1204" t="s">
        <v>52</v>
      </c>
      <c r="N1204">
        <v>0</v>
      </c>
      <c r="O1204">
        <v>0</v>
      </c>
      <c r="X1204" t="s">
        <v>53</v>
      </c>
      <c r="AK1204" t="s">
        <v>54</v>
      </c>
      <c r="AL1204" t="s">
        <v>55</v>
      </c>
      <c r="AM1204" t="s">
        <v>55</v>
      </c>
      <c r="AN1204" t="s">
        <v>55</v>
      </c>
      <c r="AO1204" t="s">
        <v>55</v>
      </c>
      <c r="AP1204" t="s">
        <v>55</v>
      </c>
      <c r="AQ1204" t="s">
        <v>55</v>
      </c>
    </row>
    <row r="1205" spans="1:43" x14ac:dyDescent="0.35">
      <c r="A1205" t="s">
        <v>2414</v>
      </c>
      <c r="B1205" t="s">
        <v>47</v>
      </c>
      <c r="C1205" t="s">
        <v>48</v>
      </c>
      <c r="D1205" t="s">
        <v>48</v>
      </c>
      <c r="E1205" t="s">
        <v>61</v>
      </c>
      <c r="F1205" t="s">
        <v>2423</v>
      </c>
      <c r="G1205" t="s">
        <v>2424</v>
      </c>
      <c r="I1205" t="str">
        <f>HYPERLINK("https://twitter.com/Twitter User/status/1754140498988810622","https://twitter.com/Twitter User/status/1754140498988810622")</f>
        <v>https://twitter.com/Twitter User/status/1754140498988810622</v>
      </c>
      <c r="J1205" t="s">
        <v>52</v>
      </c>
      <c r="N1205">
        <v>0</v>
      </c>
      <c r="O1205">
        <v>0</v>
      </c>
      <c r="X1205" t="s">
        <v>53</v>
      </c>
      <c r="AK1205" t="s">
        <v>54</v>
      </c>
      <c r="AL1205" t="s">
        <v>55</v>
      </c>
      <c r="AM1205" t="s">
        <v>55</v>
      </c>
      <c r="AN1205" t="s">
        <v>55</v>
      </c>
      <c r="AO1205" t="s">
        <v>55</v>
      </c>
      <c r="AP1205" t="s">
        <v>55</v>
      </c>
      <c r="AQ1205" t="s">
        <v>55</v>
      </c>
    </row>
    <row r="1206" spans="1:43" x14ac:dyDescent="0.35">
      <c r="A1206" t="s">
        <v>2414</v>
      </c>
      <c r="B1206" t="s">
        <v>47</v>
      </c>
      <c r="C1206" t="s">
        <v>48</v>
      </c>
      <c r="D1206" t="s">
        <v>48</v>
      </c>
      <c r="E1206" t="s">
        <v>49</v>
      </c>
      <c r="F1206" t="s">
        <v>2425</v>
      </c>
      <c r="G1206" t="s">
        <v>2426</v>
      </c>
      <c r="I1206" t="str">
        <f>HYPERLINK("https://twitter.com/Twitter User/status/1754081317581619467","https://twitter.com/Twitter User/status/1754081317581619467")</f>
        <v>https://twitter.com/Twitter User/status/1754081317581619467</v>
      </c>
      <c r="N1206">
        <v>0</v>
      </c>
      <c r="O1206">
        <v>0</v>
      </c>
      <c r="X1206" t="s">
        <v>53</v>
      </c>
      <c r="AK1206" t="s">
        <v>54</v>
      </c>
      <c r="AL1206" t="s">
        <v>55</v>
      </c>
      <c r="AM1206" t="s">
        <v>55</v>
      </c>
      <c r="AN1206" t="s">
        <v>55</v>
      </c>
      <c r="AO1206" t="s">
        <v>55</v>
      </c>
      <c r="AP1206" t="s">
        <v>55</v>
      </c>
      <c r="AQ1206" t="s">
        <v>55</v>
      </c>
    </row>
    <row r="1207" spans="1:43" x14ac:dyDescent="0.35">
      <c r="A1207" t="s">
        <v>2414</v>
      </c>
      <c r="B1207" t="s">
        <v>47</v>
      </c>
      <c r="C1207" t="s">
        <v>48</v>
      </c>
      <c r="D1207" t="s">
        <v>48</v>
      </c>
      <c r="E1207" t="s">
        <v>61</v>
      </c>
      <c r="F1207" t="s">
        <v>2427</v>
      </c>
      <c r="G1207" t="s">
        <v>2428</v>
      </c>
      <c r="I1207" t="str">
        <f>HYPERLINK("https://twitter.com/Twitter User/status/1753994873043394991","https://twitter.com/Twitter User/status/1753994873043394991")</f>
        <v>https://twitter.com/Twitter User/status/1753994873043394991</v>
      </c>
      <c r="J1207" t="s">
        <v>52</v>
      </c>
      <c r="N1207">
        <v>0</v>
      </c>
      <c r="O1207">
        <v>0</v>
      </c>
      <c r="X1207" t="s">
        <v>53</v>
      </c>
      <c r="AK1207" t="s">
        <v>54</v>
      </c>
      <c r="AL1207" t="s">
        <v>55</v>
      </c>
      <c r="AM1207" t="s">
        <v>55</v>
      </c>
      <c r="AN1207" t="s">
        <v>55</v>
      </c>
      <c r="AO1207" t="s">
        <v>55</v>
      </c>
      <c r="AP1207" t="s">
        <v>55</v>
      </c>
      <c r="AQ1207" t="s">
        <v>55</v>
      </c>
    </row>
    <row r="1208" spans="1:43" x14ac:dyDescent="0.35">
      <c r="A1208" t="s">
        <v>2414</v>
      </c>
      <c r="B1208" t="s">
        <v>47</v>
      </c>
      <c r="C1208" t="s">
        <v>48</v>
      </c>
      <c r="D1208" t="s">
        <v>48</v>
      </c>
      <c r="E1208" t="s">
        <v>49</v>
      </c>
      <c r="F1208" t="s">
        <v>2429</v>
      </c>
      <c r="G1208" t="s">
        <v>2430</v>
      </c>
      <c r="I1208" t="str">
        <f>HYPERLINK("https://twitter.com/Twitter User/status/1753967306517155860","https://twitter.com/Twitter User/status/1753967306517155860")</f>
        <v>https://twitter.com/Twitter User/status/1753967306517155860</v>
      </c>
      <c r="J1208" t="s">
        <v>52</v>
      </c>
      <c r="N1208">
        <v>0</v>
      </c>
      <c r="O1208">
        <v>0</v>
      </c>
      <c r="X1208" t="s">
        <v>53</v>
      </c>
      <c r="AK1208" t="s">
        <v>54</v>
      </c>
      <c r="AL1208" t="s">
        <v>55</v>
      </c>
      <c r="AM1208" t="s">
        <v>55</v>
      </c>
      <c r="AN1208" t="s">
        <v>55</v>
      </c>
      <c r="AO1208" t="s">
        <v>55</v>
      </c>
      <c r="AP1208" t="s">
        <v>55</v>
      </c>
      <c r="AQ1208" t="s">
        <v>55</v>
      </c>
    </row>
    <row r="1209" spans="1:43" x14ac:dyDescent="0.35">
      <c r="A1209" t="s">
        <v>2414</v>
      </c>
      <c r="B1209" t="s">
        <v>47</v>
      </c>
      <c r="C1209" t="s">
        <v>48</v>
      </c>
      <c r="D1209" t="s">
        <v>48</v>
      </c>
      <c r="E1209" t="s">
        <v>61</v>
      </c>
      <c r="F1209" t="s">
        <v>2431</v>
      </c>
      <c r="G1209" t="s">
        <v>2432</v>
      </c>
      <c r="I1209" t="str">
        <f>HYPERLINK("https://twitter.com/Twitter User/status/1753955498100154429","https://twitter.com/Twitter User/status/1753955498100154429")</f>
        <v>https://twitter.com/Twitter User/status/1753955498100154429</v>
      </c>
      <c r="N1209">
        <v>0</v>
      </c>
      <c r="O1209">
        <v>0</v>
      </c>
      <c r="X1209" t="s">
        <v>53</v>
      </c>
      <c r="AK1209" t="s">
        <v>54</v>
      </c>
      <c r="AL1209" t="s">
        <v>55</v>
      </c>
      <c r="AM1209" t="s">
        <v>55</v>
      </c>
      <c r="AN1209" t="s">
        <v>55</v>
      </c>
      <c r="AO1209" t="s">
        <v>55</v>
      </c>
      <c r="AP1209" t="s">
        <v>55</v>
      </c>
      <c r="AQ1209" t="s">
        <v>55</v>
      </c>
    </row>
    <row r="1210" spans="1:43" x14ac:dyDescent="0.35">
      <c r="A1210" t="s">
        <v>2414</v>
      </c>
      <c r="B1210" t="s">
        <v>47</v>
      </c>
      <c r="C1210" t="s">
        <v>48</v>
      </c>
      <c r="D1210" t="s">
        <v>48</v>
      </c>
      <c r="E1210" t="s">
        <v>49</v>
      </c>
      <c r="F1210" t="s">
        <v>2433</v>
      </c>
      <c r="G1210" t="s">
        <v>2434</v>
      </c>
      <c r="I1210" t="str">
        <f>HYPERLINK("https://twitter.com/Twitter User/status/1753861293545501134","https://twitter.com/Twitter User/status/1753861293545501134")</f>
        <v>https://twitter.com/Twitter User/status/1753861293545501134</v>
      </c>
      <c r="J1210" t="s">
        <v>52</v>
      </c>
      <c r="N1210">
        <v>0</v>
      </c>
      <c r="O1210">
        <v>0</v>
      </c>
      <c r="X1210" t="s">
        <v>53</v>
      </c>
      <c r="AK1210" t="s">
        <v>54</v>
      </c>
      <c r="AL1210" t="s">
        <v>55</v>
      </c>
      <c r="AM1210" t="s">
        <v>55</v>
      </c>
      <c r="AN1210" t="s">
        <v>55</v>
      </c>
      <c r="AO1210" t="s">
        <v>55</v>
      </c>
      <c r="AP1210" t="s">
        <v>55</v>
      </c>
      <c r="AQ1210" t="s">
        <v>55</v>
      </c>
    </row>
    <row r="1211" spans="1:43" x14ac:dyDescent="0.35">
      <c r="A1211" t="s">
        <v>2435</v>
      </c>
      <c r="B1211" t="s">
        <v>47</v>
      </c>
      <c r="C1211" t="s">
        <v>48</v>
      </c>
      <c r="D1211" t="s">
        <v>48</v>
      </c>
      <c r="E1211" t="s">
        <v>61</v>
      </c>
      <c r="F1211" t="s">
        <v>2436</v>
      </c>
      <c r="G1211" t="s">
        <v>2437</v>
      </c>
      <c r="I1211" t="str">
        <f>HYPERLINK("https://twitter.com/Twitter User/status/1753759180677333153","https://twitter.com/Twitter User/status/1753759180677333153")</f>
        <v>https://twitter.com/Twitter User/status/1753759180677333153</v>
      </c>
      <c r="J1211" t="s">
        <v>52</v>
      </c>
      <c r="N1211">
        <v>0</v>
      </c>
      <c r="O1211">
        <v>0</v>
      </c>
      <c r="X1211" t="s">
        <v>53</v>
      </c>
      <c r="AK1211" t="s">
        <v>54</v>
      </c>
      <c r="AL1211" t="s">
        <v>55</v>
      </c>
      <c r="AM1211" t="s">
        <v>55</v>
      </c>
      <c r="AN1211" t="s">
        <v>55</v>
      </c>
      <c r="AO1211" t="s">
        <v>55</v>
      </c>
      <c r="AP1211" t="s">
        <v>55</v>
      </c>
      <c r="AQ1211" t="s">
        <v>55</v>
      </c>
    </row>
    <row r="1212" spans="1:43" x14ac:dyDescent="0.35">
      <c r="A1212" t="s">
        <v>2435</v>
      </c>
      <c r="B1212" t="s">
        <v>47</v>
      </c>
      <c r="C1212" t="s">
        <v>48</v>
      </c>
      <c r="D1212" t="s">
        <v>48</v>
      </c>
      <c r="E1212" t="s">
        <v>49</v>
      </c>
      <c r="F1212" t="s">
        <v>2438</v>
      </c>
      <c r="G1212" t="s">
        <v>2439</v>
      </c>
      <c r="I1212" t="str">
        <f>HYPERLINK("https://twitter.com/Twitter User/status/1753696367992795160","https://twitter.com/Twitter User/status/1753696367992795160")</f>
        <v>https://twitter.com/Twitter User/status/1753696367992795160</v>
      </c>
      <c r="J1212" t="s">
        <v>52</v>
      </c>
      <c r="N1212">
        <v>0</v>
      </c>
      <c r="O1212">
        <v>0</v>
      </c>
      <c r="X1212" t="s">
        <v>53</v>
      </c>
      <c r="AK1212" t="s">
        <v>54</v>
      </c>
      <c r="AL1212" t="s">
        <v>55</v>
      </c>
      <c r="AM1212" t="s">
        <v>55</v>
      </c>
      <c r="AN1212" t="s">
        <v>55</v>
      </c>
      <c r="AO1212" t="s">
        <v>55</v>
      </c>
      <c r="AP1212" t="s">
        <v>55</v>
      </c>
      <c r="AQ1212" t="s">
        <v>55</v>
      </c>
    </row>
    <row r="1213" spans="1:43" x14ac:dyDescent="0.35">
      <c r="A1213" t="s">
        <v>2435</v>
      </c>
      <c r="B1213" t="s">
        <v>47</v>
      </c>
      <c r="C1213" t="s">
        <v>48</v>
      </c>
      <c r="D1213" t="s">
        <v>48</v>
      </c>
      <c r="E1213" t="s">
        <v>49</v>
      </c>
      <c r="F1213" t="s">
        <v>2440</v>
      </c>
      <c r="G1213" t="s">
        <v>2441</v>
      </c>
      <c r="I1213" t="str">
        <f>HYPERLINK("https://twitter.com/Twitter User/status/1753673182643442161","https://twitter.com/Twitter User/status/1753673182643442161")</f>
        <v>https://twitter.com/Twitter User/status/1753673182643442161</v>
      </c>
      <c r="J1213" t="s">
        <v>52</v>
      </c>
      <c r="N1213">
        <v>0</v>
      </c>
      <c r="O1213">
        <v>0</v>
      </c>
      <c r="X1213" t="s">
        <v>53</v>
      </c>
      <c r="AK1213" t="s">
        <v>54</v>
      </c>
      <c r="AL1213" t="s">
        <v>55</v>
      </c>
      <c r="AM1213" t="s">
        <v>55</v>
      </c>
      <c r="AN1213" t="s">
        <v>55</v>
      </c>
      <c r="AO1213" t="s">
        <v>55</v>
      </c>
      <c r="AP1213" t="s">
        <v>55</v>
      </c>
      <c r="AQ1213" t="s">
        <v>55</v>
      </c>
    </row>
    <row r="1214" spans="1:43" x14ac:dyDescent="0.35">
      <c r="A1214" t="s">
        <v>2435</v>
      </c>
      <c r="B1214" t="s">
        <v>47</v>
      </c>
      <c r="C1214" t="s">
        <v>48</v>
      </c>
      <c r="D1214" t="s">
        <v>48</v>
      </c>
      <c r="E1214" t="s">
        <v>61</v>
      </c>
      <c r="F1214" t="s">
        <v>2442</v>
      </c>
      <c r="G1214" t="s">
        <v>2443</v>
      </c>
      <c r="I1214" t="str">
        <f>HYPERLINK("https://twitter.com/Twitter User/status/1753672747866112255","https://twitter.com/Twitter User/status/1753672747866112255")</f>
        <v>https://twitter.com/Twitter User/status/1753672747866112255</v>
      </c>
      <c r="J1214" t="s">
        <v>52</v>
      </c>
      <c r="N1214">
        <v>0</v>
      </c>
      <c r="O1214">
        <v>0</v>
      </c>
      <c r="X1214" t="s">
        <v>53</v>
      </c>
      <c r="AK1214" t="s">
        <v>54</v>
      </c>
      <c r="AL1214" t="s">
        <v>55</v>
      </c>
      <c r="AM1214" t="s">
        <v>55</v>
      </c>
      <c r="AN1214" t="s">
        <v>55</v>
      </c>
      <c r="AO1214" t="s">
        <v>55</v>
      </c>
      <c r="AP1214" t="s">
        <v>55</v>
      </c>
      <c r="AQ1214" t="s">
        <v>55</v>
      </c>
    </row>
    <row r="1215" spans="1:43" x14ac:dyDescent="0.35">
      <c r="A1215" t="s">
        <v>2435</v>
      </c>
      <c r="B1215" t="s">
        <v>47</v>
      </c>
      <c r="C1215" t="s">
        <v>48</v>
      </c>
      <c r="D1215" t="s">
        <v>48</v>
      </c>
      <c r="E1215" t="s">
        <v>61</v>
      </c>
      <c r="F1215" t="s">
        <v>2444</v>
      </c>
      <c r="G1215" t="s">
        <v>2445</v>
      </c>
      <c r="I1215" t="str">
        <f>HYPERLINK("https://twitter.com/Twitter User/status/1753646019366277310","https://twitter.com/Twitter User/status/1753646019366277310")</f>
        <v>https://twitter.com/Twitter User/status/1753646019366277310</v>
      </c>
      <c r="J1215" t="s">
        <v>52</v>
      </c>
      <c r="N1215">
        <v>0</v>
      </c>
      <c r="O1215">
        <v>0</v>
      </c>
      <c r="X1215" t="s">
        <v>53</v>
      </c>
      <c r="AK1215" t="s">
        <v>54</v>
      </c>
      <c r="AL1215" t="s">
        <v>55</v>
      </c>
      <c r="AM1215" t="s">
        <v>55</v>
      </c>
      <c r="AN1215" t="s">
        <v>55</v>
      </c>
      <c r="AO1215" t="s">
        <v>55</v>
      </c>
      <c r="AP1215" t="s">
        <v>55</v>
      </c>
      <c r="AQ1215" t="s">
        <v>55</v>
      </c>
    </row>
    <row r="1216" spans="1:43" x14ac:dyDescent="0.35">
      <c r="A1216" t="s">
        <v>2435</v>
      </c>
      <c r="B1216" t="s">
        <v>47</v>
      </c>
      <c r="C1216" t="s">
        <v>48</v>
      </c>
      <c r="D1216" t="s">
        <v>48</v>
      </c>
      <c r="E1216" t="s">
        <v>61</v>
      </c>
      <c r="F1216" t="s">
        <v>2446</v>
      </c>
      <c r="G1216" t="s">
        <v>2447</v>
      </c>
      <c r="I1216" t="str">
        <f>HYPERLINK("https://twitter.com/Twitter User/status/1753616090713010558","https://twitter.com/Twitter User/status/1753616090713010558")</f>
        <v>https://twitter.com/Twitter User/status/1753616090713010558</v>
      </c>
      <c r="J1216" t="s">
        <v>60</v>
      </c>
      <c r="N1216">
        <v>0</v>
      </c>
      <c r="O1216">
        <v>0</v>
      </c>
      <c r="X1216" t="s">
        <v>53</v>
      </c>
      <c r="AK1216" t="s">
        <v>54</v>
      </c>
      <c r="AL1216" t="s">
        <v>55</v>
      </c>
      <c r="AM1216" t="s">
        <v>55</v>
      </c>
      <c r="AN1216" t="s">
        <v>55</v>
      </c>
      <c r="AO1216" t="s">
        <v>55</v>
      </c>
      <c r="AP1216" t="s">
        <v>55</v>
      </c>
      <c r="AQ1216" t="s">
        <v>55</v>
      </c>
    </row>
    <row r="1217" spans="1:43" x14ac:dyDescent="0.35">
      <c r="A1217" t="s">
        <v>2435</v>
      </c>
      <c r="B1217" t="s">
        <v>47</v>
      </c>
      <c r="C1217" t="s">
        <v>48</v>
      </c>
      <c r="D1217" t="s">
        <v>48</v>
      </c>
      <c r="E1217" t="s">
        <v>61</v>
      </c>
      <c r="F1217" t="s">
        <v>2448</v>
      </c>
      <c r="G1217" t="s">
        <v>2449</v>
      </c>
      <c r="I1217" t="str">
        <f>HYPERLINK("https://twitter.com/Twitter User/status/1753592501481644439","https://twitter.com/Twitter User/status/1753592501481644439")</f>
        <v>https://twitter.com/Twitter User/status/1753592501481644439</v>
      </c>
      <c r="J1217" t="s">
        <v>52</v>
      </c>
      <c r="N1217">
        <v>0</v>
      </c>
      <c r="O1217">
        <v>0</v>
      </c>
      <c r="X1217" t="s">
        <v>53</v>
      </c>
      <c r="AK1217" t="s">
        <v>54</v>
      </c>
      <c r="AL1217" t="s">
        <v>55</v>
      </c>
      <c r="AM1217" t="s">
        <v>55</v>
      </c>
      <c r="AN1217" t="s">
        <v>55</v>
      </c>
      <c r="AO1217" t="s">
        <v>55</v>
      </c>
      <c r="AP1217" t="s">
        <v>55</v>
      </c>
      <c r="AQ1217" t="s">
        <v>55</v>
      </c>
    </row>
    <row r="1218" spans="1:43" x14ac:dyDescent="0.35">
      <c r="A1218" t="s">
        <v>2450</v>
      </c>
      <c r="B1218" t="s">
        <v>47</v>
      </c>
      <c r="C1218" t="s">
        <v>48</v>
      </c>
      <c r="D1218" t="s">
        <v>48</v>
      </c>
      <c r="E1218" t="s">
        <v>61</v>
      </c>
      <c r="F1218" t="s">
        <v>2451</v>
      </c>
      <c r="G1218" t="s">
        <v>2452</v>
      </c>
      <c r="I1218" t="str">
        <f>HYPERLINK("https://twitter.com/Twitter User/status/1753474296884989959","https://twitter.com/Twitter User/status/1753474296884989959")</f>
        <v>https://twitter.com/Twitter User/status/1753474296884989959</v>
      </c>
      <c r="J1218" t="s">
        <v>52</v>
      </c>
      <c r="N1218">
        <v>0</v>
      </c>
      <c r="O1218">
        <v>0</v>
      </c>
      <c r="X1218" t="s">
        <v>53</v>
      </c>
      <c r="AK1218" t="s">
        <v>54</v>
      </c>
      <c r="AL1218" t="s">
        <v>55</v>
      </c>
      <c r="AM1218" t="s">
        <v>55</v>
      </c>
      <c r="AN1218" t="s">
        <v>55</v>
      </c>
      <c r="AO1218" t="s">
        <v>55</v>
      </c>
      <c r="AP1218" t="s">
        <v>55</v>
      </c>
      <c r="AQ1218" t="s">
        <v>55</v>
      </c>
    </row>
    <row r="1219" spans="1:43" x14ac:dyDescent="0.35">
      <c r="A1219" t="s">
        <v>2450</v>
      </c>
      <c r="B1219" t="s">
        <v>47</v>
      </c>
      <c r="C1219" t="s">
        <v>48</v>
      </c>
      <c r="D1219" t="s">
        <v>48</v>
      </c>
      <c r="E1219" t="s">
        <v>49</v>
      </c>
      <c r="F1219" t="s">
        <v>2453</v>
      </c>
      <c r="G1219" t="s">
        <v>2454</v>
      </c>
      <c r="I1219" t="str">
        <f>HYPERLINK("https://twitter.com/Twitter User/status/1753380182151618759","https://twitter.com/Twitter User/status/1753380182151618759")</f>
        <v>https://twitter.com/Twitter User/status/1753380182151618759</v>
      </c>
      <c r="J1219" t="s">
        <v>52</v>
      </c>
      <c r="N1219">
        <v>0</v>
      </c>
      <c r="O1219">
        <v>0</v>
      </c>
      <c r="X1219" t="s">
        <v>53</v>
      </c>
      <c r="AK1219" t="s">
        <v>54</v>
      </c>
      <c r="AL1219" t="s">
        <v>55</v>
      </c>
      <c r="AM1219" t="s">
        <v>55</v>
      </c>
      <c r="AN1219" t="s">
        <v>55</v>
      </c>
      <c r="AO1219" t="s">
        <v>55</v>
      </c>
      <c r="AP1219" t="s">
        <v>55</v>
      </c>
      <c r="AQ1219" t="s">
        <v>55</v>
      </c>
    </row>
    <row r="1220" spans="1:43" x14ac:dyDescent="0.35">
      <c r="A1220" t="s">
        <v>2455</v>
      </c>
      <c r="B1220" t="s">
        <v>47</v>
      </c>
      <c r="C1220" t="s">
        <v>48</v>
      </c>
      <c r="D1220" t="s">
        <v>48</v>
      </c>
      <c r="E1220" t="s">
        <v>49</v>
      </c>
      <c r="F1220" t="s">
        <v>2456</v>
      </c>
      <c r="G1220" t="s">
        <v>2457</v>
      </c>
      <c r="I1220" t="str">
        <f>HYPERLINK("https://twitter.com/Twitter User/status/1753105517474660366","https://twitter.com/Twitter User/status/1753105517474660366")</f>
        <v>https://twitter.com/Twitter User/status/1753105517474660366</v>
      </c>
      <c r="J1220" t="s">
        <v>52</v>
      </c>
      <c r="N1220">
        <v>0</v>
      </c>
      <c r="O1220">
        <v>0</v>
      </c>
      <c r="X1220" t="s">
        <v>53</v>
      </c>
      <c r="AK1220" t="s">
        <v>54</v>
      </c>
      <c r="AL1220" t="s">
        <v>55</v>
      </c>
      <c r="AM1220" t="s">
        <v>55</v>
      </c>
      <c r="AN1220" t="s">
        <v>55</v>
      </c>
      <c r="AO1220" t="s">
        <v>55</v>
      </c>
      <c r="AP1220" t="s">
        <v>55</v>
      </c>
      <c r="AQ1220" t="s">
        <v>55</v>
      </c>
    </row>
    <row r="1221" spans="1:43" x14ac:dyDescent="0.35">
      <c r="A1221" t="s">
        <v>2455</v>
      </c>
      <c r="B1221" t="s">
        <v>47</v>
      </c>
      <c r="C1221" t="s">
        <v>48</v>
      </c>
      <c r="D1221" t="s">
        <v>48</v>
      </c>
      <c r="E1221" t="s">
        <v>61</v>
      </c>
      <c r="F1221" t="s">
        <v>2458</v>
      </c>
      <c r="G1221" t="s">
        <v>2459</v>
      </c>
      <c r="I1221" t="str">
        <f>HYPERLINK("https://twitter.com/Twitter User/status/1753082530805522775","https://twitter.com/Twitter User/status/1753082530805522775")</f>
        <v>https://twitter.com/Twitter User/status/1753082530805522775</v>
      </c>
      <c r="J1221" t="s">
        <v>60</v>
      </c>
      <c r="N1221">
        <v>0</v>
      </c>
      <c r="O1221">
        <v>0</v>
      </c>
      <c r="X1221" t="s">
        <v>95</v>
      </c>
      <c r="AK1221" t="s">
        <v>54</v>
      </c>
      <c r="AL1221" t="s">
        <v>55</v>
      </c>
      <c r="AM1221" t="s">
        <v>55</v>
      </c>
      <c r="AN1221" t="s">
        <v>55</v>
      </c>
      <c r="AO1221" t="s">
        <v>55</v>
      </c>
      <c r="AP1221" t="s">
        <v>55</v>
      </c>
      <c r="AQ1221" t="s">
        <v>55</v>
      </c>
    </row>
    <row r="1222" spans="1:43" x14ac:dyDescent="0.35">
      <c r="A1222" t="s">
        <v>2455</v>
      </c>
      <c r="B1222" t="s">
        <v>47</v>
      </c>
      <c r="C1222" t="s">
        <v>48</v>
      </c>
      <c r="D1222" t="s">
        <v>48</v>
      </c>
      <c r="E1222" t="s">
        <v>68</v>
      </c>
      <c r="F1222" t="s">
        <v>2460</v>
      </c>
      <c r="G1222" t="s">
        <v>2461</v>
      </c>
      <c r="I1222" t="str">
        <f>HYPERLINK("https://twitter.com/Twitter User/status/1753068531720331280","https://twitter.com/Twitter User/status/1753068531720331280")</f>
        <v>https://twitter.com/Twitter User/status/1753068531720331280</v>
      </c>
      <c r="N1222">
        <v>0</v>
      </c>
      <c r="O1222">
        <v>0</v>
      </c>
      <c r="X1222" t="s">
        <v>53</v>
      </c>
      <c r="AK1222" t="s">
        <v>54</v>
      </c>
      <c r="AL1222" t="s">
        <v>55</v>
      </c>
      <c r="AM1222" t="s">
        <v>55</v>
      </c>
      <c r="AN1222" t="s">
        <v>55</v>
      </c>
      <c r="AO1222" t="s">
        <v>55</v>
      </c>
      <c r="AP1222" t="s">
        <v>55</v>
      </c>
      <c r="AQ1222" t="s">
        <v>55</v>
      </c>
    </row>
    <row r="1223" spans="1:43" x14ac:dyDescent="0.35">
      <c r="A1223" t="s">
        <v>2455</v>
      </c>
      <c r="B1223" t="s">
        <v>47</v>
      </c>
      <c r="C1223" t="s">
        <v>48</v>
      </c>
      <c r="D1223" t="s">
        <v>48</v>
      </c>
      <c r="E1223" t="s">
        <v>49</v>
      </c>
      <c r="F1223" t="s">
        <v>2462</v>
      </c>
      <c r="G1223" t="s">
        <v>2463</v>
      </c>
      <c r="I1223" t="str">
        <f>HYPERLINK("https://twitter.com/Twitter User/status/1753064158189465909","https://twitter.com/Twitter User/status/1753064158189465909")</f>
        <v>https://twitter.com/Twitter User/status/1753064158189465909</v>
      </c>
      <c r="J1223" t="s">
        <v>52</v>
      </c>
      <c r="N1223">
        <v>0</v>
      </c>
      <c r="O1223">
        <v>0</v>
      </c>
      <c r="X1223" t="s">
        <v>53</v>
      </c>
      <c r="AK1223" t="s">
        <v>54</v>
      </c>
      <c r="AL1223" t="s">
        <v>55</v>
      </c>
      <c r="AM1223" t="s">
        <v>55</v>
      </c>
      <c r="AN1223" t="s">
        <v>55</v>
      </c>
      <c r="AO1223" t="s">
        <v>55</v>
      </c>
      <c r="AP1223" t="s">
        <v>55</v>
      </c>
      <c r="AQ1223" t="s">
        <v>55</v>
      </c>
    </row>
    <row r="1224" spans="1:43" x14ac:dyDescent="0.35">
      <c r="A1224" t="s">
        <v>2455</v>
      </c>
      <c r="B1224" t="s">
        <v>47</v>
      </c>
      <c r="C1224" t="s">
        <v>48</v>
      </c>
      <c r="D1224" t="s">
        <v>48</v>
      </c>
      <c r="E1224" t="s">
        <v>49</v>
      </c>
      <c r="F1224" t="s">
        <v>2464</v>
      </c>
      <c r="G1224" t="s">
        <v>2465</v>
      </c>
      <c r="I1224" t="str">
        <f>HYPERLINK("https://twitter.com/Twitter User/status/1753060996166656003","https://twitter.com/Twitter User/status/1753060996166656003")</f>
        <v>https://twitter.com/Twitter User/status/1753060996166656003</v>
      </c>
      <c r="J1224" t="s">
        <v>52</v>
      </c>
      <c r="N1224">
        <v>0</v>
      </c>
      <c r="O1224">
        <v>0</v>
      </c>
      <c r="X1224" t="s">
        <v>53</v>
      </c>
      <c r="AK1224" t="s">
        <v>54</v>
      </c>
      <c r="AL1224" t="s">
        <v>55</v>
      </c>
      <c r="AM1224" t="s">
        <v>55</v>
      </c>
      <c r="AN1224" t="s">
        <v>55</v>
      </c>
      <c r="AO1224" t="s">
        <v>55</v>
      </c>
      <c r="AP1224" t="s">
        <v>55</v>
      </c>
      <c r="AQ1224" t="s">
        <v>55</v>
      </c>
    </row>
    <row r="1225" spans="1:43" x14ac:dyDescent="0.35">
      <c r="A1225" t="s">
        <v>2455</v>
      </c>
      <c r="B1225" t="s">
        <v>47</v>
      </c>
      <c r="C1225" t="s">
        <v>48</v>
      </c>
      <c r="D1225" t="s">
        <v>48</v>
      </c>
      <c r="E1225" t="s">
        <v>49</v>
      </c>
      <c r="F1225" t="s">
        <v>2466</v>
      </c>
      <c r="G1225" t="s">
        <v>2467</v>
      </c>
      <c r="I1225" t="str">
        <f>HYPERLINK("https://twitter.com/Twitter User/status/1753049518109827496","https://twitter.com/Twitter User/status/1753049518109827496")</f>
        <v>https://twitter.com/Twitter User/status/1753049518109827496</v>
      </c>
      <c r="N1225">
        <v>0</v>
      </c>
      <c r="O1225">
        <v>0</v>
      </c>
      <c r="X1225" t="s">
        <v>53</v>
      </c>
      <c r="AK1225" t="s">
        <v>54</v>
      </c>
      <c r="AL1225" t="s">
        <v>55</v>
      </c>
      <c r="AM1225" t="s">
        <v>55</v>
      </c>
      <c r="AN1225" t="s">
        <v>55</v>
      </c>
      <c r="AO1225" t="s">
        <v>55</v>
      </c>
      <c r="AP1225" t="s">
        <v>55</v>
      </c>
      <c r="AQ1225" t="s">
        <v>55</v>
      </c>
    </row>
    <row r="1226" spans="1:43" x14ac:dyDescent="0.35">
      <c r="A1226" t="s">
        <v>2455</v>
      </c>
      <c r="B1226" t="s">
        <v>47</v>
      </c>
      <c r="C1226" t="s">
        <v>48</v>
      </c>
      <c r="D1226" t="s">
        <v>48</v>
      </c>
      <c r="E1226" t="s">
        <v>61</v>
      </c>
      <c r="F1226" t="s">
        <v>2468</v>
      </c>
      <c r="G1226" t="s">
        <v>2469</v>
      </c>
      <c r="I1226" t="str">
        <f>HYPERLINK("https://twitter.com/Twitter User/status/1753048624760799510","https://twitter.com/Twitter User/status/1753048624760799510")</f>
        <v>https://twitter.com/Twitter User/status/1753048624760799510</v>
      </c>
      <c r="N1226">
        <v>0</v>
      </c>
      <c r="O1226">
        <v>0</v>
      </c>
      <c r="X1226" t="s">
        <v>53</v>
      </c>
      <c r="AK1226" t="s">
        <v>54</v>
      </c>
      <c r="AL1226" t="s">
        <v>55</v>
      </c>
      <c r="AM1226" t="s">
        <v>55</v>
      </c>
      <c r="AN1226" t="s">
        <v>55</v>
      </c>
      <c r="AO1226" t="s">
        <v>55</v>
      </c>
      <c r="AP1226" t="s">
        <v>55</v>
      </c>
      <c r="AQ1226" t="s">
        <v>55</v>
      </c>
    </row>
    <row r="1227" spans="1:43" x14ac:dyDescent="0.35">
      <c r="A1227" t="s">
        <v>2455</v>
      </c>
      <c r="B1227" t="s">
        <v>47</v>
      </c>
      <c r="C1227" t="s">
        <v>48</v>
      </c>
      <c r="D1227" t="s">
        <v>48</v>
      </c>
      <c r="E1227" t="s">
        <v>49</v>
      </c>
      <c r="F1227" t="s">
        <v>2470</v>
      </c>
      <c r="G1227" t="s">
        <v>2471</v>
      </c>
      <c r="I1227" t="str">
        <f>HYPERLINK("https://twitter.com/airtelbank/status/1753048213085425813","https://twitter.com/airtelbank/status/1753048213085425813")</f>
        <v>https://twitter.com/airtelbank/status/1753048213085425813</v>
      </c>
      <c r="J1227" t="s">
        <v>52</v>
      </c>
      <c r="N1227">
        <v>0</v>
      </c>
      <c r="O1227">
        <v>0</v>
      </c>
      <c r="P1227">
        <v>81810</v>
      </c>
      <c r="W1227" t="s">
        <v>94</v>
      </c>
      <c r="X1227" t="s">
        <v>53</v>
      </c>
      <c r="AK1227" t="s">
        <v>54</v>
      </c>
      <c r="AL1227" t="s">
        <v>55</v>
      </c>
      <c r="AM1227" t="s">
        <v>55</v>
      </c>
      <c r="AN1227" t="s">
        <v>55</v>
      </c>
      <c r="AO1227" t="s">
        <v>55</v>
      </c>
      <c r="AP1227" t="s">
        <v>55</v>
      </c>
      <c r="AQ1227" t="s">
        <v>55</v>
      </c>
    </row>
    <row r="1228" spans="1:43" x14ac:dyDescent="0.35">
      <c r="A1228" t="s">
        <v>2455</v>
      </c>
      <c r="B1228" t="s">
        <v>47</v>
      </c>
      <c r="C1228" t="s">
        <v>48</v>
      </c>
      <c r="D1228" t="s">
        <v>48</v>
      </c>
      <c r="E1228" t="s">
        <v>61</v>
      </c>
      <c r="F1228" t="s">
        <v>2458</v>
      </c>
      <c r="G1228" t="s">
        <v>2472</v>
      </c>
      <c r="I1228" t="str">
        <f>HYPERLINK("https://twitter.com/Twitter User/status/1753046461661524209","https://twitter.com/Twitter User/status/1753046461661524209")</f>
        <v>https://twitter.com/Twitter User/status/1753046461661524209</v>
      </c>
      <c r="J1228" t="s">
        <v>52</v>
      </c>
      <c r="N1228">
        <v>0</v>
      </c>
      <c r="O1228">
        <v>0</v>
      </c>
      <c r="X1228" t="s">
        <v>95</v>
      </c>
      <c r="AK1228" t="s">
        <v>54</v>
      </c>
      <c r="AL1228" t="s">
        <v>55</v>
      </c>
      <c r="AM1228" t="s">
        <v>55</v>
      </c>
      <c r="AN1228" t="s">
        <v>55</v>
      </c>
      <c r="AO1228" t="s">
        <v>55</v>
      </c>
      <c r="AP1228" t="s">
        <v>55</v>
      </c>
      <c r="AQ1228" t="s">
        <v>55</v>
      </c>
    </row>
    <row r="1229" spans="1:43" x14ac:dyDescent="0.35">
      <c r="A1229" t="s">
        <v>2455</v>
      </c>
      <c r="B1229" t="s">
        <v>47</v>
      </c>
      <c r="C1229" t="s">
        <v>48</v>
      </c>
      <c r="D1229" t="s">
        <v>48</v>
      </c>
      <c r="E1229" t="s">
        <v>61</v>
      </c>
      <c r="F1229" t="s">
        <v>2458</v>
      </c>
      <c r="G1229" t="s">
        <v>2473</v>
      </c>
      <c r="I1229" t="str">
        <f>HYPERLINK("https://twitter.com/Twitter User/status/1753045073846268287","https://twitter.com/Twitter User/status/1753045073846268287")</f>
        <v>https://twitter.com/Twitter User/status/1753045073846268287</v>
      </c>
      <c r="J1229" t="s">
        <v>52</v>
      </c>
      <c r="N1229">
        <v>0</v>
      </c>
      <c r="O1229">
        <v>0</v>
      </c>
      <c r="X1229" t="s">
        <v>95</v>
      </c>
      <c r="AK1229" t="s">
        <v>54</v>
      </c>
      <c r="AL1229" t="s">
        <v>55</v>
      </c>
      <c r="AM1229" t="s">
        <v>55</v>
      </c>
      <c r="AN1229" t="s">
        <v>55</v>
      </c>
      <c r="AO1229" t="s">
        <v>55</v>
      </c>
      <c r="AP1229" t="s">
        <v>55</v>
      </c>
      <c r="AQ1229" t="s">
        <v>55</v>
      </c>
    </row>
    <row r="1230" spans="1:43" x14ac:dyDescent="0.35">
      <c r="A1230" t="s">
        <v>2455</v>
      </c>
      <c r="B1230" t="s">
        <v>47</v>
      </c>
      <c r="C1230" t="s">
        <v>48</v>
      </c>
      <c r="D1230" t="s">
        <v>48</v>
      </c>
      <c r="E1230" t="s">
        <v>61</v>
      </c>
      <c r="F1230" t="s">
        <v>2458</v>
      </c>
      <c r="G1230" t="s">
        <v>2474</v>
      </c>
      <c r="I1230" t="str">
        <f>HYPERLINK("https://twitter.com/Twitter User/status/1753042853528309881","https://twitter.com/Twitter User/status/1753042853528309881")</f>
        <v>https://twitter.com/Twitter User/status/1753042853528309881</v>
      </c>
      <c r="N1230">
        <v>0</v>
      </c>
      <c r="O1230">
        <v>0</v>
      </c>
      <c r="W1230" t="s">
        <v>94</v>
      </c>
      <c r="X1230" t="s">
        <v>95</v>
      </c>
      <c r="AK1230" t="s">
        <v>54</v>
      </c>
      <c r="AL1230" t="s">
        <v>55</v>
      </c>
      <c r="AM1230" t="s">
        <v>55</v>
      </c>
      <c r="AN1230" t="s">
        <v>55</v>
      </c>
      <c r="AO1230" t="s">
        <v>55</v>
      </c>
      <c r="AP1230" t="s">
        <v>55</v>
      </c>
      <c r="AQ1230" t="s">
        <v>55</v>
      </c>
    </row>
    <row r="1231" spans="1:43" x14ac:dyDescent="0.35">
      <c r="A1231" t="s">
        <v>2455</v>
      </c>
      <c r="B1231" t="s">
        <v>47</v>
      </c>
      <c r="C1231" t="s">
        <v>48</v>
      </c>
      <c r="D1231" t="s">
        <v>48</v>
      </c>
      <c r="E1231" t="s">
        <v>61</v>
      </c>
      <c r="F1231" t="s">
        <v>2458</v>
      </c>
      <c r="G1231" t="s">
        <v>2475</v>
      </c>
      <c r="I1231" t="str">
        <f>HYPERLINK("https://twitter.com/Twitter User/status/1753038741353148512","https://twitter.com/Twitter User/status/1753038741353148512")</f>
        <v>https://twitter.com/Twitter User/status/1753038741353148512</v>
      </c>
      <c r="J1231" t="s">
        <v>52</v>
      </c>
      <c r="N1231">
        <v>0</v>
      </c>
      <c r="O1231">
        <v>0</v>
      </c>
      <c r="X1231" t="s">
        <v>95</v>
      </c>
      <c r="AK1231" t="s">
        <v>54</v>
      </c>
      <c r="AL1231" t="s">
        <v>55</v>
      </c>
      <c r="AM1231" t="s">
        <v>55</v>
      </c>
      <c r="AN1231" t="s">
        <v>55</v>
      </c>
      <c r="AO1231" t="s">
        <v>55</v>
      </c>
      <c r="AP1231" t="s">
        <v>55</v>
      </c>
      <c r="AQ1231" t="s">
        <v>55</v>
      </c>
    </row>
    <row r="1232" spans="1:43" x14ac:dyDescent="0.35">
      <c r="A1232" t="s">
        <v>2455</v>
      </c>
      <c r="B1232" t="s">
        <v>47</v>
      </c>
      <c r="C1232" t="s">
        <v>48</v>
      </c>
      <c r="D1232" t="s">
        <v>48</v>
      </c>
      <c r="E1232" t="s">
        <v>61</v>
      </c>
      <c r="F1232" t="s">
        <v>2476</v>
      </c>
      <c r="G1232" t="s">
        <v>2477</v>
      </c>
      <c r="I1232" t="str">
        <f>HYPERLINK("https://twitter.com/Twitter User/status/1753038470833217539","https://twitter.com/Twitter User/status/1753038470833217539")</f>
        <v>https://twitter.com/Twitter User/status/1753038470833217539</v>
      </c>
      <c r="J1232" t="s">
        <v>60</v>
      </c>
      <c r="N1232">
        <v>0</v>
      </c>
      <c r="O1232">
        <v>0</v>
      </c>
      <c r="X1232" t="s">
        <v>53</v>
      </c>
      <c r="AK1232" t="s">
        <v>54</v>
      </c>
      <c r="AL1232" t="s">
        <v>55</v>
      </c>
      <c r="AM1232" t="s">
        <v>55</v>
      </c>
      <c r="AN1232" t="s">
        <v>55</v>
      </c>
      <c r="AO1232" t="s">
        <v>55</v>
      </c>
      <c r="AP1232" t="s">
        <v>55</v>
      </c>
      <c r="AQ1232" t="s">
        <v>55</v>
      </c>
    </row>
    <row r="1233" spans="1:43" x14ac:dyDescent="0.35">
      <c r="A1233" t="s">
        <v>2455</v>
      </c>
      <c r="B1233" t="s">
        <v>47</v>
      </c>
      <c r="C1233" t="s">
        <v>48</v>
      </c>
      <c r="D1233" t="s">
        <v>48</v>
      </c>
      <c r="E1233" t="s">
        <v>61</v>
      </c>
      <c r="F1233" t="s">
        <v>2458</v>
      </c>
      <c r="G1233" t="s">
        <v>2478</v>
      </c>
      <c r="I1233" t="str">
        <f>HYPERLINK("https://twitter.com/Twitter User/status/1753031918030103032","https://twitter.com/Twitter User/status/1753031918030103032")</f>
        <v>https://twitter.com/Twitter User/status/1753031918030103032</v>
      </c>
      <c r="J1233" t="s">
        <v>60</v>
      </c>
      <c r="N1233">
        <v>0</v>
      </c>
      <c r="O1233">
        <v>0</v>
      </c>
      <c r="X1233" t="s">
        <v>95</v>
      </c>
      <c r="AK1233" t="s">
        <v>54</v>
      </c>
      <c r="AL1233" t="s">
        <v>55</v>
      </c>
      <c r="AM1233" t="s">
        <v>55</v>
      </c>
      <c r="AN1233" t="s">
        <v>55</v>
      </c>
      <c r="AO1233" t="s">
        <v>55</v>
      </c>
      <c r="AP1233" t="s">
        <v>55</v>
      </c>
      <c r="AQ1233" t="s">
        <v>55</v>
      </c>
    </row>
    <row r="1234" spans="1:43" x14ac:dyDescent="0.35">
      <c r="A1234" t="s">
        <v>2455</v>
      </c>
      <c r="B1234" t="s">
        <v>47</v>
      </c>
      <c r="C1234" t="s">
        <v>48</v>
      </c>
      <c r="D1234" t="s">
        <v>48</v>
      </c>
      <c r="E1234" t="s">
        <v>49</v>
      </c>
      <c r="F1234" t="s">
        <v>2479</v>
      </c>
      <c r="G1234" t="s">
        <v>2480</v>
      </c>
      <c r="I1234" t="str">
        <f>HYPERLINK("https://twitter.com/Twitter User/status/1753029509844971996","https://twitter.com/Twitter User/status/1753029509844971996")</f>
        <v>https://twitter.com/Twitter User/status/1753029509844971996</v>
      </c>
      <c r="J1234" t="s">
        <v>60</v>
      </c>
      <c r="N1234">
        <v>0</v>
      </c>
      <c r="O1234">
        <v>0</v>
      </c>
      <c r="X1234" t="s">
        <v>53</v>
      </c>
      <c r="AK1234" t="s">
        <v>54</v>
      </c>
      <c r="AL1234" t="s">
        <v>55</v>
      </c>
      <c r="AM1234" t="s">
        <v>55</v>
      </c>
      <c r="AN1234" t="s">
        <v>55</v>
      </c>
      <c r="AO1234" t="s">
        <v>55</v>
      </c>
      <c r="AP1234" t="s">
        <v>55</v>
      </c>
      <c r="AQ1234" t="s">
        <v>55</v>
      </c>
    </row>
    <row r="1235" spans="1:43" x14ac:dyDescent="0.35">
      <c r="A1235" t="s">
        <v>2455</v>
      </c>
      <c r="B1235" t="s">
        <v>47</v>
      </c>
      <c r="C1235" t="s">
        <v>48</v>
      </c>
      <c r="D1235" t="s">
        <v>48</v>
      </c>
      <c r="E1235" t="s">
        <v>61</v>
      </c>
      <c r="F1235" t="s">
        <v>2458</v>
      </c>
      <c r="G1235" t="s">
        <v>2481</v>
      </c>
      <c r="I1235" t="str">
        <f>HYPERLINK("https://twitter.com/Twitter User/status/1753029356673241121","https://twitter.com/Twitter User/status/1753029356673241121")</f>
        <v>https://twitter.com/Twitter User/status/1753029356673241121</v>
      </c>
      <c r="J1235" t="s">
        <v>60</v>
      </c>
      <c r="N1235">
        <v>0</v>
      </c>
      <c r="O1235">
        <v>0</v>
      </c>
      <c r="X1235" t="s">
        <v>95</v>
      </c>
      <c r="AK1235" t="s">
        <v>54</v>
      </c>
      <c r="AL1235" t="s">
        <v>55</v>
      </c>
      <c r="AM1235" t="s">
        <v>55</v>
      </c>
      <c r="AN1235" t="s">
        <v>55</v>
      </c>
      <c r="AO1235" t="s">
        <v>55</v>
      </c>
      <c r="AP1235" t="s">
        <v>55</v>
      </c>
      <c r="AQ1235" t="s">
        <v>55</v>
      </c>
    </row>
    <row r="1236" spans="1:43" x14ac:dyDescent="0.35">
      <c r="A1236" t="s">
        <v>2455</v>
      </c>
      <c r="B1236" t="s">
        <v>47</v>
      </c>
      <c r="C1236" t="s">
        <v>48</v>
      </c>
      <c r="D1236" t="s">
        <v>48</v>
      </c>
      <c r="E1236" t="s">
        <v>68</v>
      </c>
      <c r="F1236" t="s">
        <v>2482</v>
      </c>
      <c r="G1236" t="s">
        <v>2483</v>
      </c>
      <c r="I1236" t="str">
        <f>HYPERLINK("https://twitter.com/Twitter User/status/1753027032240517528","https://twitter.com/Twitter User/status/1753027032240517528")</f>
        <v>https://twitter.com/Twitter User/status/1753027032240517528</v>
      </c>
      <c r="J1236" t="s">
        <v>52</v>
      </c>
      <c r="N1236">
        <v>0</v>
      </c>
      <c r="O1236">
        <v>0</v>
      </c>
      <c r="X1236" t="s">
        <v>95</v>
      </c>
      <c r="AK1236" t="s">
        <v>54</v>
      </c>
      <c r="AL1236" t="s">
        <v>55</v>
      </c>
      <c r="AM1236" t="s">
        <v>55</v>
      </c>
      <c r="AN1236" t="s">
        <v>55</v>
      </c>
      <c r="AO1236" t="s">
        <v>55</v>
      </c>
      <c r="AP1236" t="s">
        <v>55</v>
      </c>
      <c r="AQ1236" t="s">
        <v>55</v>
      </c>
    </row>
    <row r="1237" spans="1:43" x14ac:dyDescent="0.35">
      <c r="A1237" t="s">
        <v>2455</v>
      </c>
      <c r="B1237" t="s">
        <v>47</v>
      </c>
      <c r="C1237" t="s">
        <v>48</v>
      </c>
      <c r="D1237" t="s">
        <v>48</v>
      </c>
      <c r="E1237" t="s">
        <v>68</v>
      </c>
      <c r="F1237" t="s">
        <v>2484</v>
      </c>
      <c r="G1237" t="s">
        <v>2485</v>
      </c>
      <c r="I1237" t="str">
        <f>HYPERLINK("https://twitter.com/Twitter User/status/1753025968485413109","https://twitter.com/Twitter User/status/1753025968485413109")</f>
        <v>https://twitter.com/Twitter User/status/1753025968485413109</v>
      </c>
      <c r="J1237" t="s">
        <v>52</v>
      </c>
      <c r="N1237">
        <v>0</v>
      </c>
      <c r="O1237">
        <v>0</v>
      </c>
      <c r="X1237" t="s">
        <v>53</v>
      </c>
      <c r="AK1237" t="s">
        <v>54</v>
      </c>
      <c r="AL1237" t="s">
        <v>55</v>
      </c>
      <c r="AM1237" t="s">
        <v>55</v>
      </c>
      <c r="AN1237" t="s">
        <v>55</v>
      </c>
      <c r="AO1237" t="s">
        <v>55</v>
      </c>
      <c r="AP1237" t="s">
        <v>55</v>
      </c>
      <c r="AQ1237" t="s">
        <v>55</v>
      </c>
    </row>
    <row r="1238" spans="1:43" x14ac:dyDescent="0.35">
      <c r="A1238" t="s">
        <v>2455</v>
      </c>
      <c r="B1238" t="s">
        <v>47</v>
      </c>
      <c r="C1238" t="s">
        <v>48</v>
      </c>
      <c r="D1238" t="s">
        <v>48</v>
      </c>
      <c r="E1238" t="s">
        <v>49</v>
      </c>
      <c r="F1238" t="s">
        <v>2486</v>
      </c>
      <c r="G1238" t="s">
        <v>2487</v>
      </c>
      <c r="I1238" t="str">
        <f>HYPERLINK("https://twitter.com/Twitter User/status/1753020546970005860","https://twitter.com/Twitter User/status/1753020546970005860")</f>
        <v>https://twitter.com/Twitter User/status/1753020546970005860</v>
      </c>
      <c r="N1238">
        <v>0</v>
      </c>
      <c r="O1238">
        <v>0</v>
      </c>
      <c r="X1238" t="s">
        <v>53</v>
      </c>
      <c r="AK1238" t="s">
        <v>54</v>
      </c>
      <c r="AL1238" t="s">
        <v>55</v>
      </c>
      <c r="AM1238" t="s">
        <v>55</v>
      </c>
      <c r="AN1238" t="s">
        <v>55</v>
      </c>
      <c r="AO1238" t="s">
        <v>55</v>
      </c>
      <c r="AP1238" t="s">
        <v>55</v>
      </c>
      <c r="AQ1238" t="s">
        <v>55</v>
      </c>
    </row>
    <row r="1239" spans="1:43" x14ac:dyDescent="0.35">
      <c r="A1239" t="s">
        <v>2455</v>
      </c>
      <c r="B1239" t="s">
        <v>47</v>
      </c>
      <c r="C1239" t="s">
        <v>48</v>
      </c>
      <c r="D1239" t="s">
        <v>48</v>
      </c>
      <c r="E1239" t="s">
        <v>49</v>
      </c>
      <c r="F1239" t="s">
        <v>2488</v>
      </c>
      <c r="G1239" t="s">
        <v>2489</v>
      </c>
      <c r="I1239" t="str">
        <f>HYPERLINK("https://twitter.com/Twitter User/status/1753018829306036459","https://twitter.com/Twitter User/status/1753018829306036459")</f>
        <v>https://twitter.com/Twitter User/status/1753018829306036459</v>
      </c>
      <c r="N1239">
        <v>0</v>
      </c>
      <c r="O1239">
        <v>0</v>
      </c>
      <c r="X1239" t="s">
        <v>53</v>
      </c>
      <c r="AK1239" t="s">
        <v>54</v>
      </c>
      <c r="AL1239" t="s">
        <v>55</v>
      </c>
      <c r="AM1239" t="s">
        <v>55</v>
      </c>
      <c r="AN1239" t="s">
        <v>55</v>
      </c>
      <c r="AO1239" t="s">
        <v>55</v>
      </c>
      <c r="AP1239" t="s">
        <v>55</v>
      </c>
      <c r="AQ1239" t="s">
        <v>55</v>
      </c>
    </row>
    <row r="1240" spans="1:43" x14ac:dyDescent="0.35">
      <c r="A1240" t="s">
        <v>2455</v>
      </c>
      <c r="B1240" t="s">
        <v>47</v>
      </c>
      <c r="C1240" t="s">
        <v>48</v>
      </c>
      <c r="D1240" t="s">
        <v>48</v>
      </c>
      <c r="E1240" t="s">
        <v>49</v>
      </c>
      <c r="F1240" t="s">
        <v>2490</v>
      </c>
      <c r="G1240" t="s">
        <v>2491</v>
      </c>
      <c r="I1240" t="str">
        <f>HYPERLINK("https://twitter.com/Twitter User/status/1753004157227745445","https://twitter.com/Twitter User/status/1753004157227745445")</f>
        <v>https://twitter.com/Twitter User/status/1753004157227745445</v>
      </c>
      <c r="J1240" t="s">
        <v>52</v>
      </c>
      <c r="N1240">
        <v>0</v>
      </c>
      <c r="O1240">
        <v>0</v>
      </c>
      <c r="X1240" t="s">
        <v>53</v>
      </c>
      <c r="AK1240" t="s">
        <v>54</v>
      </c>
      <c r="AL1240" t="s">
        <v>55</v>
      </c>
      <c r="AM1240" t="s">
        <v>55</v>
      </c>
      <c r="AN1240" t="s">
        <v>55</v>
      </c>
      <c r="AO1240" t="s">
        <v>55</v>
      </c>
      <c r="AP1240" t="s">
        <v>55</v>
      </c>
      <c r="AQ1240" t="s">
        <v>55</v>
      </c>
    </row>
    <row r="1241" spans="1:43" x14ac:dyDescent="0.35">
      <c r="A1241" t="s">
        <v>2455</v>
      </c>
      <c r="B1241" t="s">
        <v>47</v>
      </c>
      <c r="C1241" t="s">
        <v>48</v>
      </c>
      <c r="D1241" t="s">
        <v>48</v>
      </c>
      <c r="E1241" t="s">
        <v>61</v>
      </c>
      <c r="F1241" t="s">
        <v>2458</v>
      </c>
      <c r="G1241" t="s">
        <v>2492</v>
      </c>
      <c r="I1241" t="str">
        <f>HYPERLINK("https://twitter.com/Twitter User/status/1752999800113357113","https://twitter.com/Twitter User/status/1752999800113357113")</f>
        <v>https://twitter.com/Twitter User/status/1752999800113357113</v>
      </c>
      <c r="J1241" t="s">
        <v>60</v>
      </c>
      <c r="N1241">
        <v>0</v>
      </c>
      <c r="O1241">
        <v>0</v>
      </c>
      <c r="X1241" t="s">
        <v>53</v>
      </c>
      <c r="AK1241" t="s">
        <v>54</v>
      </c>
      <c r="AL1241" t="s">
        <v>55</v>
      </c>
      <c r="AM1241" t="s">
        <v>55</v>
      </c>
      <c r="AN1241" t="s">
        <v>55</v>
      </c>
      <c r="AO1241" t="s">
        <v>55</v>
      </c>
      <c r="AP1241" t="s">
        <v>55</v>
      </c>
      <c r="AQ1241" t="s">
        <v>55</v>
      </c>
    </row>
    <row r="1242" spans="1:43" x14ac:dyDescent="0.35">
      <c r="A1242" t="s">
        <v>2455</v>
      </c>
      <c r="B1242" t="s">
        <v>47</v>
      </c>
      <c r="C1242" t="s">
        <v>48</v>
      </c>
      <c r="D1242" t="s">
        <v>48</v>
      </c>
      <c r="E1242" t="s">
        <v>49</v>
      </c>
      <c r="F1242" t="s">
        <v>2493</v>
      </c>
      <c r="G1242" t="s">
        <v>2494</v>
      </c>
      <c r="I1242" t="str">
        <f>HYPERLINK("https://twitter.com/Twitter User/status/1752998087113744577","https://twitter.com/Twitter User/status/1752998087113744577")</f>
        <v>https://twitter.com/Twitter User/status/1752998087113744577</v>
      </c>
      <c r="J1242" t="s">
        <v>52</v>
      </c>
      <c r="N1242">
        <v>0</v>
      </c>
      <c r="O1242">
        <v>0</v>
      </c>
      <c r="X1242" t="s">
        <v>53</v>
      </c>
      <c r="AK1242" t="s">
        <v>54</v>
      </c>
      <c r="AL1242" t="s">
        <v>55</v>
      </c>
      <c r="AM1242" t="s">
        <v>55</v>
      </c>
      <c r="AN1242" t="s">
        <v>55</v>
      </c>
      <c r="AO1242" t="s">
        <v>55</v>
      </c>
      <c r="AP1242" t="s">
        <v>55</v>
      </c>
      <c r="AQ1242" t="s">
        <v>55</v>
      </c>
    </row>
    <row r="1243" spans="1:43" x14ac:dyDescent="0.35">
      <c r="A1243" t="s">
        <v>2455</v>
      </c>
      <c r="B1243" t="s">
        <v>47</v>
      </c>
      <c r="C1243" t="s">
        <v>48</v>
      </c>
      <c r="D1243" t="s">
        <v>48</v>
      </c>
      <c r="E1243" t="s">
        <v>61</v>
      </c>
      <c r="F1243" t="s">
        <v>2495</v>
      </c>
      <c r="G1243" t="s">
        <v>2496</v>
      </c>
      <c r="I1243" t="str">
        <f>HYPERLINK("https://twitter.com/Twitter User/status/1752976627594940609","https://twitter.com/Twitter User/status/1752976627594940609")</f>
        <v>https://twitter.com/Twitter User/status/1752976627594940609</v>
      </c>
      <c r="J1243" t="s">
        <v>52</v>
      </c>
      <c r="N1243">
        <v>0</v>
      </c>
      <c r="O1243">
        <v>0</v>
      </c>
      <c r="X1243" t="s">
        <v>95</v>
      </c>
      <c r="AK1243" t="s">
        <v>54</v>
      </c>
      <c r="AL1243" t="s">
        <v>55</v>
      </c>
      <c r="AM1243" t="s">
        <v>55</v>
      </c>
      <c r="AN1243" t="s">
        <v>55</v>
      </c>
      <c r="AO1243" t="s">
        <v>55</v>
      </c>
      <c r="AP1243" t="s">
        <v>55</v>
      </c>
      <c r="AQ1243" t="s">
        <v>55</v>
      </c>
    </row>
    <row r="1244" spans="1:43" x14ac:dyDescent="0.35">
      <c r="A1244" t="s">
        <v>2455</v>
      </c>
      <c r="B1244" t="s">
        <v>47</v>
      </c>
      <c r="C1244" t="s">
        <v>48</v>
      </c>
      <c r="D1244" t="s">
        <v>48</v>
      </c>
      <c r="E1244" t="s">
        <v>61</v>
      </c>
      <c r="F1244" t="s">
        <v>2495</v>
      </c>
      <c r="G1244" t="s">
        <v>2497</v>
      </c>
      <c r="I1244" t="str">
        <f>HYPERLINK("https://twitter.com/Twitter User/status/1752976574809604242","https://twitter.com/Twitter User/status/1752976574809604242")</f>
        <v>https://twitter.com/Twitter User/status/1752976574809604242</v>
      </c>
      <c r="J1244" t="s">
        <v>52</v>
      </c>
      <c r="N1244">
        <v>0</v>
      </c>
      <c r="O1244">
        <v>0</v>
      </c>
      <c r="X1244" t="s">
        <v>53</v>
      </c>
      <c r="AK1244" t="s">
        <v>54</v>
      </c>
      <c r="AL1244" t="s">
        <v>55</v>
      </c>
      <c r="AM1244" t="s">
        <v>55</v>
      </c>
      <c r="AN1244" t="s">
        <v>55</v>
      </c>
      <c r="AO1244" t="s">
        <v>55</v>
      </c>
      <c r="AP1244" t="s">
        <v>55</v>
      </c>
      <c r="AQ1244" t="s">
        <v>55</v>
      </c>
    </row>
    <row r="1245" spans="1:43" x14ac:dyDescent="0.35">
      <c r="A1245" t="s">
        <v>2455</v>
      </c>
      <c r="B1245" t="s">
        <v>47</v>
      </c>
      <c r="C1245" t="s">
        <v>48</v>
      </c>
      <c r="D1245" t="s">
        <v>48</v>
      </c>
      <c r="E1245" t="s">
        <v>61</v>
      </c>
      <c r="F1245" t="s">
        <v>2498</v>
      </c>
      <c r="G1245" t="s">
        <v>2499</v>
      </c>
      <c r="I1245" t="str">
        <f>HYPERLINK("https://twitter.com/Twitter User/status/1752971031097331826","https://twitter.com/Twitter User/status/1752971031097331826")</f>
        <v>https://twitter.com/Twitter User/status/1752971031097331826</v>
      </c>
      <c r="J1245" t="s">
        <v>52</v>
      </c>
      <c r="N1245">
        <v>0</v>
      </c>
      <c r="O1245">
        <v>0</v>
      </c>
      <c r="X1245" t="s">
        <v>53</v>
      </c>
      <c r="AK1245" t="s">
        <v>54</v>
      </c>
      <c r="AL1245" t="s">
        <v>55</v>
      </c>
      <c r="AM1245" t="s">
        <v>55</v>
      </c>
      <c r="AN1245" t="s">
        <v>55</v>
      </c>
      <c r="AO1245" t="s">
        <v>55</v>
      </c>
      <c r="AP1245" t="s">
        <v>55</v>
      </c>
      <c r="AQ1245" t="s">
        <v>55</v>
      </c>
    </row>
    <row r="1246" spans="1:43" x14ac:dyDescent="0.35">
      <c r="A1246" t="s">
        <v>2455</v>
      </c>
      <c r="B1246" t="s">
        <v>47</v>
      </c>
      <c r="C1246" t="s">
        <v>48</v>
      </c>
      <c r="D1246" t="s">
        <v>48</v>
      </c>
      <c r="E1246" t="s">
        <v>49</v>
      </c>
      <c r="F1246" t="s">
        <v>2500</v>
      </c>
      <c r="G1246" t="s">
        <v>2501</v>
      </c>
      <c r="I1246" t="str">
        <f>HYPERLINK("https://twitter.com/Twitter User/status/1752946752280481869","https://twitter.com/Twitter User/status/1752946752280481869")</f>
        <v>https://twitter.com/Twitter User/status/1752946752280481869</v>
      </c>
      <c r="J1246" t="s">
        <v>52</v>
      </c>
      <c r="N1246">
        <v>0</v>
      </c>
      <c r="O1246">
        <v>0</v>
      </c>
      <c r="X1246" t="s">
        <v>53</v>
      </c>
      <c r="AK1246" t="s">
        <v>54</v>
      </c>
      <c r="AL1246" t="s">
        <v>55</v>
      </c>
      <c r="AM1246" t="s">
        <v>55</v>
      </c>
      <c r="AN1246" t="s">
        <v>55</v>
      </c>
      <c r="AO1246" t="s">
        <v>55</v>
      </c>
      <c r="AP1246" t="s">
        <v>55</v>
      </c>
      <c r="AQ1246" t="s">
        <v>55</v>
      </c>
    </row>
    <row r="1247" spans="1:43" x14ac:dyDescent="0.35">
      <c r="A1247" t="s">
        <v>2455</v>
      </c>
      <c r="B1247" t="s">
        <v>47</v>
      </c>
      <c r="C1247" t="s">
        <v>48</v>
      </c>
      <c r="D1247" t="s">
        <v>48</v>
      </c>
      <c r="E1247" t="s">
        <v>49</v>
      </c>
      <c r="F1247" t="s">
        <v>2502</v>
      </c>
      <c r="G1247" t="s">
        <v>2503</v>
      </c>
      <c r="I1247" t="str">
        <f>HYPERLINK("https://twitter.com/Twitter User/status/1752912515812725083","https://twitter.com/Twitter User/status/1752912515812725083")</f>
        <v>https://twitter.com/Twitter User/status/1752912515812725083</v>
      </c>
      <c r="J1247" t="s">
        <v>52</v>
      </c>
      <c r="N1247">
        <v>0</v>
      </c>
      <c r="O1247">
        <v>0</v>
      </c>
      <c r="X1247" t="s">
        <v>53</v>
      </c>
      <c r="AK1247" t="s">
        <v>54</v>
      </c>
      <c r="AL1247" t="s">
        <v>55</v>
      </c>
      <c r="AM1247" t="s">
        <v>55</v>
      </c>
      <c r="AN1247" t="s">
        <v>55</v>
      </c>
      <c r="AO1247" t="s">
        <v>55</v>
      </c>
      <c r="AP1247" t="s">
        <v>55</v>
      </c>
      <c r="AQ1247" t="s">
        <v>55</v>
      </c>
    </row>
    <row r="1248" spans="1:43" x14ac:dyDescent="0.35">
      <c r="A1248" t="s">
        <v>2455</v>
      </c>
      <c r="B1248" t="s">
        <v>47</v>
      </c>
      <c r="C1248" t="s">
        <v>48</v>
      </c>
      <c r="D1248" t="s">
        <v>48</v>
      </c>
      <c r="E1248" t="s">
        <v>49</v>
      </c>
      <c r="F1248" t="s">
        <v>2504</v>
      </c>
      <c r="G1248" t="s">
        <v>2505</v>
      </c>
      <c r="I1248" t="str">
        <f>HYPERLINK("https://twitter.com/Twitter User/status/1752912504379080927","https://twitter.com/Twitter User/status/1752912504379080927")</f>
        <v>https://twitter.com/Twitter User/status/1752912504379080927</v>
      </c>
      <c r="J1248" t="s">
        <v>52</v>
      </c>
      <c r="N1248">
        <v>0</v>
      </c>
      <c r="O1248">
        <v>0</v>
      </c>
      <c r="X1248" t="s">
        <v>53</v>
      </c>
      <c r="AK1248" t="s">
        <v>54</v>
      </c>
      <c r="AL1248" t="s">
        <v>55</v>
      </c>
      <c r="AM1248" t="s">
        <v>55</v>
      </c>
      <c r="AN1248" t="s">
        <v>55</v>
      </c>
      <c r="AO1248" t="s">
        <v>55</v>
      </c>
      <c r="AP1248" t="s">
        <v>55</v>
      </c>
      <c r="AQ1248" t="s">
        <v>55</v>
      </c>
    </row>
    <row r="1249" spans="1:43" x14ac:dyDescent="0.35">
      <c r="A1249" t="s">
        <v>2455</v>
      </c>
      <c r="B1249" t="s">
        <v>47</v>
      </c>
      <c r="C1249" t="s">
        <v>48</v>
      </c>
      <c r="D1249" t="s">
        <v>48</v>
      </c>
      <c r="E1249" t="s">
        <v>49</v>
      </c>
      <c r="F1249" t="s">
        <v>2506</v>
      </c>
      <c r="G1249" t="s">
        <v>2507</v>
      </c>
      <c r="I1249" t="str">
        <f>HYPERLINK("https://twitter.com/Twitter User/status/1752912454005461103","https://twitter.com/Twitter User/status/1752912454005461103")</f>
        <v>https://twitter.com/Twitter User/status/1752912454005461103</v>
      </c>
      <c r="J1249" t="s">
        <v>52</v>
      </c>
      <c r="N1249">
        <v>0</v>
      </c>
      <c r="O1249">
        <v>0</v>
      </c>
      <c r="X1249" t="s">
        <v>53</v>
      </c>
      <c r="AK1249" t="s">
        <v>54</v>
      </c>
      <c r="AL1249" t="s">
        <v>55</v>
      </c>
      <c r="AM1249" t="s">
        <v>55</v>
      </c>
      <c r="AN1249" t="s">
        <v>55</v>
      </c>
      <c r="AO1249" t="s">
        <v>55</v>
      </c>
      <c r="AP1249" t="s">
        <v>55</v>
      </c>
      <c r="AQ1249" t="s">
        <v>55</v>
      </c>
    </row>
    <row r="1250" spans="1:43" x14ac:dyDescent="0.35">
      <c r="A1250" t="s">
        <v>2455</v>
      </c>
      <c r="B1250" t="s">
        <v>47</v>
      </c>
      <c r="C1250" t="s">
        <v>48</v>
      </c>
      <c r="D1250" t="s">
        <v>48</v>
      </c>
      <c r="E1250" t="s">
        <v>49</v>
      </c>
      <c r="F1250" t="s">
        <v>2508</v>
      </c>
      <c r="G1250" t="s">
        <v>2509</v>
      </c>
      <c r="I1250" t="str">
        <f>HYPERLINK("https://twitter.com/Twitter User/status/1752911069125984376","https://twitter.com/Twitter User/status/1752911069125984376")</f>
        <v>https://twitter.com/Twitter User/status/1752911069125984376</v>
      </c>
      <c r="N1250">
        <v>0</v>
      </c>
      <c r="O1250">
        <v>0</v>
      </c>
      <c r="X1250" t="s">
        <v>53</v>
      </c>
      <c r="AK1250" t="s">
        <v>54</v>
      </c>
      <c r="AL1250" t="s">
        <v>55</v>
      </c>
      <c r="AM1250" t="s">
        <v>55</v>
      </c>
      <c r="AN1250" t="s">
        <v>55</v>
      </c>
      <c r="AO1250" t="s">
        <v>55</v>
      </c>
      <c r="AP1250" t="s">
        <v>55</v>
      </c>
      <c r="AQ1250" t="s">
        <v>55</v>
      </c>
    </row>
    <row r="1251" spans="1:43" x14ac:dyDescent="0.35">
      <c r="A1251" t="s">
        <v>2455</v>
      </c>
      <c r="B1251" t="s">
        <v>47</v>
      </c>
      <c r="C1251" t="s">
        <v>48</v>
      </c>
      <c r="D1251" t="s">
        <v>48</v>
      </c>
      <c r="E1251" t="s">
        <v>61</v>
      </c>
      <c r="F1251" t="s">
        <v>2377</v>
      </c>
      <c r="G1251" t="s">
        <v>2510</v>
      </c>
      <c r="I1251" t="str">
        <f>HYPERLINK("https://twitter.com/Twitter User/status/1752854421099409452","https://twitter.com/Twitter User/status/1752854421099409452")</f>
        <v>https://twitter.com/Twitter User/status/1752854421099409452</v>
      </c>
      <c r="J1251" t="s">
        <v>52</v>
      </c>
      <c r="N1251">
        <v>0</v>
      </c>
      <c r="O1251">
        <v>0</v>
      </c>
      <c r="X1251" t="s">
        <v>53</v>
      </c>
      <c r="AK1251" t="s">
        <v>54</v>
      </c>
      <c r="AL1251" t="s">
        <v>55</v>
      </c>
      <c r="AM1251" t="s">
        <v>55</v>
      </c>
      <c r="AN1251" t="s">
        <v>55</v>
      </c>
      <c r="AO1251" t="s">
        <v>55</v>
      </c>
      <c r="AP1251" t="s">
        <v>55</v>
      </c>
      <c r="AQ1251" t="s">
        <v>55</v>
      </c>
    </row>
    <row r="1252" spans="1:43" x14ac:dyDescent="0.35">
      <c r="A1252" t="s">
        <v>2455</v>
      </c>
      <c r="B1252" t="s">
        <v>47</v>
      </c>
      <c r="C1252" t="s">
        <v>48</v>
      </c>
      <c r="D1252" t="s">
        <v>48</v>
      </c>
      <c r="E1252" t="s">
        <v>49</v>
      </c>
      <c r="F1252" t="s">
        <v>2511</v>
      </c>
      <c r="G1252" t="s">
        <v>2512</v>
      </c>
      <c r="I1252" t="str">
        <f>HYPERLINK("https://twitter.com/Twitter User/status/1752847949967827403","https://twitter.com/Twitter User/status/1752847949967827403")</f>
        <v>https://twitter.com/Twitter User/status/1752847949967827403</v>
      </c>
      <c r="J1252" t="s">
        <v>52</v>
      </c>
      <c r="N1252">
        <v>0</v>
      </c>
      <c r="O1252">
        <v>0</v>
      </c>
      <c r="X1252" t="s">
        <v>53</v>
      </c>
      <c r="AK1252" t="s">
        <v>54</v>
      </c>
      <c r="AL1252" t="s">
        <v>55</v>
      </c>
      <c r="AM1252" t="s">
        <v>55</v>
      </c>
      <c r="AN1252" t="s">
        <v>55</v>
      </c>
      <c r="AO1252" t="s">
        <v>55</v>
      </c>
      <c r="AP1252" t="s">
        <v>55</v>
      </c>
      <c r="AQ1252" t="s">
        <v>55</v>
      </c>
    </row>
    <row r="1253" spans="1:43" x14ac:dyDescent="0.35">
      <c r="A1253" t="s">
        <v>1721</v>
      </c>
      <c r="B1253" t="s">
        <v>1534</v>
      </c>
      <c r="E1253" t="s">
        <v>1535</v>
      </c>
      <c r="F1253" t="s">
        <v>2513</v>
      </c>
      <c r="G1253" t="s">
        <v>2514</v>
      </c>
      <c r="I1253" t="str">
        <f>HYPERLINK("https://www.livemint.com/companies/news/airtel-introduces-in-flight-roaming-packs-starting-at-195-11708585461535.html","https://www.livemint.com/companies/news/airtel-introduces-in-flight-roaming-packs-starting-at-195-11708585461535.html")</f>
        <v>https://www.livemint.com/companies/news/airtel-introduces-in-flight-roaming-packs-starting-at-195-11708585461535.html</v>
      </c>
      <c r="Y1253" t="s">
        <v>1538</v>
      </c>
      <c r="AL1253" t="s">
        <v>55</v>
      </c>
      <c r="AM1253" t="s">
        <v>55</v>
      </c>
      <c r="AN1253" t="s">
        <v>55</v>
      </c>
      <c r="AO1253" t="s">
        <v>55</v>
      </c>
      <c r="AP1253" t="s">
        <v>55</v>
      </c>
      <c r="AQ1253" t="s">
        <v>55</v>
      </c>
    </row>
    <row r="1254" spans="1:43" x14ac:dyDescent="0.35">
      <c r="A1254" t="s">
        <v>1751</v>
      </c>
      <c r="B1254" t="s">
        <v>1534</v>
      </c>
      <c r="E1254" t="s">
        <v>1542</v>
      </c>
      <c r="F1254" t="s">
        <v>2515</v>
      </c>
      <c r="G1254" t="s">
        <v>2516</v>
      </c>
      <c r="I1254" t="str">
        <f>HYPERLINK("https://www.siliconindia.com/finance/news/truly-unlimited-choose-the-best--airtel-5g-plans-on-bajaj-finserv-nid-228032.html","https://www.siliconindia.com/finance/news/truly-unlimited-choose-the-best--airtel-5g-plans-on-bajaj-finserv-nid-228032.html")</f>
        <v>https://www.siliconindia.com/finance/news/truly-unlimited-choose-the-best--airtel-5g-plans-on-bajaj-finserv-nid-228032.html</v>
      </c>
      <c r="Y1254" t="s">
        <v>2517</v>
      </c>
      <c r="AL1254" t="s">
        <v>55</v>
      </c>
      <c r="AM1254" t="s">
        <v>55</v>
      </c>
      <c r="AN1254" t="s">
        <v>55</v>
      </c>
      <c r="AO1254" t="s">
        <v>55</v>
      </c>
      <c r="AP1254" t="s">
        <v>55</v>
      </c>
      <c r="AQ1254" t="s">
        <v>55</v>
      </c>
    </row>
    <row r="1255" spans="1:43" x14ac:dyDescent="0.35">
      <c r="A1255" t="s">
        <v>1974</v>
      </c>
      <c r="B1255" t="s">
        <v>1534</v>
      </c>
      <c r="E1255" t="s">
        <v>1535</v>
      </c>
      <c r="F1255" t="s">
        <v>2518</v>
      </c>
      <c r="G1255" t="s">
        <v>2519</v>
      </c>
      <c r="I1255" t="str">
        <f>HYPERLINK("https://www.timesnownews.com/business-economy/personal-finance/paytm-no-longer-providing-fastag-services-know-which-banks-are-your-alternatives-article-107776525","https://www.timesnownews.com/business-economy/personal-finance/paytm-no-longer-providing-fastag-services-know-which-banks-are-your-alternatives-article-107776525")</f>
        <v>https://www.timesnownews.com/business-economy/personal-finance/paytm-no-longer-providing-fastag-services-know-which-banks-are-your-alternatives-article-107776525</v>
      </c>
      <c r="Y1255" t="s">
        <v>1545</v>
      </c>
      <c r="AL1255" t="s">
        <v>55</v>
      </c>
      <c r="AM1255" t="s">
        <v>55</v>
      </c>
      <c r="AN1255" t="s">
        <v>55</v>
      </c>
      <c r="AO1255" t="s">
        <v>55</v>
      </c>
      <c r="AP1255" t="s">
        <v>55</v>
      </c>
      <c r="AQ1255" t="s">
        <v>55</v>
      </c>
    </row>
    <row r="1256" spans="1:43" x14ac:dyDescent="0.35">
      <c r="A1256" t="s">
        <v>2056</v>
      </c>
      <c r="B1256" t="s">
        <v>1534</v>
      </c>
      <c r="E1256" t="s">
        <v>1535</v>
      </c>
      <c r="F1256" t="s">
        <v>2520</v>
      </c>
      <c r="G1256" t="s">
        <v>2521</v>
      </c>
      <c r="I1256" t="str">
        <f>HYPERLINK("https://www.financialexpress.com/business/industry-airtel-payments-bank-sees-spike-in-new-customers-3395704/","https://www.financialexpress.com/business/industry-airtel-payments-bank-sees-spike-in-new-customers-3395704/")</f>
        <v>https://www.financialexpress.com/business/industry-airtel-payments-bank-sees-spike-in-new-customers-3395704/</v>
      </c>
      <c r="Y1256" t="s">
        <v>1548</v>
      </c>
      <c r="AL1256" t="s">
        <v>55</v>
      </c>
      <c r="AM1256" t="s">
        <v>55</v>
      </c>
      <c r="AN1256" t="s">
        <v>55</v>
      </c>
      <c r="AO1256" t="s">
        <v>55</v>
      </c>
      <c r="AP1256" t="s">
        <v>55</v>
      </c>
      <c r="AQ1256" t="s">
        <v>55</v>
      </c>
    </row>
    <row r="1257" spans="1:43" x14ac:dyDescent="0.35">
      <c r="A1257" t="s">
        <v>2254</v>
      </c>
      <c r="B1257" t="s">
        <v>1534</v>
      </c>
      <c r="E1257" t="s">
        <v>1535</v>
      </c>
      <c r="F1257" t="s">
        <v>2522</v>
      </c>
      <c r="G1257" t="s">
        <v>2523</v>
      </c>
      <c r="I1257" t="str">
        <f>HYPERLINK("https://economictimes.indiatimes.com/industry/banking/finance/banking/airtel-payments-bank-sees-spike-in-new-customers-applying-for-bank-accounts-fastag/articleshow/107559490.cms","https://economictimes.indiatimes.com/industry/banking/finance/banking/airtel-payments-bank-sees-spike-in-new-customers-applying-for-bank-accounts-fastag/articleshow/107559490.cms")</f>
        <v>https://economictimes.indiatimes.com/industry/banking/finance/banking/airtel-payments-bank-sees-spike-in-new-customers-applying-for-bank-accounts-fastag/articleshow/107559490.cms</v>
      </c>
      <c r="Y1257" t="s">
        <v>2524</v>
      </c>
      <c r="AL1257" t="s">
        <v>55</v>
      </c>
      <c r="AM1257" t="s">
        <v>55</v>
      </c>
      <c r="AN1257" t="s">
        <v>55</v>
      </c>
      <c r="AO1257" t="s">
        <v>55</v>
      </c>
      <c r="AP1257" t="s">
        <v>55</v>
      </c>
      <c r="AQ1257" t="s">
        <v>55</v>
      </c>
    </row>
    <row r="1258" spans="1:43" x14ac:dyDescent="0.35">
      <c r="A1258" t="s">
        <v>2254</v>
      </c>
      <c r="B1258" t="s">
        <v>1534</v>
      </c>
      <c r="E1258" t="s">
        <v>1535</v>
      </c>
      <c r="F1258" t="s">
        <v>2525</v>
      </c>
      <c r="G1258" t="s">
        <v>2526</v>
      </c>
      <c r="I1258" t="str">
        <f>HYPERLINK("https://www.zeebiz.com/companies/news-airtel-payments-bank-sees-spike-in-new-customers-applying-for-bank-accounts-fastag-275904","https://www.zeebiz.com/companies/news-airtel-payments-bank-sees-spike-in-new-customers-applying-for-bank-accounts-fastag-275904")</f>
        <v>https://www.zeebiz.com/companies/news-airtel-payments-bank-sees-spike-in-new-customers-applying-for-bank-accounts-fastag-275904</v>
      </c>
      <c r="Y1258" t="s">
        <v>2527</v>
      </c>
      <c r="AL1258" t="s">
        <v>55</v>
      </c>
      <c r="AM1258" t="s">
        <v>55</v>
      </c>
      <c r="AN1258" t="s">
        <v>55</v>
      </c>
      <c r="AO1258" t="s">
        <v>55</v>
      </c>
      <c r="AP1258" t="s">
        <v>55</v>
      </c>
      <c r="AQ1258" t="s">
        <v>55</v>
      </c>
    </row>
    <row r="1259" spans="1:43" x14ac:dyDescent="0.35">
      <c r="A1259" t="s">
        <v>2383</v>
      </c>
      <c r="B1259" t="s">
        <v>1534</v>
      </c>
      <c r="E1259" t="s">
        <v>1535</v>
      </c>
      <c r="F1259" t="s">
        <v>2528</v>
      </c>
      <c r="G1259" t="s">
        <v>2529</v>
      </c>
      <c r="I1259" t="str">
        <f>HYPERLINK("https://www.livemint.com/market/stock-market-news/stocks-to-watch-sbi-airtel-tata-motors-indigo-paytm-zee-11707097850089.html","https://www.livemint.com/market/stock-market-news/stocks-to-watch-sbi-airtel-tata-motors-indigo-paytm-zee-11707097850089.html")</f>
        <v>https://www.livemint.com/market/stock-market-news/stocks-to-watch-sbi-airtel-tata-motors-indigo-paytm-zee-11707097850089.html</v>
      </c>
      <c r="Y1259" t="s">
        <v>1538</v>
      </c>
      <c r="AL1259" t="s">
        <v>55</v>
      </c>
      <c r="AM1259" t="s">
        <v>55</v>
      </c>
      <c r="AN1259" t="s">
        <v>55</v>
      </c>
      <c r="AO1259" t="s">
        <v>55</v>
      </c>
      <c r="AP1259" t="s">
        <v>55</v>
      </c>
      <c r="AQ1259" t="s">
        <v>55</v>
      </c>
    </row>
    <row r="1260" spans="1:43" x14ac:dyDescent="0.35">
      <c r="A1260" t="s">
        <v>2383</v>
      </c>
      <c r="B1260" t="s">
        <v>1534</v>
      </c>
      <c r="E1260" t="s">
        <v>1542</v>
      </c>
      <c r="F1260" t="s">
        <v>2530</v>
      </c>
      <c r="G1260" t="s">
        <v>2531</v>
      </c>
      <c r="I1260" t="str">
        <f>HYPERLINK("https://www.livemint.com/companies/company-results/bharti-airtel-q3-results-net-profit-at-2-876-cr-revenue-rises-to-37-900-cr-11707129101030.html","https://www.livemint.com/companies/company-results/bharti-airtel-q3-results-net-profit-at-2-876-cr-revenue-rises-to-37-900-cr-11707129101030.html")</f>
        <v>https://www.livemint.com/companies/company-results/bharti-airtel-q3-results-net-profit-at-2-876-cr-revenue-rises-to-37-900-cr-11707129101030.html</v>
      </c>
      <c r="Y1260" t="s">
        <v>1538</v>
      </c>
      <c r="AL1260" t="s">
        <v>55</v>
      </c>
      <c r="AM1260" t="s">
        <v>55</v>
      </c>
      <c r="AN1260" t="s">
        <v>55</v>
      </c>
      <c r="AO1260" t="s">
        <v>55</v>
      </c>
      <c r="AP1260" t="s">
        <v>55</v>
      </c>
      <c r="AQ1260" t="s">
        <v>55</v>
      </c>
    </row>
    <row r="1261" spans="1:43" x14ac:dyDescent="0.35">
      <c r="A1261" t="s">
        <v>2383</v>
      </c>
      <c r="B1261" t="s">
        <v>1534</v>
      </c>
      <c r="E1261" t="s">
        <v>1542</v>
      </c>
      <c r="F1261" t="s">
        <v>2532</v>
      </c>
      <c r="G1261" t="s">
        <v>2533</v>
      </c>
      <c r="I1261" t="str">
        <f>HYPERLINK("https://www.timesnownews.com/business-economy/companies/airtel-q3-results-2023-december-quarter-net-profit-jumps-54-pc-revenue-rises-5-8-pc-article-107428327","https://www.timesnownews.com/business-economy/companies/airtel-q3-results-2023-december-quarter-net-profit-jumps-54-pc-revenue-rises-5-8-pc-article-107428327")</f>
        <v>https://www.timesnownews.com/business-economy/companies/airtel-q3-results-2023-december-quarter-net-profit-jumps-54-pc-revenue-rises-5-8-pc-article-107428327</v>
      </c>
      <c r="Y1261" t="s">
        <v>1545</v>
      </c>
      <c r="AL1261" t="s">
        <v>55</v>
      </c>
      <c r="AM1261" t="s">
        <v>55</v>
      </c>
      <c r="AN1261" t="s">
        <v>55</v>
      </c>
      <c r="AO1261" t="s">
        <v>55</v>
      </c>
      <c r="AP1261" t="s">
        <v>55</v>
      </c>
      <c r="AQ1261" t="s">
        <v>55</v>
      </c>
    </row>
    <row r="1262" spans="1:43" x14ac:dyDescent="0.35">
      <c r="A1262" t="s">
        <v>2383</v>
      </c>
      <c r="B1262" t="s">
        <v>1534</v>
      </c>
      <c r="E1262" t="s">
        <v>1535</v>
      </c>
      <c r="F1262" t="s">
        <v>2534</v>
      </c>
      <c r="G1262" t="s">
        <v>2535</v>
      </c>
      <c r="I1262" t="str">
        <f>HYPERLINK("https://www.zeebiz.com/companies/news-bharti-airtel-december-quarter-results-consolidated-pat-soars-83-qoq-revenue-arpu-also-jump-bse-nse-bharti-airtel-share-price-q3-results-fy2324-275157","https://www.zeebiz.com/companies/news-bharti-airtel-december-quarter-results-consolidated-pat-soars-83-qoq-revenue-arpu-also-jump-bse-nse-bharti-airtel-share-price-q3-results-fy2324-275157")</f>
        <v>https://www.zeebiz.com/companies/news-bharti-airtel-december-quarter-results-consolidated-pat-soars-83-qoq-revenue-arpu-also-jump-bse-nse-bharti-airtel-share-price-q3-results-fy2324-275157</v>
      </c>
      <c r="Y1262" t="s">
        <v>2527</v>
      </c>
      <c r="AL1262" t="s">
        <v>55</v>
      </c>
      <c r="AM1262" t="s">
        <v>55</v>
      </c>
      <c r="AN1262" t="s">
        <v>55</v>
      </c>
      <c r="AO1262" t="s">
        <v>55</v>
      </c>
      <c r="AP1262" t="s">
        <v>55</v>
      </c>
      <c r="AQ1262" t="s">
        <v>55</v>
      </c>
    </row>
    <row r="1263" spans="1:43" x14ac:dyDescent="0.35">
      <c r="A1263" t="s">
        <v>1677</v>
      </c>
      <c r="B1263" t="s">
        <v>1556</v>
      </c>
      <c r="C1263" t="s">
        <v>2536</v>
      </c>
      <c r="E1263" t="s">
        <v>49</v>
      </c>
      <c r="F1263" t="s">
        <v>2537</v>
      </c>
      <c r="G1263" t="s">
        <v>2538</v>
      </c>
      <c r="I1263" t="str">
        <f>HYPERLINK("https://www.team-bhp.com/forum/street-experiences/276845-paytm-fastag-you-keeping-ditching-9.html","https://www.team-bhp.com/forum/street-experiences/276845-paytm-fastag-you-keeping-ditching-9.html")</f>
        <v>https://www.team-bhp.com/forum/street-experiences/276845-paytm-fastag-you-keeping-ditching-9.html</v>
      </c>
      <c r="M1263" t="s">
        <v>1560</v>
      </c>
      <c r="Y1263" t="s">
        <v>2539</v>
      </c>
      <c r="AK1263" t="s">
        <v>1562</v>
      </c>
      <c r="AL1263" t="s">
        <v>55</v>
      </c>
      <c r="AM1263" t="s">
        <v>55</v>
      </c>
      <c r="AN1263" t="s">
        <v>55</v>
      </c>
      <c r="AO1263" t="s">
        <v>55</v>
      </c>
      <c r="AP1263" t="s">
        <v>55</v>
      </c>
      <c r="AQ1263" t="s">
        <v>55</v>
      </c>
    </row>
    <row r="1264" spans="1:43" x14ac:dyDescent="0.35">
      <c r="A1264" t="s">
        <v>1721</v>
      </c>
      <c r="B1264" t="s">
        <v>1556</v>
      </c>
      <c r="C1264" t="s">
        <v>2540</v>
      </c>
      <c r="E1264" t="s">
        <v>61</v>
      </c>
      <c r="F1264" t="s">
        <v>2541</v>
      </c>
      <c r="G1264" t="s">
        <v>2542</v>
      </c>
      <c r="I1264" t="str">
        <f>HYPERLINK("https://www.team-bhp.com/forum/street-experiences/219559-who-your-preferred-fastag-provider-25.html","https://www.team-bhp.com/forum/street-experiences/219559-who-your-preferred-fastag-provider-25.html")</f>
        <v>https://www.team-bhp.com/forum/street-experiences/219559-who-your-preferred-fastag-provider-25.html</v>
      </c>
      <c r="J1264" t="s">
        <v>52</v>
      </c>
      <c r="K1264" t="s">
        <v>2543</v>
      </c>
      <c r="L1264" t="s">
        <v>2544</v>
      </c>
      <c r="M1264" t="s">
        <v>1560</v>
      </c>
      <c r="Y1264" t="s">
        <v>2539</v>
      </c>
      <c r="AK1264" t="s">
        <v>1562</v>
      </c>
      <c r="AL1264" t="s">
        <v>55</v>
      </c>
      <c r="AM1264" t="s">
        <v>55</v>
      </c>
      <c r="AN1264" t="s">
        <v>55</v>
      </c>
      <c r="AO1264" t="s">
        <v>55</v>
      </c>
      <c r="AP1264" t="s">
        <v>55</v>
      </c>
      <c r="AQ1264" t="s">
        <v>55</v>
      </c>
    </row>
    <row r="1265" spans="1:43" x14ac:dyDescent="0.35">
      <c r="A1265" t="s">
        <v>1721</v>
      </c>
      <c r="B1265" t="s">
        <v>1556</v>
      </c>
      <c r="C1265" t="s">
        <v>2545</v>
      </c>
      <c r="E1265" t="s">
        <v>68</v>
      </c>
      <c r="F1265" t="s">
        <v>2546</v>
      </c>
      <c r="G1265" t="s">
        <v>2547</v>
      </c>
      <c r="I1265" t="str">
        <f>HYPERLINK("https://www.team-bhp.com/forum/street-experiences/219559-who-your-preferred-fastag-provider-25.html","https://www.team-bhp.com/forum/street-experiences/219559-who-your-preferred-fastag-provider-25.html")</f>
        <v>https://www.team-bhp.com/forum/street-experiences/219559-who-your-preferred-fastag-provider-25.html</v>
      </c>
      <c r="J1265" t="s">
        <v>52</v>
      </c>
      <c r="M1265" t="s">
        <v>1560</v>
      </c>
      <c r="Y1265" t="s">
        <v>2539</v>
      </c>
      <c r="AK1265" t="s">
        <v>1562</v>
      </c>
      <c r="AL1265" t="s">
        <v>55</v>
      </c>
      <c r="AM1265" t="s">
        <v>55</v>
      </c>
      <c r="AN1265" t="s">
        <v>55</v>
      </c>
      <c r="AO1265" t="s">
        <v>55</v>
      </c>
      <c r="AP1265" t="s">
        <v>55</v>
      </c>
      <c r="AQ1265" t="s">
        <v>55</v>
      </c>
    </row>
    <row r="1266" spans="1:43" x14ac:dyDescent="0.35">
      <c r="A1266" t="s">
        <v>1942</v>
      </c>
      <c r="B1266" t="s">
        <v>1556</v>
      </c>
      <c r="C1266" t="s">
        <v>2548</v>
      </c>
      <c r="E1266" t="s">
        <v>61</v>
      </c>
      <c r="F1266" t="s">
        <v>2549</v>
      </c>
      <c r="G1266" t="s">
        <v>2550</v>
      </c>
      <c r="I1266" t="str">
        <f>HYPERLINK("https://itunes.apple.com/in/review?id=1053447662&amp;type=Purple%20Software","https://itunes.apple.com/in/review?id=1053447662&amp;type=Purple%20Software")</f>
        <v>https://itunes.apple.com/in/review?id=1053447662&amp;type=Purple%20Software</v>
      </c>
      <c r="M1266" t="s">
        <v>1560</v>
      </c>
      <c r="Y1266" t="s">
        <v>2551</v>
      </c>
      <c r="Z1266" t="s">
        <v>2552</v>
      </c>
      <c r="AK1266" t="s">
        <v>2553</v>
      </c>
      <c r="AL1266" t="s">
        <v>55</v>
      </c>
      <c r="AM1266" t="s">
        <v>55</v>
      </c>
      <c r="AN1266" t="s">
        <v>55</v>
      </c>
      <c r="AO1266" t="s">
        <v>55</v>
      </c>
      <c r="AP1266" t="s">
        <v>55</v>
      </c>
      <c r="AQ1266" t="s">
        <v>55</v>
      </c>
    </row>
    <row r="1267" spans="1:43" x14ac:dyDescent="0.35">
      <c r="A1267" t="s">
        <v>2093</v>
      </c>
      <c r="B1267" t="s">
        <v>1556</v>
      </c>
      <c r="C1267" t="s">
        <v>2554</v>
      </c>
      <c r="E1267" t="s">
        <v>61</v>
      </c>
      <c r="F1267" t="s">
        <v>2555</v>
      </c>
      <c r="G1267" t="s">
        <v>2556</v>
      </c>
      <c r="I1267" t="str">
        <f>HYPERLINK("https://www.team-bhp.com/forum/shifting-gears/265806-sudden-onslaught-online-spam-scams-india-7.html","https://www.team-bhp.com/forum/shifting-gears/265806-sudden-onslaught-online-spam-scams-india-7.html")</f>
        <v>https://www.team-bhp.com/forum/shifting-gears/265806-sudden-onslaught-online-spam-scams-india-7.html</v>
      </c>
      <c r="M1267" t="s">
        <v>1560</v>
      </c>
      <c r="Y1267" t="s">
        <v>2539</v>
      </c>
      <c r="AK1267" t="s">
        <v>1562</v>
      </c>
      <c r="AL1267" t="s">
        <v>55</v>
      </c>
      <c r="AM1267" t="s">
        <v>55</v>
      </c>
      <c r="AN1267" t="s">
        <v>55</v>
      </c>
      <c r="AO1267" t="s">
        <v>55</v>
      </c>
      <c r="AP1267" t="s">
        <v>55</v>
      </c>
      <c r="AQ1267" t="s">
        <v>55</v>
      </c>
    </row>
    <row r="1268" spans="1:43" x14ac:dyDescent="0.35">
      <c r="A1268" t="s">
        <v>2093</v>
      </c>
      <c r="B1268" t="s">
        <v>1556</v>
      </c>
      <c r="C1268" t="s">
        <v>2554</v>
      </c>
      <c r="E1268" t="s">
        <v>61</v>
      </c>
      <c r="F1268" t="s">
        <v>2557</v>
      </c>
      <c r="G1268" t="s">
        <v>2556</v>
      </c>
      <c r="I1268" t="str">
        <f>HYPERLINK("https://www.team-bhp.com/forum/shifting-gears/265806-sudden-onslaught-online-spam-scams-india-7.html","https://www.team-bhp.com/forum/shifting-gears/265806-sudden-onslaught-online-spam-scams-india-7.html")</f>
        <v>https://www.team-bhp.com/forum/shifting-gears/265806-sudden-onslaught-online-spam-scams-india-7.html</v>
      </c>
      <c r="M1268" t="s">
        <v>1560</v>
      </c>
      <c r="Y1268" t="s">
        <v>2539</v>
      </c>
      <c r="AK1268" t="s">
        <v>1562</v>
      </c>
      <c r="AL1268" t="s">
        <v>55</v>
      </c>
      <c r="AM1268" t="s">
        <v>55</v>
      </c>
      <c r="AN1268" t="s">
        <v>55</v>
      </c>
      <c r="AO1268" t="s">
        <v>55</v>
      </c>
      <c r="AP1268" t="s">
        <v>55</v>
      </c>
      <c r="AQ1268" t="s">
        <v>55</v>
      </c>
    </row>
    <row r="1269" spans="1:43" x14ac:dyDescent="0.35">
      <c r="A1269" t="s">
        <v>2197</v>
      </c>
      <c r="B1269" t="s">
        <v>1556</v>
      </c>
      <c r="C1269" t="s">
        <v>2558</v>
      </c>
      <c r="E1269" t="s">
        <v>49</v>
      </c>
      <c r="F1269" t="s">
        <v>2559</v>
      </c>
      <c r="G1269" t="s">
        <v>2560</v>
      </c>
      <c r="I1269" t="str">
        <f>HYPERLINK("https://www.team-bhp.com/forum/street-experiences/219559-who-your-preferred-fastag-provider-21.html","https://www.team-bhp.com/forum/street-experiences/219559-who-your-preferred-fastag-provider-21.html")</f>
        <v>https://www.team-bhp.com/forum/street-experiences/219559-who-your-preferred-fastag-provider-21.html</v>
      </c>
      <c r="K1269" t="s">
        <v>2561</v>
      </c>
      <c r="L1269" t="s">
        <v>2562</v>
      </c>
      <c r="M1269" t="s">
        <v>1560</v>
      </c>
      <c r="Y1269" t="s">
        <v>2539</v>
      </c>
      <c r="AK1269" t="s">
        <v>1562</v>
      </c>
      <c r="AL1269" t="s">
        <v>55</v>
      </c>
      <c r="AM1269" t="s">
        <v>55</v>
      </c>
      <c r="AN1269" t="s">
        <v>55</v>
      </c>
      <c r="AO1269" t="s">
        <v>55</v>
      </c>
      <c r="AP1269" t="s">
        <v>55</v>
      </c>
      <c r="AQ1269" t="s">
        <v>55</v>
      </c>
    </row>
    <row r="1270" spans="1:43" x14ac:dyDescent="0.35">
      <c r="A1270" t="s">
        <v>2197</v>
      </c>
      <c r="B1270" t="s">
        <v>1556</v>
      </c>
      <c r="C1270" t="s">
        <v>2563</v>
      </c>
      <c r="E1270" t="s">
        <v>49</v>
      </c>
      <c r="F1270" t="s">
        <v>2564</v>
      </c>
      <c r="G1270" t="s">
        <v>2565</v>
      </c>
      <c r="I1270" t="str">
        <f>HYPERLINK("https://www.team-bhp.com/forum/street-experiences/219559-who-your-preferred-fastag-provider-20.html","https://www.team-bhp.com/forum/street-experiences/219559-who-your-preferred-fastag-provider-20.html")</f>
        <v>https://www.team-bhp.com/forum/street-experiences/219559-who-your-preferred-fastag-provider-20.html</v>
      </c>
      <c r="M1270" t="s">
        <v>1560</v>
      </c>
      <c r="Y1270" t="s">
        <v>2539</v>
      </c>
      <c r="AK1270" t="s">
        <v>1562</v>
      </c>
      <c r="AL1270" t="s">
        <v>55</v>
      </c>
      <c r="AM1270" t="s">
        <v>55</v>
      </c>
      <c r="AN1270" t="s">
        <v>55</v>
      </c>
      <c r="AO1270" t="s">
        <v>55</v>
      </c>
      <c r="AP1270" t="s">
        <v>55</v>
      </c>
      <c r="AQ1270" t="s">
        <v>55</v>
      </c>
    </row>
    <row r="1271" spans="1:43" x14ac:dyDescent="0.35">
      <c r="A1271" t="s">
        <v>2197</v>
      </c>
      <c r="B1271" t="s">
        <v>1556</v>
      </c>
      <c r="C1271" t="s">
        <v>2554</v>
      </c>
      <c r="E1271" t="s">
        <v>49</v>
      </c>
      <c r="F1271" t="s">
        <v>2566</v>
      </c>
      <c r="G1271" t="s">
        <v>2567</v>
      </c>
      <c r="I1271" t="str">
        <f>HYPERLINK("https://www.team-bhp.com/forum/street-experiences/219559-who-your-preferred-fastag-provider-20.html","https://www.team-bhp.com/forum/street-experiences/219559-who-your-preferred-fastag-provider-20.html")</f>
        <v>https://www.team-bhp.com/forum/street-experiences/219559-who-your-preferred-fastag-provider-20.html</v>
      </c>
      <c r="M1271" t="s">
        <v>1560</v>
      </c>
      <c r="Y1271" t="s">
        <v>2539</v>
      </c>
      <c r="AK1271" t="s">
        <v>1562</v>
      </c>
      <c r="AL1271" t="s">
        <v>55</v>
      </c>
      <c r="AM1271" t="s">
        <v>55</v>
      </c>
      <c r="AN1271" t="s">
        <v>55</v>
      </c>
      <c r="AO1271" t="s">
        <v>55</v>
      </c>
      <c r="AP1271" t="s">
        <v>55</v>
      </c>
      <c r="AQ1271" t="s">
        <v>55</v>
      </c>
    </row>
    <row r="1272" spans="1:43" x14ac:dyDescent="0.35">
      <c r="A1272" t="s">
        <v>2197</v>
      </c>
      <c r="B1272" t="s">
        <v>1556</v>
      </c>
      <c r="C1272" t="s">
        <v>2554</v>
      </c>
      <c r="E1272" t="s">
        <v>49</v>
      </c>
      <c r="F1272" t="s">
        <v>2568</v>
      </c>
      <c r="G1272" t="s">
        <v>2567</v>
      </c>
      <c r="I1272" t="str">
        <f>HYPERLINK("https://www.team-bhp.com/forum/street-experiences/219559-who-your-preferred-fastag-provider-20.html","https://www.team-bhp.com/forum/street-experiences/219559-who-your-preferred-fastag-provider-20.html")</f>
        <v>https://www.team-bhp.com/forum/street-experiences/219559-who-your-preferred-fastag-provider-20.html</v>
      </c>
      <c r="M1272" t="s">
        <v>1560</v>
      </c>
      <c r="Y1272" t="s">
        <v>2539</v>
      </c>
      <c r="AK1272" t="s">
        <v>1562</v>
      </c>
      <c r="AL1272" t="s">
        <v>55</v>
      </c>
      <c r="AM1272" t="s">
        <v>55</v>
      </c>
      <c r="AN1272" t="s">
        <v>55</v>
      </c>
      <c r="AO1272" t="s">
        <v>55</v>
      </c>
      <c r="AP1272" t="s">
        <v>55</v>
      </c>
      <c r="AQ1272" t="s">
        <v>55</v>
      </c>
    </row>
    <row r="1273" spans="1:43" x14ac:dyDescent="0.35">
      <c r="A1273" t="s">
        <v>2346</v>
      </c>
      <c r="B1273" t="s">
        <v>1556</v>
      </c>
      <c r="C1273" t="s">
        <v>2569</v>
      </c>
      <c r="E1273" t="s">
        <v>49</v>
      </c>
      <c r="F1273" t="s">
        <v>2570</v>
      </c>
      <c r="G1273" t="s">
        <v>2571</v>
      </c>
      <c r="I1273" t="str">
        <f>HYPERLINK("https://www.team-bhp.com/forum/street-experiences/219559-who-your-preferred-fastag-provider-18.html","https://www.team-bhp.com/forum/street-experiences/219559-who-your-preferred-fastag-provider-18.html")</f>
        <v>https://www.team-bhp.com/forum/street-experiences/219559-who-your-preferred-fastag-provider-18.html</v>
      </c>
      <c r="K1273" t="s">
        <v>2572</v>
      </c>
      <c r="L1273" t="s">
        <v>2573</v>
      </c>
      <c r="M1273" t="s">
        <v>1560</v>
      </c>
      <c r="Y1273" t="s">
        <v>2539</v>
      </c>
      <c r="AK1273" t="s">
        <v>1562</v>
      </c>
      <c r="AL1273" t="s">
        <v>55</v>
      </c>
      <c r="AM1273" t="s">
        <v>55</v>
      </c>
      <c r="AN1273" t="s">
        <v>55</v>
      </c>
      <c r="AO1273" t="s">
        <v>55</v>
      </c>
      <c r="AP1273" t="s">
        <v>55</v>
      </c>
      <c r="AQ1273" t="s">
        <v>55</v>
      </c>
    </row>
    <row r="1274" spans="1:43" x14ac:dyDescent="0.35">
      <c r="A1274" t="s">
        <v>2346</v>
      </c>
      <c r="B1274" t="s">
        <v>1556</v>
      </c>
      <c r="C1274" t="s">
        <v>2569</v>
      </c>
      <c r="E1274" t="s">
        <v>49</v>
      </c>
      <c r="F1274" t="s">
        <v>2574</v>
      </c>
      <c r="G1274" t="s">
        <v>2575</v>
      </c>
      <c r="I1274" t="str">
        <f>HYPERLINK("https://www.team-bhp.com/forum/street-experiences/219559-who-your-preferred-fastag-provider-17.html","https://www.team-bhp.com/forum/street-experiences/219559-who-your-preferred-fastag-provider-17.html")</f>
        <v>https://www.team-bhp.com/forum/street-experiences/219559-who-your-preferred-fastag-provider-17.html</v>
      </c>
      <c r="K1274" t="s">
        <v>2572</v>
      </c>
      <c r="L1274" t="s">
        <v>2573</v>
      </c>
      <c r="M1274" t="s">
        <v>1560</v>
      </c>
      <c r="Y1274" t="s">
        <v>2539</v>
      </c>
      <c r="AK1274" t="s">
        <v>1562</v>
      </c>
      <c r="AL1274" t="s">
        <v>55</v>
      </c>
      <c r="AM1274" t="s">
        <v>55</v>
      </c>
      <c r="AN1274" t="s">
        <v>55</v>
      </c>
      <c r="AO1274" t="s">
        <v>55</v>
      </c>
      <c r="AP1274" t="s">
        <v>55</v>
      </c>
      <c r="AQ1274" t="s">
        <v>55</v>
      </c>
    </row>
    <row r="1275" spans="1:43" x14ac:dyDescent="0.35">
      <c r="A1275" t="s">
        <v>2576</v>
      </c>
      <c r="B1275" t="s">
        <v>47</v>
      </c>
      <c r="C1275" t="s">
        <v>48</v>
      </c>
      <c r="D1275" t="s">
        <v>48</v>
      </c>
      <c r="E1275" t="s">
        <v>49</v>
      </c>
      <c r="F1275" t="s">
        <v>2577</v>
      </c>
      <c r="G1275" t="s">
        <v>2578</v>
      </c>
      <c r="I1275" t="str">
        <f>HYPERLINK("https://twitter.com/Twitter User/status/1774477509696082384","https://twitter.com/Twitter User/status/1774477509696082384")</f>
        <v>https://twitter.com/Twitter User/status/1774477509696082384</v>
      </c>
      <c r="J1275" t="s">
        <v>52</v>
      </c>
      <c r="N1275">
        <v>0</v>
      </c>
      <c r="O1275">
        <v>0</v>
      </c>
      <c r="X1275" t="s">
        <v>53</v>
      </c>
      <c r="AK1275" t="s">
        <v>54</v>
      </c>
      <c r="AL1275" t="s">
        <v>55</v>
      </c>
      <c r="AM1275" t="s">
        <v>55</v>
      </c>
      <c r="AN1275" t="s">
        <v>55</v>
      </c>
      <c r="AO1275" t="s">
        <v>55</v>
      </c>
      <c r="AP1275" t="s">
        <v>55</v>
      </c>
      <c r="AQ1275" t="s">
        <v>55</v>
      </c>
    </row>
    <row r="1276" spans="1:43" x14ac:dyDescent="0.35">
      <c r="A1276" t="s">
        <v>2576</v>
      </c>
      <c r="B1276" t="s">
        <v>47</v>
      </c>
      <c r="C1276" t="s">
        <v>48</v>
      </c>
      <c r="D1276" t="s">
        <v>48</v>
      </c>
      <c r="E1276" t="s">
        <v>49</v>
      </c>
      <c r="F1276" t="s">
        <v>2579</v>
      </c>
      <c r="G1276" t="s">
        <v>2580</v>
      </c>
      <c r="I1276" t="str">
        <f>HYPERLINK("https://twitter.com/Twitter User/status/1774476878499430402","https://twitter.com/Twitter User/status/1774476878499430402")</f>
        <v>https://twitter.com/Twitter User/status/1774476878499430402</v>
      </c>
      <c r="J1276" t="s">
        <v>52</v>
      </c>
      <c r="N1276">
        <v>0</v>
      </c>
      <c r="O1276">
        <v>0</v>
      </c>
      <c r="X1276" t="s">
        <v>53</v>
      </c>
      <c r="AK1276" t="s">
        <v>54</v>
      </c>
      <c r="AL1276" t="s">
        <v>55</v>
      </c>
      <c r="AM1276" t="s">
        <v>55</v>
      </c>
      <c r="AN1276" t="s">
        <v>55</v>
      </c>
      <c r="AO1276" t="s">
        <v>55</v>
      </c>
      <c r="AP1276" t="s">
        <v>55</v>
      </c>
      <c r="AQ1276" t="s">
        <v>55</v>
      </c>
    </row>
    <row r="1277" spans="1:43" x14ac:dyDescent="0.35">
      <c r="A1277" t="s">
        <v>2576</v>
      </c>
      <c r="B1277" t="s">
        <v>224</v>
      </c>
      <c r="C1277" t="s">
        <v>2581</v>
      </c>
      <c r="D1277" t="s">
        <v>2581</v>
      </c>
      <c r="E1277" t="s">
        <v>49</v>
      </c>
      <c r="F1277" t="s">
        <v>2582</v>
      </c>
      <c r="G1277" t="s">
        <v>2583</v>
      </c>
      <c r="I1277" t="str">
        <f>HYPERLINK("https://www.facebook.com/581124527507086/posts/719708940315310?comment_id=870999888372061&amp;reply_comment_id=629584556011478","https://www.facebook.com/581124527507086/posts/719708940315310?comment_id=870999888372061&amp;reply_comment_id=629584556011478")</f>
        <v>https://www.facebook.com/581124527507086/posts/719708940315310?comment_id=870999888372061&amp;reply_comment_id=629584556011478</v>
      </c>
      <c r="J1277" t="s">
        <v>52</v>
      </c>
      <c r="R1277">
        <v>0</v>
      </c>
      <c r="S1277">
        <v>0</v>
      </c>
      <c r="U1277">
        <v>0</v>
      </c>
      <c r="X1277" t="s">
        <v>228</v>
      </c>
      <c r="AK1277" t="s">
        <v>2584</v>
      </c>
      <c r="AL1277" t="s">
        <v>55</v>
      </c>
      <c r="AM1277" t="s">
        <v>55</v>
      </c>
      <c r="AN1277" t="s">
        <v>55</v>
      </c>
      <c r="AO1277" t="s">
        <v>55</v>
      </c>
      <c r="AP1277" t="s">
        <v>55</v>
      </c>
      <c r="AQ1277" t="s">
        <v>55</v>
      </c>
    </row>
    <row r="1278" spans="1:43" x14ac:dyDescent="0.35">
      <c r="A1278" t="s">
        <v>2576</v>
      </c>
      <c r="B1278" t="s">
        <v>224</v>
      </c>
      <c r="C1278" t="s">
        <v>2581</v>
      </c>
      <c r="D1278" t="s">
        <v>2581</v>
      </c>
      <c r="E1278" t="s">
        <v>61</v>
      </c>
      <c r="F1278" t="s">
        <v>2585</v>
      </c>
      <c r="G1278" t="s">
        <v>2586</v>
      </c>
      <c r="I1278" t="str">
        <f>HYPERLINK("https://www.facebook.com/581124527507086/posts/719708940315310?comment_id=870999888372061&amp;reply_comment_id=1477340143196187","https://www.facebook.com/581124527507086/posts/719708940315310?comment_id=870999888372061&amp;reply_comment_id=1477340143196187")</f>
        <v>https://www.facebook.com/581124527507086/posts/719708940315310?comment_id=870999888372061&amp;reply_comment_id=1477340143196187</v>
      </c>
      <c r="J1278" t="s">
        <v>52</v>
      </c>
      <c r="R1278">
        <v>0</v>
      </c>
      <c r="S1278">
        <v>0</v>
      </c>
      <c r="U1278">
        <v>0</v>
      </c>
      <c r="X1278" t="s">
        <v>228</v>
      </c>
      <c r="AK1278" t="s">
        <v>2584</v>
      </c>
      <c r="AL1278" t="s">
        <v>55</v>
      </c>
      <c r="AM1278" t="s">
        <v>55</v>
      </c>
      <c r="AN1278" t="s">
        <v>55</v>
      </c>
      <c r="AO1278" t="s">
        <v>55</v>
      </c>
      <c r="AP1278" t="s">
        <v>55</v>
      </c>
      <c r="AQ1278" t="s">
        <v>55</v>
      </c>
    </row>
    <row r="1279" spans="1:43" x14ac:dyDescent="0.35">
      <c r="A1279" t="s">
        <v>2576</v>
      </c>
      <c r="B1279" t="s">
        <v>47</v>
      </c>
      <c r="C1279" t="s">
        <v>48</v>
      </c>
      <c r="D1279" t="s">
        <v>48</v>
      </c>
      <c r="E1279" t="s">
        <v>49</v>
      </c>
      <c r="F1279" s="1" t="s">
        <v>2587</v>
      </c>
      <c r="G1279" t="s">
        <v>2588</v>
      </c>
      <c r="I1279" t="str">
        <f>HYPERLINK("https://twitter.com/Twitter User/status/1774468813981180120","https://twitter.com/Twitter User/status/1774468813981180120")</f>
        <v>https://twitter.com/Twitter User/status/1774468813981180120</v>
      </c>
      <c r="N1279">
        <v>0</v>
      </c>
      <c r="O1279">
        <v>0</v>
      </c>
      <c r="X1279" t="s">
        <v>53</v>
      </c>
      <c r="AK1279" t="s">
        <v>54</v>
      </c>
      <c r="AL1279" t="s">
        <v>55</v>
      </c>
      <c r="AM1279" t="s">
        <v>55</v>
      </c>
      <c r="AN1279" t="s">
        <v>55</v>
      </c>
      <c r="AO1279" t="s">
        <v>55</v>
      </c>
      <c r="AP1279" t="s">
        <v>55</v>
      </c>
      <c r="AQ1279" t="s">
        <v>55</v>
      </c>
    </row>
    <row r="1280" spans="1:43" x14ac:dyDescent="0.35">
      <c r="A1280" t="s">
        <v>2576</v>
      </c>
      <c r="B1280" t="s">
        <v>47</v>
      </c>
      <c r="C1280" t="s">
        <v>48</v>
      </c>
      <c r="D1280" t="s">
        <v>48</v>
      </c>
      <c r="E1280" t="s">
        <v>49</v>
      </c>
      <c r="F1280" t="s">
        <v>2589</v>
      </c>
      <c r="G1280" t="s">
        <v>2590</v>
      </c>
      <c r="I1280" t="str">
        <f>HYPERLINK("https://twitter.com/Twitter User/status/1774468282755797086","https://twitter.com/Twitter User/status/1774468282755797086")</f>
        <v>https://twitter.com/Twitter User/status/1774468282755797086</v>
      </c>
      <c r="N1280">
        <v>0</v>
      </c>
      <c r="O1280">
        <v>0</v>
      </c>
      <c r="X1280" t="s">
        <v>53</v>
      </c>
      <c r="AK1280" t="s">
        <v>54</v>
      </c>
      <c r="AL1280" t="s">
        <v>55</v>
      </c>
      <c r="AM1280" t="s">
        <v>55</v>
      </c>
      <c r="AN1280" t="s">
        <v>55</v>
      </c>
      <c r="AO1280" t="s">
        <v>55</v>
      </c>
      <c r="AP1280" t="s">
        <v>55</v>
      </c>
      <c r="AQ1280" t="s">
        <v>55</v>
      </c>
    </row>
    <row r="1281" spans="1:43" x14ac:dyDescent="0.35">
      <c r="A1281" t="s">
        <v>2576</v>
      </c>
      <c r="B1281" t="s">
        <v>224</v>
      </c>
      <c r="C1281" t="s">
        <v>225</v>
      </c>
      <c r="D1281" t="s">
        <v>225</v>
      </c>
      <c r="E1281" t="s">
        <v>49</v>
      </c>
      <c r="F1281" t="s">
        <v>2591</v>
      </c>
      <c r="G1281" t="s">
        <v>2590</v>
      </c>
      <c r="I1281" t="str">
        <f>HYPERLINK("https://www.facebook.com/581124527507086/posts/719708940315310?comment_id=870999888372061","https://www.facebook.com/581124527507086/posts/719708940315310?comment_id=870999888372061")</f>
        <v>https://www.facebook.com/581124527507086/posts/719708940315310?comment_id=870999888372061</v>
      </c>
      <c r="R1281">
        <v>0</v>
      </c>
      <c r="S1281">
        <v>0</v>
      </c>
      <c r="U1281">
        <v>0</v>
      </c>
      <c r="X1281" t="s">
        <v>228</v>
      </c>
      <c r="AK1281" t="s">
        <v>2592</v>
      </c>
      <c r="AL1281" t="s">
        <v>55</v>
      </c>
      <c r="AM1281" t="s">
        <v>55</v>
      </c>
      <c r="AN1281" t="s">
        <v>55</v>
      </c>
      <c r="AO1281" t="s">
        <v>55</v>
      </c>
      <c r="AP1281" t="s">
        <v>55</v>
      </c>
      <c r="AQ1281" t="s">
        <v>55</v>
      </c>
    </row>
    <row r="1282" spans="1:43" x14ac:dyDescent="0.35">
      <c r="A1282" t="s">
        <v>2576</v>
      </c>
      <c r="B1282" t="s">
        <v>224</v>
      </c>
      <c r="C1282" t="s">
        <v>2581</v>
      </c>
      <c r="D1282" t="s">
        <v>2581</v>
      </c>
      <c r="E1282" t="s">
        <v>68</v>
      </c>
      <c r="F1282" t="s">
        <v>2593</v>
      </c>
      <c r="G1282" t="s">
        <v>2594</v>
      </c>
      <c r="I1282" t="str">
        <f>HYPERLINK("https://www.facebook.com/581124527507086/posts/719708940315310?comment_id=280695944974756&amp;reply_comment_id=968284981502143","https://www.facebook.com/581124527507086/posts/719708940315310?comment_id=280695944974756&amp;reply_comment_id=968284981502143")</f>
        <v>https://www.facebook.com/581124527507086/posts/719708940315310?comment_id=280695944974756&amp;reply_comment_id=968284981502143</v>
      </c>
      <c r="J1282" t="s">
        <v>52</v>
      </c>
      <c r="R1282">
        <v>0</v>
      </c>
      <c r="S1282">
        <v>0</v>
      </c>
      <c r="U1282">
        <v>0</v>
      </c>
      <c r="X1282" t="s">
        <v>228</v>
      </c>
      <c r="AK1282" t="s">
        <v>2595</v>
      </c>
      <c r="AL1282" t="s">
        <v>55</v>
      </c>
      <c r="AM1282" t="s">
        <v>55</v>
      </c>
      <c r="AN1282" t="s">
        <v>55</v>
      </c>
      <c r="AO1282" t="s">
        <v>55</v>
      </c>
      <c r="AP1282" t="s">
        <v>55</v>
      </c>
      <c r="AQ1282" t="s">
        <v>55</v>
      </c>
    </row>
    <row r="1283" spans="1:43" x14ac:dyDescent="0.35">
      <c r="A1283" t="s">
        <v>2576</v>
      </c>
      <c r="B1283" t="s">
        <v>224</v>
      </c>
      <c r="C1283" t="s">
        <v>225</v>
      </c>
      <c r="D1283" t="s">
        <v>225</v>
      </c>
      <c r="E1283" t="s">
        <v>49</v>
      </c>
      <c r="F1283" t="s">
        <v>2596</v>
      </c>
      <c r="G1283" t="s">
        <v>2597</v>
      </c>
      <c r="I1283" t="str">
        <f>HYPERLINK("https://www.facebook.com/581124527507086/posts/719708940315310?comment_id=280695944974756&amp;reply_comment_id=354471797594524","https://www.facebook.com/581124527507086/posts/719708940315310?comment_id=280695944974756&amp;reply_comment_id=354471797594524")</f>
        <v>https://www.facebook.com/581124527507086/posts/719708940315310?comment_id=280695944974756&amp;reply_comment_id=354471797594524</v>
      </c>
      <c r="R1283">
        <v>0</v>
      </c>
      <c r="S1283">
        <v>0</v>
      </c>
      <c r="U1283">
        <v>0</v>
      </c>
      <c r="X1283" t="s">
        <v>228</v>
      </c>
      <c r="AK1283" t="s">
        <v>2595</v>
      </c>
      <c r="AL1283" t="s">
        <v>55</v>
      </c>
      <c r="AM1283" t="s">
        <v>55</v>
      </c>
      <c r="AN1283" t="s">
        <v>55</v>
      </c>
      <c r="AO1283" t="s">
        <v>55</v>
      </c>
      <c r="AP1283" t="s">
        <v>55</v>
      </c>
      <c r="AQ1283" t="s">
        <v>55</v>
      </c>
    </row>
    <row r="1284" spans="1:43" x14ac:dyDescent="0.35">
      <c r="A1284" t="s">
        <v>2576</v>
      </c>
      <c r="B1284" t="s">
        <v>224</v>
      </c>
      <c r="C1284" t="s">
        <v>2581</v>
      </c>
      <c r="D1284" t="s">
        <v>2581</v>
      </c>
      <c r="E1284" t="s">
        <v>49</v>
      </c>
      <c r="F1284" t="s">
        <v>2598</v>
      </c>
      <c r="G1284" t="s">
        <v>2599</v>
      </c>
      <c r="I1284" t="str">
        <f>HYPERLINK("https://www.facebook.com/581124527507086/posts/719708940315310?comment_id=280695944974756&amp;reply_comment_id=1743036299553107","https://www.facebook.com/581124527507086/posts/719708940315310?comment_id=280695944974756&amp;reply_comment_id=1743036299553107")</f>
        <v>https://www.facebook.com/581124527507086/posts/719708940315310?comment_id=280695944974756&amp;reply_comment_id=1743036299553107</v>
      </c>
      <c r="J1284" t="s">
        <v>52</v>
      </c>
      <c r="R1284">
        <v>0</v>
      </c>
      <c r="S1284">
        <v>0</v>
      </c>
      <c r="U1284">
        <v>0</v>
      </c>
      <c r="X1284" t="s">
        <v>228</v>
      </c>
      <c r="AK1284" t="s">
        <v>2595</v>
      </c>
      <c r="AL1284" t="s">
        <v>55</v>
      </c>
      <c r="AM1284" t="s">
        <v>55</v>
      </c>
      <c r="AN1284" t="s">
        <v>55</v>
      </c>
      <c r="AO1284" t="s">
        <v>55</v>
      </c>
      <c r="AP1284" t="s">
        <v>55</v>
      </c>
      <c r="AQ1284" t="s">
        <v>55</v>
      </c>
    </row>
    <row r="1285" spans="1:43" x14ac:dyDescent="0.35">
      <c r="A1285" t="s">
        <v>2576</v>
      </c>
      <c r="B1285" t="s">
        <v>224</v>
      </c>
      <c r="C1285" t="s">
        <v>225</v>
      </c>
      <c r="D1285" t="s">
        <v>225</v>
      </c>
      <c r="E1285" t="s">
        <v>61</v>
      </c>
      <c r="F1285" t="s">
        <v>2600</v>
      </c>
      <c r="G1285" t="s">
        <v>2601</v>
      </c>
      <c r="I1285" t="str">
        <f>HYPERLINK("https://www.facebook.com/581124527507086/posts/719708940315310?comment_id=280695944974756","https://www.facebook.com/581124527507086/posts/719708940315310?comment_id=280695944974756")</f>
        <v>https://www.facebook.com/581124527507086/posts/719708940315310?comment_id=280695944974756</v>
      </c>
      <c r="R1285">
        <v>0</v>
      </c>
      <c r="S1285">
        <v>0</v>
      </c>
      <c r="U1285">
        <v>0</v>
      </c>
      <c r="X1285" t="s">
        <v>228</v>
      </c>
      <c r="AK1285" t="s">
        <v>2592</v>
      </c>
      <c r="AL1285" t="s">
        <v>55</v>
      </c>
      <c r="AM1285" t="s">
        <v>55</v>
      </c>
      <c r="AN1285" t="s">
        <v>55</v>
      </c>
      <c r="AO1285" t="s">
        <v>55</v>
      </c>
      <c r="AP1285" t="s">
        <v>55</v>
      </c>
      <c r="AQ1285" t="s">
        <v>55</v>
      </c>
    </row>
    <row r="1286" spans="1:43" x14ac:dyDescent="0.35">
      <c r="A1286" t="s">
        <v>2576</v>
      </c>
      <c r="B1286" t="s">
        <v>224</v>
      </c>
      <c r="C1286" t="s">
        <v>2581</v>
      </c>
      <c r="D1286" t="s">
        <v>2581</v>
      </c>
      <c r="E1286" t="s">
        <v>49</v>
      </c>
      <c r="F1286" t="s">
        <v>2602</v>
      </c>
      <c r="G1286" t="s">
        <v>2603</v>
      </c>
      <c r="I1286" t="str">
        <f>HYPERLINK("https://www.facebook.com/581124527507086/posts/719708940315310?comment_id=214101821787716&amp;reply_comment_id=1070591457337977","https://www.facebook.com/581124527507086/posts/719708940315310?comment_id=214101821787716&amp;reply_comment_id=1070591457337977")</f>
        <v>https://www.facebook.com/581124527507086/posts/719708940315310?comment_id=214101821787716&amp;reply_comment_id=1070591457337977</v>
      </c>
      <c r="J1286" t="s">
        <v>52</v>
      </c>
      <c r="R1286">
        <v>0</v>
      </c>
      <c r="S1286">
        <v>0</v>
      </c>
      <c r="U1286">
        <v>0</v>
      </c>
      <c r="X1286" t="s">
        <v>228</v>
      </c>
      <c r="AK1286" t="s">
        <v>2604</v>
      </c>
      <c r="AL1286" t="s">
        <v>55</v>
      </c>
      <c r="AM1286" t="s">
        <v>55</v>
      </c>
      <c r="AN1286" t="s">
        <v>55</v>
      </c>
      <c r="AO1286" t="s">
        <v>55</v>
      </c>
      <c r="AP1286" t="s">
        <v>55</v>
      </c>
      <c r="AQ1286" t="s">
        <v>55</v>
      </c>
    </row>
    <row r="1287" spans="1:43" x14ac:dyDescent="0.35">
      <c r="A1287" t="s">
        <v>2576</v>
      </c>
      <c r="B1287" t="s">
        <v>224</v>
      </c>
      <c r="C1287" t="s">
        <v>225</v>
      </c>
      <c r="D1287" t="s">
        <v>225</v>
      </c>
      <c r="E1287" t="s">
        <v>49</v>
      </c>
      <c r="F1287" t="s">
        <v>2605</v>
      </c>
      <c r="G1287" t="s">
        <v>2606</v>
      </c>
      <c r="I1287" t="str">
        <f>HYPERLINK("https://www.facebook.com/581124527507086/posts/719708940315310?comment_id=214101821787716","https://www.facebook.com/581124527507086/posts/719708940315310?comment_id=214101821787716")</f>
        <v>https://www.facebook.com/581124527507086/posts/719708940315310?comment_id=214101821787716</v>
      </c>
      <c r="R1287">
        <v>0</v>
      </c>
      <c r="S1287">
        <v>0</v>
      </c>
      <c r="U1287">
        <v>0</v>
      </c>
      <c r="X1287" t="s">
        <v>228</v>
      </c>
      <c r="AK1287" t="s">
        <v>2592</v>
      </c>
      <c r="AL1287" t="s">
        <v>55</v>
      </c>
      <c r="AM1287" t="s">
        <v>55</v>
      </c>
      <c r="AN1287" t="s">
        <v>55</v>
      </c>
      <c r="AO1287" t="s">
        <v>55</v>
      </c>
      <c r="AP1287" t="s">
        <v>55</v>
      </c>
      <c r="AQ1287" t="s">
        <v>55</v>
      </c>
    </row>
    <row r="1288" spans="1:43" x14ac:dyDescent="0.35">
      <c r="A1288" t="s">
        <v>2576</v>
      </c>
      <c r="B1288" t="s">
        <v>224</v>
      </c>
      <c r="C1288" t="s">
        <v>225</v>
      </c>
      <c r="D1288" t="s">
        <v>225</v>
      </c>
      <c r="E1288" t="s">
        <v>49</v>
      </c>
      <c r="F1288" t="s">
        <v>2607</v>
      </c>
      <c r="G1288" t="s">
        <v>2608</v>
      </c>
      <c r="I1288" t="str">
        <f>HYPERLINK("https://www.facebook.com/581124527507086/posts/719708940315310?comment_id=1161570095001921","https://www.facebook.com/581124527507086/posts/719708940315310?comment_id=1161570095001921")</f>
        <v>https://www.facebook.com/581124527507086/posts/719708940315310?comment_id=1161570095001921</v>
      </c>
      <c r="R1288">
        <v>0</v>
      </c>
      <c r="S1288">
        <v>0</v>
      </c>
      <c r="U1288">
        <v>0</v>
      </c>
      <c r="X1288" t="s">
        <v>228</v>
      </c>
      <c r="AK1288" t="s">
        <v>2592</v>
      </c>
      <c r="AL1288" t="s">
        <v>55</v>
      </c>
      <c r="AM1288" t="s">
        <v>55</v>
      </c>
      <c r="AN1288" t="s">
        <v>55</v>
      </c>
      <c r="AO1288" t="s">
        <v>55</v>
      </c>
      <c r="AP1288" t="s">
        <v>55</v>
      </c>
      <c r="AQ1288" t="s">
        <v>55</v>
      </c>
    </row>
    <row r="1289" spans="1:43" x14ac:dyDescent="0.35">
      <c r="A1289" t="s">
        <v>2576</v>
      </c>
      <c r="B1289" t="s">
        <v>224</v>
      </c>
      <c r="C1289" t="s">
        <v>2581</v>
      </c>
      <c r="D1289" t="s">
        <v>2581</v>
      </c>
      <c r="E1289" t="s">
        <v>49</v>
      </c>
      <c r="F1289" t="s">
        <v>2609</v>
      </c>
      <c r="G1289" t="s">
        <v>2610</v>
      </c>
      <c r="I1289" t="str">
        <f>HYPERLINK("https://www.facebook.com/581124527507086/posts/719708940315310?comment_id=1090848822175812&amp;reply_comment_id=930626902119869","https://www.facebook.com/581124527507086/posts/719708940315310?comment_id=1090848822175812&amp;reply_comment_id=930626902119869")</f>
        <v>https://www.facebook.com/581124527507086/posts/719708940315310?comment_id=1090848822175812&amp;reply_comment_id=930626902119869</v>
      </c>
      <c r="J1289" t="s">
        <v>52</v>
      </c>
      <c r="R1289">
        <v>0</v>
      </c>
      <c r="S1289">
        <v>0</v>
      </c>
      <c r="U1289">
        <v>0</v>
      </c>
      <c r="X1289" t="s">
        <v>228</v>
      </c>
      <c r="AK1289" t="s">
        <v>2611</v>
      </c>
      <c r="AL1289" t="s">
        <v>55</v>
      </c>
      <c r="AM1289" t="s">
        <v>55</v>
      </c>
      <c r="AN1289" t="s">
        <v>55</v>
      </c>
      <c r="AO1289" t="s">
        <v>55</v>
      </c>
      <c r="AP1289" t="s">
        <v>55</v>
      </c>
      <c r="AQ1289" t="s">
        <v>55</v>
      </c>
    </row>
    <row r="1290" spans="1:43" x14ac:dyDescent="0.35">
      <c r="A1290" t="s">
        <v>2576</v>
      </c>
      <c r="B1290" t="s">
        <v>224</v>
      </c>
      <c r="C1290" t="s">
        <v>225</v>
      </c>
      <c r="D1290" t="s">
        <v>225</v>
      </c>
      <c r="E1290" t="s">
        <v>49</v>
      </c>
      <c r="F1290" t="s">
        <v>2612</v>
      </c>
      <c r="G1290" t="s">
        <v>2613</v>
      </c>
      <c r="I1290" t="str">
        <f>HYPERLINK("https://www.facebook.com/581124527507086/posts/719708940315310?comment_id=1090848822175812","https://www.facebook.com/581124527507086/posts/719708940315310?comment_id=1090848822175812")</f>
        <v>https://www.facebook.com/581124527507086/posts/719708940315310?comment_id=1090848822175812</v>
      </c>
      <c r="R1290">
        <v>0</v>
      </c>
      <c r="S1290">
        <v>0</v>
      </c>
      <c r="U1290">
        <v>0</v>
      </c>
      <c r="X1290" t="s">
        <v>228</v>
      </c>
      <c r="AK1290" t="s">
        <v>2592</v>
      </c>
      <c r="AL1290" t="s">
        <v>55</v>
      </c>
      <c r="AM1290" t="s">
        <v>55</v>
      </c>
      <c r="AN1290" t="s">
        <v>55</v>
      </c>
      <c r="AO1290" t="s">
        <v>55</v>
      </c>
      <c r="AP1290" t="s">
        <v>55</v>
      </c>
      <c r="AQ1290" t="s">
        <v>55</v>
      </c>
    </row>
    <row r="1291" spans="1:43" x14ac:dyDescent="0.35">
      <c r="A1291" t="s">
        <v>2576</v>
      </c>
      <c r="B1291" t="s">
        <v>224</v>
      </c>
      <c r="C1291" t="s">
        <v>2581</v>
      </c>
      <c r="D1291" t="s">
        <v>2581</v>
      </c>
      <c r="E1291" t="s">
        <v>61</v>
      </c>
      <c r="F1291" t="s">
        <v>2614</v>
      </c>
      <c r="G1291" t="s">
        <v>2615</v>
      </c>
      <c r="I1291" t="str">
        <f>HYPERLINK("https://www.facebook.com/581124527507086/posts/719708940315310?comment_id=799249055411668&amp;reply_comment_id=784449237074766","https://www.facebook.com/581124527507086/posts/719708940315310?comment_id=799249055411668&amp;reply_comment_id=784449237074766")</f>
        <v>https://www.facebook.com/581124527507086/posts/719708940315310?comment_id=799249055411668&amp;reply_comment_id=784449237074766</v>
      </c>
      <c r="J1291" t="s">
        <v>52</v>
      </c>
      <c r="R1291">
        <v>0</v>
      </c>
      <c r="S1291">
        <v>0</v>
      </c>
      <c r="U1291">
        <v>0</v>
      </c>
      <c r="X1291" t="s">
        <v>228</v>
      </c>
      <c r="AK1291" t="s">
        <v>2616</v>
      </c>
      <c r="AL1291" t="s">
        <v>55</v>
      </c>
      <c r="AM1291" t="s">
        <v>55</v>
      </c>
      <c r="AN1291" t="s">
        <v>55</v>
      </c>
      <c r="AO1291" t="s">
        <v>55</v>
      </c>
      <c r="AP1291" t="s">
        <v>55</v>
      </c>
      <c r="AQ1291" t="s">
        <v>55</v>
      </c>
    </row>
    <row r="1292" spans="1:43" x14ac:dyDescent="0.35">
      <c r="A1292" t="s">
        <v>2576</v>
      </c>
      <c r="B1292" t="s">
        <v>224</v>
      </c>
      <c r="C1292" t="s">
        <v>225</v>
      </c>
      <c r="D1292" t="s">
        <v>225</v>
      </c>
      <c r="E1292" t="s">
        <v>49</v>
      </c>
      <c r="F1292" t="s">
        <v>2617</v>
      </c>
      <c r="G1292" t="s">
        <v>2618</v>
      </c>
      <c r="I1292" t="str">
        <f>HYPERLINK("https://www.facebook.com/581124527507086/posts/719708940315310?comment_id=799249055411668&amp;reply_comment_id=315017907964959","https://www.facebook.com/581124527507086/posts/719708940315310?comment_id=799249055411668&amp;reply_comment_id=315017907964959")</f>
        <v>https://www.facebook.com/581124527507086/posts/719708940315310?comment_id=799249055411668&amp;reply_comment_id=315017907964959</v>
      </c>
      <c r="R1292">
        <v>0</v>
      </c>
      <c r="S1292">
        <v>0</v>
      </c>
      <c r="U1292">
        <v>0</v>
      </c>
      <c r="X1292" t="s">
        <v>228</v>
      </c>
      <c r="AK1292" t="s">
        <v>2616</v>
      </c>
      <c r="AL1292" t="s">
        <v>55</v>
      </c>
      <c r="AM1292" t="s">
        <v>55</v>
      </c>
      <c r="AN1292" t="s">
        <v>55</v>
      </c>
      <c r="AO1292" t="s">
        <v>55</v>
      </c>
      <c r="AP1292" t="s">
        <v>55</v>
      </c>
      <c r="AQ1292" t="s">
        <v>55</v>
      </c>
    </row>
    <row r="1293" spans="1:43" x14ac:dyDescent="0.35">
      <c r="A1293" t="s">
        <v>2576</v>
      </c>
      <c r="B1293" t="s">
        <v>47</v>
      </c>
      <c r="C1293" t="s">
        <v>48</v>
      </c>
      <c r="D1293" t="s">
        <v>48</v>
      </c>
      <c r="E1293" t="s">
        <v>61</v>
      </c>
      <c r="F1293" t="s">
        <v>2619</v>
      </c>
      <c r="G1293" t="s">
        <v>2620</v>
      </c>
      <c r="I1293" t="str">
        <f>HYPERLINK("https://twitter.com/Twitter User/status/1774351620928950335","https://twitter.com/Twitter User/status/1774351620928950335")</f>
        <v>https://twitter.com/Twitter User/status/1774351620928950335</v>
      </c>
      <c r="N1293">
        <v>0</v>
      </c>
      <c r="O1293">
        <v>0</v>
      </c>
      <c r="X1293" t="s">
        <v>53</v>
      </c>
      <c r="AK1293" t="s">
        <v>54</v>
      </c>
      <c r="AL1293" t="s">
        <v>55</v>
      </c>
      <c r="AM1293" t="s">
        <v>55</v>
      </c>
      <c r="AN1293" t="s">
        <v>55</v>
      </c>
      <c r="AO1293" t="s">
        <v>55</v>
      </c>
      <c r="AP1293" t="s">
        <v>55</v>
      </c>
      <c r="AQ1293" t="s">
        <v>55</v>
      </c>
    </row>
    <row r="1294" spans="1:43" x14ac:dyDescent="0.35">
      <c r="A1294" t="s">
        <v>2576</v>
      </c>
      <c r="B1294" t="s">
        <v>47</v>
      </c>
      <c r="C1294" t="s">
        <v>48</v>
      </c>
      <c r="D1294" t="s">
        <v>48</v>
      </c>
      <c r="E1294" t="s">
        <v>49</v>
      </c>
      <c r="F1294" t="s">
        <v>2621</v>
      </c>
      <c r="G1294" t="s">
        <v>2622</v>
      </c>
      <c r="I1294" t="str">
        <f>HYPERLINK("https://twitter.com/Twitter User/status/1774344644312305719","https://twitter.com/Twitter User/status/1774344644312305719")</f>
        <v>https://twitter.com/Twitter User/status/1774344644312305719</v>
      </c>
      <c r="J1294" t="s">
        <v>60</v>
      </c>
      <c r="N1294">
        <v>0</v>
      </c>
      <c r="O1294">
        <v>0</v>
      </c>
      <c r="X1294" t="s">
        <v>53</v>
      </c>
      <c r="AK1294" t="s">
        <v>54</v>
      </c>
      <c r="AL1294" t="s">
        <v>55</v>
      </c>
      <c r="AM1294" t="s">
        <v>55</v>
      </c>
      <c r="AN1294" t="s">
        <v>55</v>
      </c>
      <c r="AO1294" t="s">
        <v>55</v>
      </c>
      <c r="AP1294" t="s">
        <v>55</v>
      </c>
      <c r="AQ1294" t="s">
        <v>55</v>
      </c>
    </row>
    <row r="1295" spans="1:43" x14ac:dyDescent="0.35">
      <c r="A1295" t="s">
        <v>2576</v>
      </c>
      <c r="B1295" t="s">
        <v>224</v>
      </c>
      <c r="C1295" t="s">
        <v>225</v>
      </c>
      <c r="D1295" t="s">
        <v>225</v>
      </c>
      <c r="E1295" t="s">
        <v>49</v>
      </c>
      <c r="F1295" t="s">
        <v>2623</v>
      </c>
      <c r="G1295" t="s">
        <v>2624</v>
      </c>
      <c r="I1295" t="str">
        <f>HYPERLINK("https://www.facebook.com/581124527507086/posts/719708940315310?comment_id=432133292515743&amp;reply_comment_id=430922812665914","https://www.facebook.com/581124527507086/posts/719708940315310?comment_id=432133292515743&amp;reply_comment_id=430922812665914")</f>
        <v>https://www.facebook.com/581124527507086/posts/719708940315310?comment_id=432133292515743&amp;reply_comment_id=430922812665914</v>
      </c>
      <c r="R1295">
        <v>0</v>
      </c>
      <c r="S1295">
        <v>0</v>
      </c>
      <c r="U1295">
        <v>0</v>
      </c>
      <c r="X1295" t="s">
        <v>228</v>
      </c>
      <c r="AK1295" t="s">
        <v>2625</v>
      </c>
      <c r="AL1295" t="s">
        <v>55</v>
      </c>
      <c r="AM1295" t="s">
        <v>55</v>
      </c>
      <c r="AN1295" t="s">
        <v>55</v>
      </c>
      <c r="AO1295" t="s">
        <v>55</v>
      </c>
      <c r="AP1295" t="s">
        <v>55</v>
      </c>
      <c r="AQ1295" t="s">
        <v>55</v>
      </c>
    </row>
    <row r="1296" spans="1:43" x14ac:dyDescent="0.35">
      <c r="A1296" t="s">
        <v>2576</v>
      </c>
      <c r="B1296" t="s">
        <v>224</v>
      </c>
      <c r="C1296" t="s">
        <v>2581</v>
      </c>
      <c r="D1296" t="s">
        <v>2581</v>
      </c>
      <c r="E1296" t="s">
        <v>61</v>
      </c>
      <c r="F1296" t="s">
        <v>2626</v>
      </c>
      <c r="G1296" t="s">
        <v>2627</v>
      </c>
      <c r="I1296" t="str">
        <f>HYPERLINK("https://www.facebook.com/581124527507086/posts/719708940315310?comment_id=799249055411668&amp;reply_comment_id=3853797631507032","https://www.facebook.com/581124527507086/posts/719708940315310?comment_id=799249055411668&amp;reply_comment_id=3853797631507032")</f>
        <v>https://www.facebook.com/581124527507086/posts/719708940315310?comment_id=799249055411668&amp;reply_comment_id=3853797631507032</v>
      </c>
      <c r="J1296" t="s">
        <v>52</v>
      </c>
      <c r="R1296">
        <v>0</v>
      </c>
      <c r="S1296">
        <v>0</v>
      </c>
      <c r="U1296">
        <v>0</v>
      </c>
      <c r="X1296" t="s">
        <v>228</v>
      </c>
      <c r="AK1296" t="s">
        <v>2616</v>
      </c>
      <c r="AL1296" t="s">
        <v>55</v>
      </c>
      <c r="AM1296" t="s">
        <v>55</v>
      </c>
      <c r="AN1296" t="s">
        <v>55</v>
      </c>
      <c r="AO1296" t="s">
        <v>55</v>
      </c>
      <c r="AP1296" t="s">
        <v>55</v>
      </c>
      <c r="AQ1296" t="s">
        <v>55</v>
      </c>
    </row>
    <row r="1297" spans="1:43" x14ac:dyDescent="0.35">
      <c r="A1297" t="s">
        <v>2576</v>
      </c>
      <c r="B1297" t="s">
        <v>224</v>
      </c>
      <c r="C1297" t="s">
        <v>225</v>
      </c>
      <c r="D1297" t="s">
        <v>225</v>
      </c>
      <c r="E1297" t="s">
        <v>61</v>
      </c>
      <c r="F1297" t="s">
        <v>2628</v>
      </c>
      <c r="G1297" t="s">
        <v>2629</v>
      </c>
      <c r="I1297" t="str">
        <f>HYPERLINK("https://www.facebook.com/581124527507086/posts/718626650423539?comment_id=955272505629371","https://www.facebook.com/581124527507086/posts/718626650423539?comment_id=955272505629371")</f>
        <v>https://www.facebook.com/581124527507086/posts/718626650423539?comment_id=955272505629371</v>
      </c>
      <c r="R1297">
        <v>0</v>
      </c>
      <c r="S1297">
        <v>0</v>
      </c>
      <c r="U1297">
        <v>0</v>
      </c>
      <c r="X1297" t="s">
        <v>228</v>
      </c>
      <c r="AK1297" t="s">
        <v>2630</v>
      </c>
      <c r="AL1297" t="s">
        <v>55</v>
      </c>
      <c r="AM1297" t="s">
        <v>55</v>
      </c>
      <c r="AN1297" t="s">
        <v>55</v>
      </c>
      <c r="AO1297" t="s">
        <v>55</v>
      </c>
      <c r="AP1297" t="s">
        <v>55</v>
      </c>
      <c r="AQ1297" t="s">
        <v>55</v>
      </c>
    </row>
    <row r="1298" spans="1:43" x14ac:dyDescent="0.35">
      <c r="A1298" t="s">
        <v>2576</v>
      </c>
      <c r="B1298" t="s">
        <v>224</v>
      </c>
      <c r="C1298" t="s">
        <v>225</v>
      </c>
      <c r="D1298" t="s">
        <v>225</v>
      </c>
      <c r="E1298" t="s">
        <v>61</v>
      </c>
      <c r="F1298" t="s">
        <v>2628</v>
      </c>
      <c r="G1298" t="s">
        <v>2631</v>
      </c>
      <c r="I1298" t="str">
        <f>HYPERLINK("https://www.facebook.com/581124527507086/posts/719150110371193?comment_id=2727906274028911","https://www.facebook.com/581124527507086/posts/719150110371193?comment_id=2727906274028911")</f>
        <v>https://www.facebook.com/581124527507086/posts/719150110371193?comment_id=2727906274028911</v>
      </c>
      <c r="R1298">
        <v>0</v>
      </c>
      <c r="S1298">
        <v>0</v>
      </c>
      <c r="U1298">
        <v>0</v>
      </c>
      <c r="X1298" t="s">
        <v>228</v>
      </c>
      <c r="AK1298" t="s">
        <v>2632</v>
      </c>
      <c r="AL1298" t="s">
        <v>55</v>
      </c>
      <c r="AM1298" t="s">
        <v>55</v>
      </c>
      <c r="AN1298" t="s">
        <v>55</v>
      </c>
      <c r="AO1298" t="s">
        <v>55</v>
      </c>
      <c r="AP1298" t="s">
        <v>55</v>
      </c>
      <c r="AQ1298" t="s">
        <v>55</v>
      </c>
    </row>
    <row r="1299" spans="1:43" x14ac:dyDescent="0.35">
      <c r="A1299" t="s">
        <v>2576</v>
      </c>
      <c r="B1299" t="s">
        <v>224</v>
      </c>
      <c r="C1299" t="s">
        <v>225</v>
      </c>
      <c r="D1299" t="s">
        <v>225</v>
      </c>
      <c r="E1299" t="s">
        <v>49</v>
      </c>
      <c r="G1299" t="s">
        <v>2633</v>
      </c>
      <c r="I1299" t="str">
        <f>HYPERLINK("https://www.facebook.com/581124527507086/posts/719708940315310?comment_id=960170592287577","https://www.facebook.com/581124527507086/posts/719708940315310?comment_id=960170592287577")</f>
        <v>https://www.facebook.com/581124527507086/posts/719708940315310?comment_id=960170592287577</v>
      </c>
      <c r="R1299">
        <v>0</v>
      </c>
      <c r="S1299">
        <v>0</v>
      </c>
      <c r="U1299">
        <v>0</v>
      </c>
      <c r="X1299" t="s">
        <v>228</v>
      </c>
      <c r="AK1299" t="s">
        <v>2592</v>
      </c>
      <c r="AL1299" t="s">
        <v>55</v>
      </c>
      <c r="AM1299" t="s">
        <v>55</v>
      </c>
      <c r="AN1299" t="s">
        <v>55</v>
      </c>
      <c r="AO1299" t="s">
        <v>55</v>
      </c>
      <c r="AP1299" t="s">
        <v>55</v>
      </c>
      <c r="AQ1299" t="s">
        <v>55</v>
      </c>
    </row>
    <row r="1300" spans="1:43" x14ac:dyDescent="0.35">
      <c r="A1300" t="s">
        <v>2576</v>
      </c>
      <c r="B1300" t="s">
        <v>224</v>
      </c>
      <c r="C1300" t="s">
        <v>225</v>
      </c>
      <c r="D1300" t="s">
        <v>225</v>
      </c>
      <c r="E1300" t="s">
        <v>61</v>
      </c>
      <c r="F1300" t="s">
        <v>2628</v>
      </c>
      <c r="G1300" t="s">
        <v>2634</v>
      </c>
      <c r="I1300" t="str">
        <f>HYPERLINK("https://www.facebook.com/581124527507086/posts/719708940315310?comment_id=1911924025893297","https://www.facebook.com/581124527507086/posts/719708940315310?comment_id=1911924025893297")</f>
        <v>https://www.facebook.com/581124527507086/posts/719708940315310?comment_id=1911924025893297</v>
      </c>
      <c r="R1300">
        <v>0</v>
      </c>
      <c r="S1300">
        <v>0</v>
      </c>
      <c r="U1300">
        <v>0</v>
      </c>
      <c r="X1300" t="s">
        <v>228</v>
      </c>
      <c r="AK1300" t="s">
        <v>2592</v>
      </c>
      <c r="AL1300" t="s">
        <v>55</v>
      </c>
      <c r="AM1300" t="s">
        <v>55</v>
      </c>
      <c r="AN1300" t="s">
        <v>55</v>
      </c>
      <c r="AO1300" t="s">
        <v>55</v>
      </c>
      <c r="AP1300" t="s">
        <v>55</v>
      </c>
      <c r="AQ1300" t="s">
        <v>55</v>
      </c>
    </row>
    <row r="1301" spans="1:43" x14ac:dyDescent="0.35">
      <c r="A1301" t="s">
        <v>2576</v>
      </c>
      <c r="B1301" t="s">
        <v>224</v>
      </c>
      <c r="C1301" t="s">
        <v>225</v>
      </c>
      <c r="D1301" t="s">
        <v>225</v>
      </c>
      <c r="E1301" t="s">
        <v>49</v>
      </c>
      <c r="F1301" t="s">
        <v>2581</v>
      </c>
      <c r="G1301" t="s">
        <v>2635</v>
      </c>
      <c r="I1301" t="str">
        <f>HYPERLINK("https://www.facebook.com/581124527507086/posts/719708940315310?comment_id=799249055411668&amp;reply_comment_id=859428896020267","https://www.facebook.com/581124527507086/posts/719708940315310?comment_id=799249055411668&amp;reply_comment_id=859428896020267")</f>
        <v>https://www.facebook.com/581124527507086/posts/719708940315310?comment_id=799249055411668&amp;reply_comment_id=859428896020267</v>
      </c>
      <c r="R1301">
        <v>0</v>
      </c>
      <c r="S1301">
        <v>0</v>
      </c>
      <c r="U1301">
        <v>0</v>
      </c>
      <c r="X1301" t="s">
        <v>228</v>
      </c>
      <c r="AK1301" t="s">
        <v>2616</v>
      </c>
      <c r="AL1301" t="s">
        <v>55</v>
      </c>
      <c r="AM1301" t="s">
        <v>55</v>
      </c>
      <c r="AN1301" t="s">
        <v>55</v>
      </c>
      <c r="AO1301" t="s">
        <v>55</v>
      </c>
      <c r="AP1301" t="s">
        <v>55</v>
      </c>
      <c r="AQ1301" t="s">
        <v>55</v>
      </c>
    </row>
    <row r="1302" spans="1:43" x14ac:dyDescent="0.35">
      <c r="A1302" t="s">
        <v>2576</v>
      </c>
      <c r="B1302" t="s">
        <v>224</v>
      </c>
      <c r="C1302" t="s">
        <v>225</v>
      </c>
      <c r="D1302" t="s">
        <v>225</v>
      </c>
      <c r="E1302" t="s">
        <v>61</v>
      </c>
      <c r="F1302" t="s">
        <v>2636</v>
      </c>
      <c r="G1302" t="s">
        <v>2637</v>
      </c>
      <c r="I1302" t="str">
        <f>HYPERLINK("https://www.facebook.com/581124527507086/posts/719708940315310?comment_id=799249055411668&amp;reply_comment_id=1059100831832479","https://www.facebook.com/581124527507086/posts/719708940315310?comment_id=799249055411668&amp;reply_comment_id=1059100831832479")</f>
        <v>https://www.facebook.com/581124527507086/posts/719708940315310?comment_id=799249055411668&amp;reply_comment_id=1059100831832479</v>
      </c>
      <c r="R1302">
        <v>0</v>
      </c>
      <c r="S1302">
        <v>0</v>
      </c>
      <c r="U1302">
        <v>0</v>
      </c>
      <c r="X1302" t="s">
        <v>228</v>
      </c>
      <c r="AK1302" t="s">
        <v>2616</v>
      </c>
      <c r="AL1302" t="s">
        <v>55</v>
      </c>
      <c r="AM1302" t="s">
        <v>55</v>
      </c>
      <c r="AN1302" t="s">
        <v>55</v>
      </c>
      <c r="AO1302" t="s">
        <v>55</v>
      </c>
      <c r="AP1302" t="s">
        <v>55</v>
      </c>
      <c r="AQ1302" t="s">
        <v>55</v>
      </c>
    </row>
    <row r="1303" spans="1:43" x14ac:dyDescent="0.35">
      <c r="A1303" t="s">
        <v>2576</v>
      </c>
      <c r="B1303" t="s">
        <v>224</v>
      </c>
      <c r="C1303" t="s">
        <v>2581</v>
      </c>
      <c r="D1303" t="s">
        <v>2581</v>
      </c>
      <c r="E1303" t="s">
        <v>49</v>
      </c>
      <c r="F1303" t="s">
        <v>2638</v>
      </c>
      <c r="G1303" t="s">
        <v>2639</v>
      </c>
      <c r="I1303" t="str">
        <f>HYPERLINK("https://www.facebook.com/581124527507086/posts/719708940315310?comment_id=799249055411668&amp;reply_comment_id=7435959579784290","https://www.facebook.com/581124527507086/posts/719708940315310?comment_id=799249055411668&amp;reply_comment_id=7435959579784290")</f>
        <v>https://www.facebook.com/581124527507086/posts/719708940315310?comment_id=799249055411668&amp;reply_comment_id=7435959579784290</v>
      </c>
      <c r="J1303" t="s">
        <v>52</v>
      </c>
      <c r="R1303">
        <v>0</v>
      </c>
      <c r="S1303">
        <v>0</v>
      </c>
      <c r="U1303">
        <v>0</v>
      </c>
      <c r="X1303" t="s">
        <v>228</v>
      </c>
      <c r="AK1303" t="s">
        <v>2616</v>
      </c>
      <c r="AL1303" t="s">
        <v>55</v>
      </c>
      <c r="AM1303" t="s">
        <v>55</v>
      </c>
      <c r="AN1303" t="s">
        <v>55</v>
      </c>
      <c r="AO1303" t="s">
        <v>55</v>
      </c>
      <c r="AP1303" t="s">
        <v>55</v>
      </c>
      <c r="AQ1303" t="s">
        <v>55</v>
      </c>
    </row>
    <row r="1304" spans="1:43" x14ac:dyDescent="0.35">
      <c r="A1304" t="s">
        <v>2576</v>
      </c>
      <c r="B1304" t="s">
        <v>224</v>
      </c>
      <c r="C1304" t="s">
        <v>225</v>
      </c>
      <c r="D1304" t="s">
        <v>225</v>
      </c>
      <c r="E1304" t="s">
        <v>61</v>
      </c>
      <c r="F1304" t="s">
        <v>2640</v>
      </c>
      <c r="G1304" t="s">
        <v>2641</v>
      </c>
      <c r="I1304" t="str">
        <f>HYPERLINK("https://www.facebook.com/581124527507086/posts/719708940315310?comment_id=799249055411668","https://www.facebook.com/581124527507086/posts/719708940315310?comment_id=799249055411668")</f>
        <v>https://www.facebook.com/581124527507086/posts/719708940315310?comment_id=799249055411668</v>
      </c>
      <c r="R1304">
        <v>0</v>
      </c>
      <c r="S1304">
        <v>0</v>
      </c>
      <c r="U1304">
        <v>0</v>
      </c>
      <c r="X1304" t="s">
        <v>228</v>
      </c>
      <c r="AK1304" t="s">
        <v>2592</v>
      </c>
      <c r="AL1304" t="s">
        <v>55</v>
      </c>
      <c r="AM1304" t="s">
        <v>55</v>
      </c>
      <c r="AN1304" t="s">
        <v>55</v>
      </c>
      <c r="AO1304" t="s">
        <v>55</v>
      </c>
      <c r="AP1304" t="s">
        <v>55</v>
      </c>
      <c r="AQ1304" t="s">
        <v>55</v>
      </c>
    </row>
    <row r="1305" spans="1:43" x14ac:dyDescent="0.35">
      <c r="A1305" t="s">
        <v>2576</v>
      </c>
      <c r="B1305" t="s">
        <v>47</v>
      </c>
      <c r="C1305" t="s">
        <v>48</v>
      </c>
      <c r="D1305" t="s">
        <v>48</v>
      </c>
      <c r="E1305" t="s">
        <v>49</v>
      </c>
      <c r="F1305" t="s">
        <v>2642</v>
      </c>
      <c r="G1305" t="s">
        <v>2643</v>
      </c>
      <c r="I1305" t="str">
        <f>HYPERLINK("https://twitter.com/Twitter User/status/1774322137299337525","https://twitter.com/Twitter User/status/1774322137299337525")</f>
        <v>https://twitter.com/Twitter User/status/1774322137299337525</v>
      </c>
      <c r="J1305" t="s">
        <v>52</v>
      </c>
      <c r="N1305">
        <v>0</v>
      </c>
      <c r="O1305">
        <v>0</v>
      </c>
      <c r="X1305" t="s">
        <v>53</v>
      </c>
      <c r="AK1305" t="s">
        <v>54</v>
      </c>
      <c r="AL1305" t="s">
        <v>55</v>
      </c>
      <c r="AM1305" t="s">
        <v>55</v>
      </c>
      <c r="AN1305" t="s">
        <v>55</v>
      </c>
      <c r="AO1305" t="s">
        <v>55</v>
      </c>
      <c r="AP1305" t="s">
        <v>55</v>
      </c>
      <c r="AQ1305" t="s">
        <v>55</v>
      </c>
    </row>
    <row r="1306" spans="1:43" x14ac:dyDescent="0.35">
      <c r="A1306" t="s">
        <v>2576</v>
      </c>
      <c r="B1306" t="s">
        <v>224</v>
      </c>
      <c r="C1306" t="s">
        <v>2581</v>
      </c>
      <c r="D1306" t="s">
        <v>2581</v>
      </c>
      <c r="E1306" t="s">
        <v>49</v>
      </c>
      <c r="F1306" t="s">
        <v>2644</v>
      </c>
      <c r="G1306" t="s">
        <v>2645</v>
      </c>
      <c r="I1306" t="str">
        <f>HYPERLINK("https://www.facebook.com/581124527507086/posts/719150110371193?comment_id=430873419349213&amp;reply_comment_id=1143767920096310","https://www.facebook.com/581124527507086/posts/719150110371193?comment_id=430873419349213&amp;reply_comment_id=1143767920096310")</f>
        <v>https://www.facebook.com/581124527507086/posts/719150110371193?comment_id=430873419349213&amp;reply_comment_id=1143767920096310</v>
      </c>
      <c r="J1306" t="s">
        <v>52</v>
      </c>
      <c r="R1306">
        <v>0</v>
      </c>
      <c r="S1306">
        <v>0</v>
      </c>
      <c r="U1306">
        <v>0</v>
      </c>
      <c r="X1306" t="s">
        <v>228</v>
      </c>
      <c r="AK1306" t="s">
        <v>2646</v>
      </c>
      <c r="AL1306" t="s">
        <v>55</v>
      </c>
      <c r="AM1306" t="s">
        <v>55</v>
      </c>
      <c r="AN1306" t="s">
        <v>55</v>
      </c>
      <c r="AO1306" t="s">
        <v>55</v>
      </c>
      <c r="AP1306" t="s">
        <v>55</v>
      </c>
      <c r="AQ1306" t="s">
        <v>55</v>
      </c>
    </row>
    <row r="1307" spans="1:43" x14ac:dyDescent="0.35">
      <c r="A1307" t="s">
        <v>2576</v>
      </c>
      <c r="B1307" t="s">
        <v>47</v>
      </c>
      <c r="C1307" t="s">
        <v>48</v>
      </c>
      <c r="D1307" t="s">
        <v>48</v>
      </c>
      <c r="E1307" t="s">
        <v>49</v>
      </c>
      <c r="F1307" t="s">
        <v>2647</v>
      </c>
      <c r="G1307" t="s">
        <v>2648</v>
      </c>
      <c r="I1307" t="str">
        <f>HYPERLINK("https://twitter.com/Twitter User/status/1774321568501670358","https://twitter.com/Twitter User/status/1774321568501670358")</f>
        <v>https://twitter.com/Twitter User/status/1774321568501670358</v>
      </c>
      <c r="J1307" t="s">
        <v>52</v>
      </c>
      <c r="N1307">
        <v>0</v>
      </c>
      <c r="O1307">
        <v>0</v>
      </c>
      <c r="X1307" t="s">
        <v>53</v>
      </c>
      <c r="AK1307" t="s">
        <v>54</v>
      </c>
      <c r="AL1307" t="s">
        <v>55</v>
      </c>
      <c r="AM1307" t="s">
        <v>55</v>
      </c>
      <c r="AN1307" t="s">
        <v>55</v>
      </c>
      <c r="AO1307" t="s">
        <v>55</v>
      </c>
      <c r="AP1307" t="s">
        <v>55</v>
      </c>
      <c r="AQ1307" t="s">
        <v>55</v>
      </c>
    </row>
    <row r="1308" spans="1:43" x14ac:dyDescent="0.35">
      <c r="A1308" t="s">
        <v>2576</v>
      </c>
      <c r="B1308" t="s">
        <v>224</v>
      </c>
      <c r="C1308" t="s">
        <v>225</v>
      </c>
      <c r="D1308" t="s">
        <v>225</v>
      </c>
      <c r="E1308" t="s">
        <v>49</v>
      </c>
      <c r="F1308" t="s">
        <v>2649</v>
      </c>
      <c r="G1308" t="s">
        <v>2650</v>
      </c>
      <c r="I1308" t="str">
        <f>HYPERLINK("https://www.facebook.com/581124527507086/posts/719708940315310?comment_id=977009247471665","https://www.facebook.com/581124527507086/posts/719708940315310?comment_id=977009247471665")</f>
        <v>https://www.facebook.com/581124527507086/posts/719708940315310?comment_id=977009247471665</v>
      </c>
      <c r="R1308">
        <v>0</v>
      </c>
      <c r="S1308">
        <v>0</v>
      </c>
      <c r="U1308">
        <v>0</v>
      </c>
      <c r="X1308" t="s">
        <v>228</v>
      </c>
      <c r="AK1308" t="s">
        <v>2592</v>
      </c>
      <c r="AL1308" t="s">
        <v>55</v>
      </c>
      <c r="AM1308" t="s">
        <v>55</v>
      </c>
      <c r="AN1308" t="s">
        <v>55</v>
      </c>
      <c r="AO1308" t="s">
        <v>55</v>
      </c>
      <c r="AP1308" t="s">
        <v>55</v>
      </c>
      <c r="AQ1308" t="s">
        <v>55</v>
      </c>
    </row>
    <row r="1309" spans="1:43" x14ac:dyDescent="0.35">
      <c r="A1309" t="s">
        <v>2576</v>
      </c>
      <c r="B1309" t="s">
        <v>224</v>
      </c>
      <c r="C1309" t="s">
        <v>2581</v>
      </c>
      <c r="D1309" t="s">
        <v>2581</v>
      </c>
      <c r="E1309" t="s">
        <v>61</v>
      </c>
      <c r="F1309" t="s">
        <v>2651</v>
      </c>
      <c r="G1309" t="s">
        <v>2652</v>
      </c>
      <c r="I1309" t="str">
        <f>HYPERLINK("https://www.facebook.com/581124527507086/posts/719708940315310?comment_id=432133292515743&amp;reply_comment_id=1166454847856143","https://www.facebook.com/581124527507086/posts/719708940315310?comment_id=432133292515743&amp;reply_comment_id=1166454847856143")</f>
        <v>https://www.facebook.com/581124527507086/posts/719708940315310?comment_id=432133292515743&amp;reply_comment_id=1166454847856143</v>
      </c>
      <c r="J1309" t="s">
        <v>52</v>
      </c>
      <c r="R1309">
        <v>0</v>
      </c>
      <c r="S1309">
        <v>0</v>
      </c>
      <c r="U1309">
        <v>0</v>
      </c>
      <c r="X1309" t="s">
        <v>228</v>
      </c>
      <c r="AK1309" t="s">
        <v>2625</v>
      </c>
      <c r="AL1309" t="s">
        <v>55</v>
      </c>
      <c r="AM1309" t="s">
        <v>55</v>
      </c>
      <c r="AN1309" t="s">
        <v>55</v>
      </c>
      <c r="AO1309" t="s">
        <v>55</v>
      </c>
      <c r="AP1309" t="s">
        <v>55</v>
      </c>
      <c r="AQ1309" t="s">
        <v>55</v>
      </c>
    </row>
    <row r="1310" spans="1:43" x14ac:dyDescent="0.35">
      <c r="A1310" t="s">
        <v>2576</v>
      </c>
      <c r="B1310" t="s">
        <v>224</v>
      </c>
      <c r="C1310" t="s">
        <v>225</v>
      </c>
      <c r="D1310" t="s">
        <v>225</v>
      </c>
      <c r="E1310" t="s">
        <v>49</v>
      </c>
      <c r="F1310" t="s">
        <v>2653</v>
      </c>
      <c r="G1310" t="s">
        <v>2654</v>
      </c>
      <c r="I1310" t="str">
        <f>HYPERLINK("https://www.facebook.com/581124527507086/posts/719708940315310?comment_id=432133292515743","https://www.facebook.com/581124527507086/posts/719708940315310?comment_id=432133292515743")</f>
        <v>https://www.facebook.com/581124527507086/posts/719708940315310?comment_id=432133292515743</v>
      </c>
      <c r="R1310">
        <v>0</v>
      </c>
      <c r="S1310">
        <v>0</v>
      </c>
      <c r="U1310">
        <v>0</v>
      </c>
      <c r="X1310" t="s">
        <v>228</v>
      </c>
      <c r="AK1310" t="s">
        <v>2592</v>
      </c>
      <c r="AL1310" t="s">
        <v>55</v>
      </c>
      <c r="AM1310" t="s">
        <v>55</v>
      </c>
      <c r="AN1310" t="s">
        <v>55</v>
      </c>
      <c r="AO1310" t="s">
        <v>55</v>
      </c>
      <c r="AP1310" t="s">
        <v>55</v>
      </c>
      <c r="AQ1310" t="s">
        <v>55</v>
      </c>
    </row>
    <row r="1311" spans="1:43" x14ac:dyDescent="0.35">
      <c r="A1311" t="s">
        <v>2576</v>
      </c>
      <c r="B1311" t="s">
        <v>47</v>
      </c>
      <c r="C1311" t="s">
        <v>48</v>
      </c>
      <c r="D1311" t="s">
        <v>48</v>
      </c>
      <c r="E1311" t="s">
        <v>49</v>
      </c>
      <c r="F1311" t="s">
        <v>2655</v>
      </c>
      <c r="G1311" t="s">
        <v>2656</v>
      </c>
      <c r="I1311" t="str">
        <f>HYPERLINK("https://twitter.com/Twitter User/status/1774311592949436722","https://twitter.com/Twitter User/status/1774311592949436722")</f>
        <v>https://twitter.com/Twitter User/status/1774311592949436722</v>
      </c>
      <c r="J1311" t="s">
        <v>52</v>
      </c>
      <c r="N1311">
        <v>0</v>
      </c>
      <c r="O1311">
        <v>0</v>
      </c>
      <c r="X1311" t="s">
        <v>53</v>
      </c>
      <c r="AK1311" t="s">
        <v>54</v>
      </c>
      <c r="AL1311" t="s">
        <v>55</v>
      </c>
      <c r="AM1311" t="s">
        <v>55</v>
      </c>
      <c r="AN1311" t="s">
        <v>55</v>
      </c>
      <c r="AO1311" t="s">
        <v>55</v>
      </c>
      <c r="AP1311" t="s">
        <v>55</v>
      </c>
      <c r="AQ1311" t="s">
        <v>55</v>
      </c>
    </row>
    <row r="1312" spans="1:43" x14ac:dyDescent="0.35">
      <c r="A1312" t="s">
        <v>2576</v>
      </c>
      <c r="B1312" t="s">
        <v>224</v>
      </c>
      <c r="C1312" t="s">
        <v>225</v>
      </c>
      <c r="D1312" t="s">
        <v>225</v>
      </c>
      <c r="E1312" t="s">
        <v>49</v>
      </c>
      <c r="G1312" t="s">
        <v>2657</v>
      </c>
      <c r="I1312" t="str">
        <f>HYPERLINK("https://www.facebook.com/581124527507086/posts/719150110371193?comment_id=430873419349213&amp;reply_comment_id=311181331721005","https://www.facebook.com/581124527507086/posts/719150110371193?comment_id=430873419349213&amp;reply_comment_id=311181331721005")</f>
        <v>https://www.facebook.com/581124527507086/posts/719150110371193?comment_id=430873419349213&amp;reply_comment_id=311181331721005</v>
      </c>
      <c r="R1312">
        <v>0</v>
      </c>
      <c r="S1312">
        <v>0</v>
      </c>
      <c r="U1312">
        <v>0</v>
      </c>
      <c r="X1312" t="s">
        <v>228</v>
      </c>
      <c r="AK1312" t="s">
        <v>2646</v>
      </c>
      <c r="AL1312" t="s">
        <v>55</v>
      </c>
      <c r="AM1312" t="s">
        <v>55</v>
      </c>
      <c r="AN1312" t="s">
        <v>55</v>
      </c>
      <c r="AO1312" t="s">
        <v>55</v>
      </c>
      <c r="AP1312" t="s">
        <v>55</v>
      </c>
      <c r="AQ1312" t="s">
        <v>55</v>
      </c>
    </row>
    <row r="1313" spans="1:43" x14ac:dyDescent="0.35">
      <c r="A1313" t="s">
        <v>2576</v>
      </c>
      <c r="B1313" t="s">
        <v>224</v>
      </c>
      <c r="C1313" t="s">
        <v>2581</v>
      </c>
      <c r="D1313" t="s">
        <v>2581</v>
      </c>
      <c r="E1313" t="s">
        <v>68</v>
      </c>
      <c r="F1313" t="s">
        <v>2658</v>
      </c>
      <c r="G1313" t="s">
        <v>2659</v>
      </c>
      <c r="I1313" t="str">
        <f>HYPERLINK("https://www.facebook.com/581124527507086/posts/719150110371193?comment_id=430873419349213&amp;reply_comment_id=1555002121943867","https://www.facebook.com/581124527507086/posts/719150110371193?comment_id=430873419349213&amp;reply_comment_id=1555002121943867")</f>
        <v>https://www.facebook.com/581124527507086/posts/719150110371193?comment_id=430873419349213&amp;reply_comment_id=1555002121943867</v>
      </c>
      <c r="J1313" t="s">
        <v>52</v>
      </c>
      <c r="R1313">
        <v>0</v>
      </c>
      <c r="S1313">
        <v>0</v>
      </c>
      <c r="U1313">
        <v>0</v>
      </c>
      <c r="X1313" t="s">
        <v>228</v>
      </c>
      <c r="AK1313" t="s">
        <v>2646</v>
      </c>
      <c r="AL1313" t="s">
        <v>55</v>
      </c>
      <c r="AM1313" t="s">
        <v>55</v>
      </c>
      <c r="AN1313" t="s">
        <v>55</v>
      </c>
      <c r="AO1313" t="s">
        <v>55</v>
      </c>
      <c r="AP1313" t="s">
        <v>55</v>
      </c>
      <c r="AQ1313" t="s">
        <v>55</v>
      </c>
    </row>
    <row r="1314" spans="1:43" x14ac:dyDescent="0.35">
      <c r="A1314" t="s">
        <v>2576</v>
      </c>
      <c r="B1314" t="s">
        <v>47</v>
      </c>
      <c r="C1314" t="s">
        <v>48</v>
      </c>
      <c r="D1314" t="s">
        <v>48</v>
      </c>
      <c r="E1314" t="s">
        <v>49</v>
      </c>
      <c r="F1314" t="s">
        <v>2660</v>
      </c>
      <c r="G1314" t="s">
        <v>2661</v>
      </c>
      <c r="I1314" t="str">
        <f>HYPERLINK("https://twitter.com/Twitter User/status/1774302259574083893","https://twitter.com/Twitter User/status/1774302259574083893")</f>
        <v>https://twitter.com/Twitter User/status/1774302259574083893</v>
      </c>
      <c r="J1314" t="s">
        <v>52</v>
      </c>
      <c r="N1314">
        <v>0</v>
      </c>
      <c r="O1314">
        <v>0</v>
      </c>
      <c r="W1314" t="s">
        <v>94</v>
      </c>
      <c r="X1314" t="s">
        <v>53</v>
      </c>
      <c r="AK1314" t="s">
        <v>54</v>
      </c>
      <c r="AL1314" t="s">
        <v>55</v>
      </c>
      <c r="AM1314" t="s">
        <v>55</v>
      </c>
      <c r="AN1314" t="s">
        <v>55</v>
      </c>
      <c r="AO1314" t="s">
        <v>55</v>
      </c>
      <c r="AP1314" t="s">
        <v>55</v>
      </c>
      <c r="AQ1314" t="s">
        <v>55</v>
      </c>
    </row>
    <row r="1315" spans="1:43" x14ac:dyDescent="0.35">
      <c r="A1315" t="s">
        <v>2576</v>
      </c>
      <c r="B1315" t="s">
        <v>47</v>
      </c>
      <c r="C1315" t="s">
        <v>48</v>
      </c>
      <c r="D1315" t="s">
        <v>48</v>
      </c>
      <c r="E1315" t="s">
        <v>49</v>
      </c>
      <c r="F1315" t="s">
        <v>2662</v>
      </c>
      <c r="G1315" t="s">
        <v>2663</v>
      </c>
      <c r="I1315" t="str">
        <f>HYPERLINK("https://twitter.com/Twitter User/status/1774292090543128944","https://twitter.com/Twitter User/status/1774292090543128944")</f>
        <v>https://twitter.com/Twitter User/status/1774292090543128944</v>
      </c>
      <c r="J1315" t="s">
        <v>52</v>
      </c>
      <c r="N1315">
        <v>0</v>
      </c>
      <c r="O1315">
        <v>0</v>
      </c>
      <c r="X1315" t="s">
        <v>53</v>
      </c>
      <c r="AK1315" t="s">
        <v>54</v>
      </c>
      <c r="AL1315" t="s">
        <v>55</v>
      </c>
      <c r="AM1315" t="s">
        <v>55</v>
      </c>
      <c r="AN1315" t="s">
        <v>55</v>
      </c>
      <c r="AO1315" t="s">
        <v>55</v>
      </c>
      <c r="AP1315" t="s">
        <v>55</v>
      </c>
      <c r="AQ1315" t="s">
        <v>55</v>
      </c>
    </row>
    <row r="1316" spans="1:43" x14ac:dyDescent="0.35">
      <c r="A1316" t="s">
        <v>2576</v>
      </c>
      <c r="B1316" t="s">
        <v>73</v>
      </c>
      <c r="C1316" t="s">
        <v>2664</v>
      </c>
      <c r="D1316" t="s">
        <v>2664</v>
      </c>
      <c r="E1316" t="s">
        <v>49</v>
      </c>
      <c r="F1316" t="s">
        <v>2665</v>
      </c>
      <c r="G1316" t="s">
        <v>2666</v>
      </c>
      <c r="I1316" t="str">
        <f>HYPERLINK("https://www.youtube.com/watch?v=lc_afuQdxgE&amp;lc=UgwJHLNjl46VCVq7MRR4AaABAg","https://www.youtube.com/watch?v=lc_afuQdxgE&amp;lc=UgwJHLNjl46VCVq7MRR4AaABAg")</f>
        <v>https://www.youtube.com/watch?v=lc_afuQdxgE&amp;lc=UgwJHLNjl46VCVq7MRR4AaABAg</v>
      </c>
      <c r="R1316">
        <v>0</v>
      </c>
      <c r="S1316">
        <v>0</v>
      </c>
      <c r="T1316">
        <v>0</v>
      </c>
      <c r="V1316">
        <v>0</v>
      </c>
      <c r="X1316" t="s">
        <v>228</v>
      </c>
      <c r="AL1316" t="s">
        <v>55</v>
      </c>
      <c r="AM1316" t="s">
        <v>55</v>
      </c>
      <c r="AN1316" t="s">
        <v>55</v>
      </c>
      <c r="AO1316" t="s">
        <v>55</v>
      </c>
      <c r="AP1316" t="s">
        <v>55</v>
      </c>
      <c r="AQ1316" t="s">
        <v>55</v>
      </c>
    </row>
    <row r="1317" spans="1:43" x14ac:dyDescent="0.35">
      <c r="A1317" t="s">
        <v>2576</v>
      </c>
      <c r="B1317" t="s">
        <v>47</v>
      </c>
      <c r="C1317" t="s">
        <v>48</v>
      </c>
      <c r="D1317" t="s">
        <v>48</v>
      </c>
      <c r="E1317" t="s">
        <v>49</v>
      </c>
      <c r="F1317" t="s">
        <v>2667</v>
      </c>
      <c r="G1317" t="s">
        <v>2668</v>
      </c>
      <c r="I1317" t="str">
        <f>HYPERLINK("https://twitter.com/Twitter User/status/1774275546492678223","https://twitter.com/Twitter User/status/1774275546492678223")</f>
        <v>https://twitter.com/Twitter User/status/1774275546492678223</v>
      </c>
      <c r="J1317" t="s">
        <v>52</v>
      </c>
      <c r="N1317">
        <v>0</v>
      </c>
      <c r="O1317">
        <v>0</v>
      </c>
      <c r="X1317" t="s">
        <v>53</v>
      </c>
      <c r="AK1317" t="s">
        <v>54</v>
      </c>
      <c r="AL1317" t="s">
        <v>55</v>
      </c>
      <c r="AM1317" t="s">
        <v>55</v>
      </c>
      <c r="AN1317" t="s">
        <v>55</v>
      </c>
      <c r="AO1317" t="s">
        <v>55</v>
      </c>
      <c r="AP1317" t="s">
        <v>55</v>
      </c>
      <c r="AQ1317" t="s">
        <v>55</v>
      </c>
    </row>
    <row r="1318" spans="1:43" x14ac:dyDescent="0.35">
      <c r="A1318" t="s">
        <v>2576</v>
      </c>
      <c r="B1318" t="s">
        <v>47</v>
      </c>
      <c r="C1318" t="s">
        <v>48</v>
      </c>
      <c r="D1318" t="s">
        <v>48</v>
      </c>
      <c r="E1318" t="s">
        <v>49</v>
      </c>
      <c r="F1318" t="s">
        <v>2669</v>
      </c>
      <c r="G1318" t="s">
        <v>2670</v>
      </c>
      <c r="I1318" t="str">
        <f>HYPERLINK("https://twitter.com/Twitter User/status/1774274784085602648","https://twitter.com/Twitter User/status/1774274784085602648")</f>
        <v>https://twitter.com/Twitter User/status/1774274784085602648</v>
      </c>
      <c r="J1318" t="s">
        <v>52</v>
      </c>
      <c r="N1318">
        <v>0</v>
      </c>
      <c r="O1318">
        <v>0</v>
      </c>
      <c r="X1318" t="s">
        <v>53</v>
      </c>
      <c r="AK1318" t="s">
        <v>54</v>
      </c>
      <c r="AL1318" t="s">
        <v>55</v>
      </c>
      <c r="AM1318" t="s">
        <v>55</v>
      </c>
      <c r="AN1318" t="s">
        <v>55</v>
      </c>
      <c r="AO1318" t="s">
        <v>55</v>
      </c>
      <c r="AP1318" t="s">
        <v>55</v>
      </c>
      <c r="AQ1318" t="s">
        <v>55</v>
      </c>
    </row>
    <row r="1319" spans="1:43" x14ac:dyDescent="0.35">
      <c r="A1319" t="s">
        <v>2576</v>
      </c>
      <c r="B1319" t="s">
        <v>47</v>
      </c>
      <c r="C1319" t="s">
        <v>48</v>
      </c>
      <c r="D1319" t="s">
        <v>48</v>
      </c>
      <c r="E1319" t="s">
        <v>49</v>
      </c>
      <c r="F1319" t="s">
        <v>2671</v>
      </c>
      <c r="G1319" t="s">
        <v>2672</v>
      </c>
      <c r="I1319" t="str">
        <f>HYPERLINK("https://twitter.com/Twitter User/status/1774244111664705723","https://twitter.com/Twitter User/status/1774244111664705723")</f>
        <v>https://twitter.com/Twitter User/status/1774244111664705723</v>
      </c>
      <c r="J1319" t="s">
        <v>52</v>
      </c>
      <c r="N1319">
        <v>0</v>
      </c>
      <c r="O1319">
        <v>0</v>
      </c>
      <c r="X1319" t="s">
        <v>53</v>
      </c>
      <c r="AK1319" t="s">
        <v>54</v>
      </c>
      <c r="AL1319" t="s">
        <v>55</v>
      </c>
      <c r="AM1319" t="s">
        <v>55</v>
      </c>
      <c r="AN1319" t="s">
        <v>55</v>
      </c>
      <c r="AO1319" t="s">
        <v>55</v>
      </c>
      <c r="AP1319" t="s">
        <v>55</v>
      </c>
      <c r="AQ1319" t="s">
        <v>55</v>
      </c>
    </row>
    <row r="1320" spans="1:43" x14ac:dyDescent="0.35">
      <c r="A1320" t="s">
        <v>2673</v>
      </c>
      <c r="B1320" t="s">
        <v>224</v>
      </c>
      <c r="C1320" t="s">
        <v>2581</v>
      </c>
      <c r="D1320" t="s">
        <v>2581</v>
      </c>
      <c r="E1320" t="s">
        <v>49</v>
      </c>
      <c r="F1320" t="s">
        <v>2674</v>
      </c>
      <c r="G1320" t="s">
        <v>2675</v>
      </c>
      <c r="I1320" t="str">
        <f>HYPERLINK("https://www.facebook.com/581124527507086/posts/719708940315310?comment_id=1314270586641842&amp;reply_comment_id=400204195969727","https://www.facebook.com/581124527507086/posts/719708940315310?comment_id=1314270586641842&amp;reply_comment_id=400204195969727")</f>
        <v>https://www.facebook.com/581124527507086/posts/719708940315310?comment_id=1314270586641842&amp;reply_comment_id=400204195969727</v>
      </c>
      <c r="J1320" t="s">
        <v>52</v>
      </c>
      <c r="R1320">
        <v>0</v>
      </c>
      <c r="S1320">
        <v>0</v>
      </c>
      <c r="U1320">
        <v>0</v>
      </c>
      <c r="X1320" t="s">
        <v>228</v>
      </c>
      <c r="AK1320" t="s">
        <v>2676</v>
      </c>
      <c r="AL1320" t="s">
        <v>55</v>
      </c>
      <c r="AM1320" t="s">
        <v>55</v>
      </c>
      <c r="AN1320" t="s">
        <v>55</v>
      </c>
      <c r="AO1320" t="s">
        <v>55</v>
      </c>
      <c r="AP1320" t="s">
        <v>55</v>
      </c>
      <c r="AQ1320" t="s">
        <v>55</v>
      </c>
    </row>
    <row r="1321" spans="1:43" x14ac:dyDescent="0.35">
      <c r="A1321" t="s">
        <v>2673</v>
      </c>
      <c r="B1321" t="s">
        <v>224</v>
      </c>
      <c r="C1321" t="s">
        <v>225</v>
      </c>
      <c r="D1321" t="s">
        <v>225</v>
      </c>
      <c r="E1321" t="s">
        <v>61</v>
      </c>
      <c r="F1321" t="s">
        <v>2677</v>
      </c>
      <c r="G1321" t="s">
        <v>2678</v>
      </c>
      <c r="I1321" t="str">
        <f>HYPERLINK("https://www.facebook.com/581124527507086/posts/719708940315310?comment_id=1314270586641842","https://www.facebook.com/581124527507086/posts/719708940315310?comment_id=1314270586641842")</f>
        <v>https://www.facebook.com/581124527507086/posts/719708940315310?comment_id=1314270586641842</v>
      </c>
      <c r="R1321">
        <v>0</v>
      </c>
      <c r="S1321">
        <v>0</v>
      </c>
      <c r="U1321">
        <v>0</v>
      </c>
      <c r="X1321" t="s">
        <v>228</v>
      </c>
      <c r="AK1321" t="s">
        <v>2592</v>
      </c>
      <c r="AL1321" t="s">
        <v>55</v>
      </c>
      <c r="AM1321" t="s">
        <v>55</v>
      </c>
      <c r="AN1321" t="s">
        <v>55</v>
      </c>
      <c r="AO1321" t="s">
        <v>55</v>
      </c>
      <c r="AP1321" t="s">
        <v>55</v>
      </c>
      <c r="AQ1321" t="s">
        <v>55</v>
      </c>
    </row>
    <row r="1322" spans="1:43" x14ac:dyDescent="0.35">
      <c r="A1322" t="s">
        <v>2673</v>
      </c>
      <c r="B1322" t="s">
        <v>224</v>
      </c>
      <c r="C1322" t="s">
        <v>2581</v>
      </c>
      <c r="D1322" t="s">
        <v>2581</v>
      </c>
      <c r="E1322" t="s">
        <v>49</v>
      </c>
      <c r="F1322" t="s">
        <v>2679</v>
      </c>
      <c r="G1322" t="s">
        <v>2680</v>
      </c>
      <c r="I1322" t="str">
        <f>HYPERLINK("https://www.facebook.com/581124527507086/posts/719150110371193?comment_id=430873419349213&amp;reply_comment_id=959670252349813","https://www.facebook.com/581124527507086/posts/719150110371193?comment_id=430873419349213&amp;reply_comment_id=959670252349813")</f>
        <v>https://www.facebook.com/581124527507086/posts/719150110371193?comment_id=430873419349213&amp;reply_comment_id=959670252349813</v>
      </c>
      <c r="J1322" t="s">
        <v>52</v>
      </c>
      <c r="R1322">
        <v>0</v>
      </c>
      <c r="S1322">
        <v>0</v>
      </c>
      <c r="U1322">
        <v>0</v>
      </c>
      <c r="X1322" t="s">
        <v>228</v>
      </c>
      <c r="AK1322" t="s">
        <v>2646</v>
      </c>
      <c r="AL1322" t="s">
        <v>55</v>
      </c>
      <c r="AM1322" t="s">
        <v>55</v>
      </c>
      <c r="AN1322" t="s">
        <v>55</v>
      </c>
      <c r="AO1322" t="s">
        <v>55</v>
      </c>
      <c r="AP1322" t="s">
        <v>55</v>
      </c>
      <c r="AQ1322" t="s">
        <v>55</v>
      </c>
    </row>
    <row r="1323" spans="1:43" x14ac:dyDescent="0.35">
      <c r="A1323" t="s">
        <v>2673</v>
      </c>
      <c r="B1323" t="s">
        <v>224</v>
      </c>
      <c r="C1323" t="s">
        <v>225</v>
      </c>
      <c r="D1323" t="s">
        <v>225</v>
      </c>
      <c r="E1323" t="s">
        <v>49</v>
      </c>
      <c r="F1323" t="s">
        <v>2681</v>
      </c>
      <c r="G1323" t="s">
        <v>2682</v>
      </c>
      <c r="I1323" t="str">
        <f>HYPERLINK("https://www.facebook.com/581124527507086/posts/719150110371193?comment_id=430873419349213&amp;reply_comment_id=926995305765177","https://www.facebook.com/581124527507086/posts/719150110371193?comment_id=430873419349213&amp;reply_comment_id=926995305765177")</f>
        <v>https://www.facebook.com/581124527507086/posts/719150110371193?comment_id=430873419349213&amp;reply_comment_id=926995305765177</v>
      </c>
      <c r="R1323">
        <v>0</v>
      </c>
      <c r="S1323">
        <v>0</v>
      </c>
      <c r="U1323">
        <v>0</v>
      </c>
      <c r="X1323" t="s">
        <v>228</v>
      </c>
      <c r="AK1323" t="s">
        <v>2646</v>
      </c>
      <c r="AL1323" t="s">
        <v>55</v>
      </c>
      <c r="AM1323" t="s">
        <v>55</v>
      </c>
      <c r="AN1323" t="s">
        <v>55</v>
      </c>
      <c r="AO1323" t="s">
        <v>55</v>
      </c>
      <c r="AP1323" t="s">
        <v>55</v>
      </c>
      <c r="AQ1323" t="s">
        <v>55</v>
      </c>
    </row>
    <row r="1324" spans="1:43" x14ac:dyDescent="0.35">
      <c r="A1324" t="s">
        <v>2673</v>
      </c>
      <c r="B1324" t="s">
        <v>224</v>
      </c>
      <c r="C1324" t="s">
        <v>225</v>
      </c>
      <c r="D1324" t="s">
        <v>225</v>
      </c>
      <c r="E1324" t="s">
        <v>49</v>
      </c>
      <c r="F1324">
        <v>9466839388</v>
      </c>
      <c r="G1324" t="s">
        <v>2683</v>
      </c>
      <c r="I1324" t="str">
        <f>HYPERLINK("https://www.facebook.com/581124527507086/posts/719150110371193?comment_id=430873419349213&amp;reply_comment_id=416843087600225","https://www.facebook.com/581124527507086/posts/719150110371193?comment_id=430873419349213&amp;reply_comment_id=416843087600225")</f>
        <v>https://www.facebook.com/581124527507086/posts/719150110371193?comment_id=430873419349213&amp;reply_comment_id=416843087600225</v>
      </c>
      <c r="R1324">
        <v>0</v>
      </c>
      <c r="S1324">
        <v>0</v>
      </c>
      <c r="U1324">
        <v>0</v>
      </c>
      <c r="X1324" t="s">
        <v>228</v>
      </c>
      <c r="AK1324" t="s">
        <v>2646</v>
      </c>
      <c r="AL1324" t="s">
        <v>55</v>
      </c>
      <c r="AM1324" t="s">
        <v>55</v>
      </c>
      <c r="AN1324" t="s">
        <v>55</v>
      </c>
      <c r="AO1324" t="s">
        <v>55</v>
      </c>
      <c r="AP1324" t="s">
        <v>55</v>
      </c>
      <c r="AQ1324" t="s">
        <v>55</v>
      </c>
    </row>
    <row r="1325" spans="1:43" x14ac:dyDescent="0.35">
      <c r="A1325" t="s">
        <v>2673</v>
      </c>
      <c r="B1325" t="s">
        <v>224</v>
      </c>
      <c r="C1325" t="s">
        <v>2581</v>
      </c>
      <c r="D1325" t="s">
        <v>2581</v>
      </c>
      <c r="E1325" t="s">
        <v>49</v>
      </c>
      <c r="F1325" t="s">
        <v>2684</v>
      </c>
      <c r="G1325" t="s">
        <v>2685</v>
      </c>
      <c r="I1325" t="str">
        <f>HYPERLINK("https://www.facebook.com/581124527507086/posts/719150110371193?comment_id=430873419349213&amp;reply_comment_id=183987064807666","https://www.facebook.com/581124527507086/posts/719150110371193?comment_id=430873419349213&amp;reply_comment_id=183987064807666")</f>
        <v>https://www.facebook.com/581124527507086/posts/719150110371193?comment_id=430873419349213&amp;reply_comment_id=183987064807666</v>
      </c>
      <c r="J1325" t="s">
        <v>52</v>
      </c>
      <c r="R1325">
        <v>0</v>
      </c>
      <c r="S1325">
        <v>0</v>
      </c>
      <c r="U1325">
        <v>0</v>
      </c>
      <c r="X1325" t="s">
        <v>228</v>
      </c>
      <c r="AK1325" t="s">
        <v>2646</v>
      </c>
      <c r="AL1325" t="s">
        <v>55</v>
      </c>
      <c r="AM1325" t="s">
        <v>55</v>
      </c>
      <c r="AN1325" t="s">
        <v>55</v>
      </c>
      <c r="AO1325" t="s">
        <v>55</v>
      </c>
      <c r="AP1325" t="s">
        <v>55</v>
      </c>
      <c r="AQ1325" t="s">
        <v>55</v>
      </c>
    </row>
    <row r="1326" spans="1:43" x14ac:dyDescent="0.35">
      <c r="A1326" t="s">
        <v>2673</v>
      </c>
      <c r="B1326" t="s">
        <v>224</v>
      </c>
      <c r="C1326" t="s">
        <v>225</v>
      </c>
      <c r="D1326" t="s">
        <v>225</v>
      </c>
      <c r="E1326" t="s">
        <v>49</v>
      </c>
      <c r="F1326" t="s">
        <v>2686</v>
      </c>
      <c r="G1326" t="s">
        <v>2687</v>
      </c>
      <c r="I1326" t="str">
        <f>HYPERLINK("https://www.facebook.com/581124527507086/posts/718626650423539?comment_id=1337351986931925","https://www.facebook.com/581124527507086/posts/718626650423539?comment_id=1337351986931925")</f>
        <v>https://www.facebook.com/581124527507086/posts/718626650423539?comment_id=1337351986931925</v>
      </c>
      <c r="R1326">
        <v>0</v>
      </c>
      <c r="S1326">
        <v>0</v>
      </c>
      <c r="U1326">
        <v>0</v>
      </c>
      <c r="X1326" t="s">
        <v>228</v>
      </c>
      <c r="AK1326" t="s">
        <v>2630</v>
      </c>
      <c r="AL1326" t="s">
        <v>55</v>
      </c>
      <c r="AM1326" t="s">
        <v>55</v>
      </c>
      <c r="AN1326" t="s">
        <v>55</v>
      </c>
      <c r="AO1326" t="s">
        <v>55</v>
      </c>
      <c r="AP1326" t="s">
        <v>55</v>
      </c>
      <c r="AQ1326" t="s">
        <v>55</v>
      </c>
    </row>
    <row r="1327" spans="1:43" x14ac:dyDescent="0.35">
      <c r="A1327" t="s">
        <v>2673</v>
      </c>
      <c r="B1327" t="s">
        <v>224</v>
      </c>
      <c r="C1327" t="s">
        <v>225</v>
      </c>
      <c r="D1327" t="s">
        <v>225</v>
      </c>
      <c r="E1327" t="s">
        <v>49</v>
      </c>
      <c r="F1327" t="s">
        <v>2688</v>
      </c>
      <c r="G1327" t="s">
        <v>2689</v>
      </c>
      <c r="I1327" t="str">
        <f>HYPERLINK("https://www.facebook.com/581124527507086/posts/719150110371193?comment_id=7441737102608794&amp;reply_comment_id=3792283904381105","https://www.facebook.com/581124527507086/posts/719150110371193?comment_id=7441737102608794&amp;reply_comment_id=3792283904381105")</f>
        <v>https://www.facebook.com/581124527507086/posts/719150110371193?comment_id=7441737102608794&amp;reply_comment_id=3792283904381105</v>
      </c>
      <c r="R1327">
        <v>0</v>
      </c>
      <c r="S1327">
        <v>0</v>
      </c>
      <c r="U1327">
        <v>0</v>
      </c>
      <c r="X1327" t="s">
        <v>228</v>
      </c>
      <c r="AK1327" t="s">
        <v>2690</v>
      </c>
      <c r="AL1327" t="s">
        <v>55</v>
      </c>
      <c r="AM1327" t="s">
        <v>55</v>
      </c>
      <c r="AN1327" t="s">
        <v>55</v>
      </c>
      <c r="AO1327" t="s">
        <v>55</v>
      </c>
      <c r="AP1327" t="s">
        <v>55</v>
      </c>
      <c r="AQ1327" t="s">
        <v>55</v>
      </c>
    </row>
    <row r="1328" spans="1:43" x14ac:dyDescent="0.35">
      <c r="A1328" t="s">
        <v>2673</v>
      </c>
      <c r="B1328" t="s">
        <v>224</v>
      </c>
      <c r="C1328" t="s">
        <v>2581</v>
      </c>
      <c r="D1328" t="s">
        <v>2581</v>
      </c>
      <c r="E1328" t="s">
        <v>61</v>
      </c>
      <c r="F1328" t="s">
        <v>2691</v>
      </c>
      <c r="G1328" t="s">
        <v>2692</v>
      </c>
      <c r="I1328" t="str">
        <f>HYPERLINK("https://www.facebook.com/581124527507086/posts/719708940315310?comment_id=919316319922806&amp;reply_comment_id=1130835954835472","https://www.facebook.com/581124527507086/posts/719708940315310?comment_id=919316319922806&amp;reply_comment_id=1130835954835472")</f>
        <v>https://www.facebook.com/581124527507086/posts/719708940315310?comment_id=919316319922806&amp;reply_comment_id=1130835954835472</v>
      </c>
      <c r="J1328" t="s">
        <v>52</v>
      </c>
      <c r="R1328">
        <v>0</v>
      </c>
      <c r="S1328">
        <v>0</v>
      </c>
      <c r="U1328">
        <v>0</v>
      </c>
      <c r="X1328" t="s">
        <v>228</v>
      </c>
      <c r="AK1328" t="s">
        <v>2693</v>
      </c>
      <c r="AL1328" t="s">
        <v>55</v>
      </c>
      <c r="AM1328" t="s">
        <v>55</v>
      </c>
      <c r="AN1328" t="s">
        <v>55</v>
      </c>
      <c r="AO1328" t="s">
        <v>55</v>
      </c>
      <c r="AP1328" t="s">
        <v>55</v>
      </c>
      <c r="AQ1328" t="s">
        <v>55</v>
      </c>
    </row>
    <row r="1329" spans="1:43" x14ac:dyDescent="0.35">
      <c r="A1329" t="s">
        <v>2673</v>
      </c>
      <c r="B1329" t="s">
        <v>224</v>
      </c>
      <c r="C1329" t="s">
        <v>225</v>
      </c>
      <c r="D1329" t="s">
        <v>225</v>
      </c>
      <c r="E1329" t="s">
        <v>49</v>
      </c>
      <c r="F1329" t="s">
        <v>2686</v>
      </c>
      <c r="G1329" t="s">
        <v>2694</v>
      </c>
      <c r="I1329" t="str">
        <f>HYPERLINK("https://www.facebook.com/581124527507086/posts/719150110371193?comment_id=430873419349213","https://www.facebook.com/581124527507086/posts/719150110371193?comment_id=430873419349213")</f>
        <v>https://www.facebook.com/581124527507086/posts/719150110371193?comment_id=430873419349213</v>
      </c>
      <c r="R1329">
        <v>0</v>
      </c>
      <c r="S1329">
        <v>0</v>
      </c>
      <c r="U1329">
        <v>0</v>
      </c>
      <c r="X1329" t="s">
        <v>228</v>
      </c>
      <c r="AK1329" t="s">
        <v>2632</v>
      </c>
      <c r="AL1329" t="s">
        <v>55</v>
      </c>
      <c r="AM1329" t="s">
        <v>55</v>
      </c>
      <c r="AN1329" t="s">
        <v>55</v>
      </c>
      <c r="AO1329" t="s">
        <v>55</v>
      </c>
      <c r="AP1329" t="s">
        <v>55</v>
      </c>
      <c r="AQ1329" t="s">
        <v>55</v>
      </c>
    </row>
    <row r="1330" spans="1:43" x14ac:dyDescent="0.35">
      <c r="A1330" t="s">
        <v>2673</v>
      </c>
      <c r="B1330" t="s">
        <v>224</v>
      </c>
      <c r="C1330" t="s">
        <v>225</v>
      </c>
      <c r="D1330" t="s">
        <v>225</v>
      </c>
      <c r="E1330" t="s">
        <v>49</v>
      </c>
      <c r="F1330" t="s">
        <v>2695</v>
      </c>
      <c r="G1330" t="s">
        <v>2696</v>
      </c>
      <c r="I1330" t="str">
        <f>HYPERLINK("https://www.facebook.com/581124527507086/posts/719708940315310?comment_id=919316319922806","https://www.facebook.com/581124527507086/posts/719708940315310?comment_id=919316319922806")</f>
        <v>https://www.facebook.com/581124527507086/posts/719708940315310?comment_id=919316319922806</v>
      </c>
      <c r="R1330">
        <v>0</v>
      </c>
      <c r="S1330">
        <v>0</v>
      </c>
      <c r="U1330">
        <v>0</v>
      </c>
      <c r="X1330" t="s">
        <v>228</v>
      </c>
      <c r="AK1330" t="s">
        <v>2592</v>
      </c>
      <c r="AL1330" t="s">
        <v>55</v>
      </c>
      <c r="AM1330" t="s">
        <v>55</v>
      </c>
      <c r="AN1330" t="s">
        <v>55</v>
      </c>
      <c r="AO1330" t="s">
        <v>55</v>
      </c>
      <c r="AP1330" t="s">
        <v>55</v>
      </c>
      <c r="AQ1330" t="s">
        <v>55</v>
      </c>
    </row>
    <row r="1331" spans="1:43" x14ac:dyDescent="0.35">
      <c r="A1331" t="s">
        <v>2673</v>
      </c>
      <c r="B1331" t="s">
        <v>47</v>
      </c>
      <c r="C1331" t="s">
        <v>48</v>
      </c>
      <c r="D1331" t="s">
        <v>48</v>
      </c>
      <c r="E1331" t="s">
        <v>68</v>
      </c>
      <c r="F1331" t="s">
        <v>2697</v>
      </c>
      <c r="G1331" t="s">
        <v>2698</v>
      </c>
      <c r="I1331" t="str">
        <f>HYPERLINK("https://twitter.com/Twitter User/status/1774051127308222565","https://twitter.com/Twitter User/status/1774051127308222565")</f>
        <v>https://twitter.com/Twitter User/status/1774051127308222565</v>
      </c>
      <c r="J1331" t="s">
        <v>52</v>
      </c>
      <c r="N1331">
        <v>0</v>
      </c>
      <c r="O1331">
        <v>0</v>
      </c>
      <c r="X1331" t="s">
        <v>53</v>
      </c>
      <c r="AK1331" t="s">
        <v>54</v>
      </c>
      <c r="AL1331" t="s">
        <v>55</v>
      </c>
      <c r="AM1331" t="s">
        <v>55</v>
      </c>
      <c r="AN1331" t="s">
        <v>55</v>
      </c>
      <c r="AO1331" t="s">
        <v>55</v>
      </c>
      <c r="AP1331" t="s">
        <v>55</v>
      </c>
      <c r="AQ1331" t="s">
        <v>55</v>
      </c>
    </row>
    <row r="1332" spans="1:43" x14ac:dyDescent="0.35">
      <c r="A1332" t="s">
        <v>2673</v>
      </c>
      <c r="B1332" t="s">
        <v>224</v>
      </c>
      <c r="C1332" t="s">
        <v>225</v>
      </c>
      <c r="D1332" t="s">
        <v>225</v>
      </c>
      <c r="E1332" t="s">
        <v>61</v>
      </c>
      <c r="F1332" t="s">
        <v>2699</v>
      </c>
      <c r="G1332" t="s">
        <v>2700</v>
      </c>
      <c r="I1332" t="str">
        <f>HYPERLINK("https://www.facebook.com/581124527507086/posts/719708940315310?comment_id=346253694535826","https://www.facebook.com/581124527507086/posts/719708940315310?comment_id=346253694535826")</f>
        <v>https://www.facebook.com/581124527507086/posts/719708940315310?comment_id=346253694535826</v>
      </c>
      <c r="R1332">
        <v>0</v>
      </c>
      <c r="S1332">
        <v>0</v>
      </c>
      <c r="U1332">
        <v>0</v>
      </c>
      <c r="X1332" t="s">
        <v>228</v>
      </c>
      <c r="AK1332" t="s">
        <v>2592</v>
      </c>
      <c r="AL1332" t="s">
        <v>55</v>
      </c>
      <c r="AM1332" t="s">
        <v>55</v>
      </c>
      <c r="AN1332" t="s">
        <v>55</v>
      </c>
      <c r="AO1332" t="s">
        <v>55</v>
      </c>
      <c r="AP1332" t="s">
        <v>55</v>
      </c>
      <c r="AQ1332" t="s">
        <v>55</v>
      </c>
    </row>
    <row r="1333" spans="1:43" x14ac:dyDescent="0.35">
      <c r="A1333" t="s">
        <v>2673</v>
      </c>
      <c r="B1333" t="s">
        <v>224</v>
      </c>
      <c r="C1333" t="s">
        <v>2581</v>
      </c>
      <c r="D1333" t="s">
        <v>2581</v>
      </c>
      <c r="E1333" t="s">
        <v>61</v>
      </c>
      <c r="F1333" t="s">
        <v>2701</v>
      </c>
      <c r="G1333" t="s">
        <v>2702</v>
      </c>
      <c r="I1333" t="str">
        <f>HYPERLINK("https://www.facebook.com/581124527507086/posts/719708940315310?comment_id=7278378242249682&amp;reply_comment_id=383043861230691","https://www.facebook.com/581124527507086/posts/719708940315310?comment_id=7278378242249682&amp;reply_comment_id=383043861230691")</f>
        <v>https://www.facebook.com/581124527507086/posts/719708940315310?comment_id=7278378242249682&amp;reply_comment_id=383043861230691</v>
      </c>
      <c r="J1333" t="s">
        <v>52</v>
      </c>
      <c r="R1333">
        <v>0</v>
      </c>
      <c r="S1333">
        <v>0</v>
      </c>
      <c r="U1333">
        <v>0</v>
      </c>
      <c r="X1333" t="s">
        <v>228</v>
      </c>
      <c r="AK1333" t="s">
        <v>2703</v>
      </c>
      <c r="AL1333" t="s">
        <v>55</v>
      </c>
      <c r="AM1333" t="s">
        <v>55</v>
      </c>
      <c r="AN1333" t="s">
        <v>55</v>
      </c>
      <c r="AO1333" t="s">
        <v>55</v>
      </c>
      <c r="AP1333" t="s">
        <v>55</v>
      </c>
      <c r="AQ1333" t="s">
        <v>55</v>
      </c>
    </row>
    <row r="1334" spans="1:43" x14ac:dyDescent="0.35">
      <c r="A1334" t="s">
        <v>2673</v>
      </c>
      <c r="B1334" t="s">
        <v>224</v>
      </c>
      <c r="C1334" t="s">
        <v>225</v>
      </c>
      <c r="D1334" t="s">
        <v>225</v>
      </c>
      <c r="E1334" t="s">
        <v>61</v>
      </c>
      <c r="F1334" t="s">
        <v>2704</v>
      </c>
      <c r="G1334" t="s">
        <v>2705</v>
      </c>
      <c r="I1334" t="str">
        <f>HYPERLINK("https://www.facebook.com/581124527507086/posts/718626650423539?comment_id=966463095192313","https://www.facebook.com/581124527507086/posts/718626650423539?comment_id=966463095192313")</f>
        <v>https://www.facebook.com/581124527507086/posts/718626650423539?comment_id=966463095192313</v>
      </c>
      <c r="R1334">
        <v>0</v>
      </c>
      <c r="S1334">
        <v>0</v>
      </c>
      <c r="U1334">
        <v>0</v>
      </c>
      <c r="X1334" t="s">
        <v>228</v>
      </c>
      <c r="AK1334" t="s">
        <v>2630</v>
      </c>
      <c r="AL1334" t="s">
        <v>55</v>
      </c>
      <c r="AM1334" t="s">
        <v>55</v>
      </c>
      <c r="AN1334" t="s">
        <v>55</v>
      </c>
      <c r="AO1334" t="s">
        <v>55</v>
      </c>
      <c r="AP1334" t="s">
        <v>55</v>
      </c>
      <c r="AQ1334" t="s">
        <v>55</v>
      </c>
    </row>
    <row r="1335" spans="1:43" x14ac:dyDescent="0.35">
      <c r="A1335" t="s">
        <v>2673</v>
      </c>
      <c r="B1335" t="s">
        <v>224</v>
      </c>
      <c r="C1335" t="s">
        <v>225</v>
      </c>
      <c r="D1335" t="s">
        <v>225</v>
      </c>
      <c r="E1335" t="s">
        <v>61</v>
      </c>
      <c r="F1335" t="s">
        <v>2706</v>
      </c>
      <c r="G1335" t="s">
        <v>2707</v>
      </c>
      <c r="I1335" t="str">
        <f>HYPERLINK("https://www.facebook.com/581124527507086/posts/719708940315310?comment_id=7278378242249682","https://www.facebook.com/581124527507086/posts/719708940315310?comment_id=7278378242249682")</f>
        <v>https://www.facebook.com/581124527507086/posts/719708940315310?comment_id=7278378242249682</v>
      </c>
      <c r="R1335">
        <v>0</v>
      </c>
      <c r="S1335">
        <v>0</v>
      </c>
      <c r="U1335">
        <v>0</v>
      </c>
      <c r="X1335" t="s">
        <v>228</v>
      </c>
      <c r="AK1335" t="s">
        <v>2592</v>
      </c>
      <c r="AL1335" t="s">
        <v>55</v>
      </c>
      <c r="AM1335" t="s">
        <v>55</v>
      </c>
      <c r="AN1335" t="s">
        <v>55</v>
      </c>
      <c r="AO1335" t="s">
        <v>55</v>
      </c>
      <c r="AP1335" t="s">
        <v>55</v>
      </c>
      <c r="AQ1335" t="s">
        <v>55</v>
      </c>
    </row>
    <row r="1336" spans="1:43" x14ac:dyDescent="0.35">
      <c r="A1336" t="s">
        <v>2673</v>
      </c>
      <c r="B1336" t="s">
        <v>47</v>
      </c>
      <c r="C1336" t="s">
        <v>48</v>
      </c>
      <c r="D1336" t="s">
        <v>48</v>
      </c>
      <c r="E1336" t="s">
        <v>61</v>
      </c>
      <c r="F1336" t="s">
        <v>2708</v>
      </c>
      <c r="G1336" t="s">
        <v>2709</v>
      </c>
      <c r="I1336" t="str">
        <f>HYPERLINK("https://twitter.com/Twitter User/status/1773939812489400562","https://twitter.com/Twitter User/status/1773939812489400562")</f>
        <v>https://twitter.com/Twitter User/status/1773939812489400562</v>
      </c>
      <c r="J1336" t="s">
        <v>60</v>
      </c>
      <c r="N1336">
        <v>0</v>
      </c>
      <c r="O1336">
        <v>0</v>
      </c>
      <c r="X1336" t="s">
        <v>53</v>
      </c>
      <c r="AK1336" t="s">
        <v>54</v>
      </c>
      <c r="AL1336" t="s">
        <v>55</v>
      </c>
      <c r="AM1336" t="s">
        <v>55</v>
      </c>
      <c r="AN1336" t="s">
        <v>55</v>
      </c>
      <c r="AO1336" t="s">
        <v>55</v>
      </c>
      <c r="AP1336" t="s">
        <v>55</v>
      </c>
      <c r="AQ1336" t="s">
        <v>55</v>
      </c>
    </row>
    <row r="1337" spans="1:43" x14ac:dyDescent="0.35">
      <c r="A1337" t="s">
        <v>2673</v>
      </c>
      <c r="B1337" t="s">
        <v>224</v>
      </c>
      <c r="C1337" t="s">
        <v>225</v>
      </c>
      <c r="D1337" t="s">
        <v>225</v>
      </c>
      <c r="E1337" t="s">
        <v>49</v>
      </c>
      <c r="F1337" t="s">
        <v>2710</v>
      </c>
      <c r="G1337" t="s">
        <v>2711</v>
      </c>
      <c r="I1337" t="str">
        <f>HYPERLINK("https://www.facebook.com/581124527507086/posts/719708940315310?comment_id=2158986534437057","https://www.facebook.com/581124527507086/posts/719708940315310?comment_id=2158986534437057")</f>
        <v>https://www.facebook.com/581124527507086/posts/719708940315310?comment_id=2158986534437057</v>
      </c>
      <c r="R1337">
        <v>0</v>
      </c>
      <c r="S1337">
        <v>0</v>
      </c>
      <c r="U1337">
        <v>0</v>
      </c>
      <c r="X1337" t="s">
        <v>228</v>
      </c>
      <c r="AK1337" t="s">
        <v>2592</v>
      </c>
      <c r="AL1337" t="s">
        <v>55</v>
      </c>
      <c r="AM1337" t="s">
        <v>55</v>
      </c>
      <c r="AN1337" t="s">
        <v>55</v>
      </c>
      <c r="AO1337" t="s">
        <v>55</v>
      </c>
      <c r="AP1337" t="s">
        <v>55</v>
      </c>
      <c r="AQ1337" t="s">
        <v>55</v>
      </c>
    </row>
    <row r="1338" spans="1:43" x14ac:dyDescent="0.35">
      <c r="A1338" t="s">
        <v>2673</v>
      </c>
      <c r="B1338" t="s">
        <v>224</v>
      </c>
      <c r="C1338" t="s">
        <v>225</v>
      </c>
      <c r="D1338" t="s">
        <v>225</v>
      </c>
      <c r="E1338" t="s">
        <v>49</v>
      </c>
      <c r="G1338" t="s">
        <v>2712</v>
      </c>
      <c r="I1338" t="str">
        <f>HYPERLINK("https://www.facebook.com/581124527507086/posts/719150110371193?comment_id=796360868489359","https://www.facebook.com/581124527507086/posts/719150110371193?comment_id=796360868489359")</f>
        <v>https://www.facebook.com/581124527507086/posts/719150110371193?comment_id=796360868489359</v>
      </c>
      <c r="R1338">
        <v>0</v>
      </c>
      <c r="S1338">
        <v>0</v>
      </c>
      <c r="U1338">
        <v>0</v>
      </c>
      <c r="X1338" t="s">
        <v>228</v>
      </c>
      <c r="AK1338" t="s">
        <v>2632</v>
      </c>
      <c r="AL1338" t="s">
        <v>55</v>
      </c>
      <c r="AM1338" t="s">
        <v>55</v>
      </c>
      <c r="AN1338" t="s">
        <v>55</v>
      </c>
      <c r="AO1338" t="s">
        <v>55</v>
      </c>
      <c r="AP1338" t="s">
        <v>55</v>
      </c>
      <c r="AQ1338" t="s">
        <v>55</v>
      </c>
    </row>
    <row r="1339" spans="1:43" x14ac:dyDescent="0.35">
      <c r="A1339" t="s">
        <v>2673</v>
      </c>
      <c r="B1339" t="s">
        <v>224</v>
      </c>
      <c r="C1339" t="s">
        <v>225</v>
      </c>
      <c r="D1339" t="s">
        <v>225</v>
      </c>
      <c r="E1339" t="s">
        <v>49</v>
      </c>
      <c r="G1339" t="s">
        <v>2713</v>
      </c>
      <c r="I1339" t="str">
        <f>HYPERLINK("https://www.facebook.com/581124527507086/posts/719150110371193?comment_id=1116553362921144","https://www.facebook.com/581124527507086/posts/719150110371193?comment_id=1116553362921144")</f>
        <v>https://www.facebook.com/581124527507086/posts/719150110371193?comment_id=1116553362921144</v>
      </c>
      <c r="R1339">
        <v>0</v>
      </c>
      <c r="S1339">
        <v>0</v>
      </c>
      <c r="U1339">
        <v>0</v>
      </c>
      <c r="X1339" t="s">
        <v>228</v>
      </c>
      <c r="AK1339" t="s">
        <v>2632</v>
      </c>
      <c r="AL1339" t="s">
        <v>55</v>
      </c>
      <c r="AM1339" t="s">
        <v>55</v>
      </c>
      <c r="AN1339" t="s">
        <v>55</v>
      </c>
      <c r="AO1339" t="s">
        <v>55</v>
      </c>
      <c r="AP1339" t="s">
        <v>55</v>
      </c>
      <c r="AQ1339" t="s">
        <v>55</v>
      </c>
    </row>
    <row r="1340" spans="1:43" x14ac:dyDescent="0.35">
      <c r="A1340" t="s">
        <v>2673</v>
      </c>
      <c r="B1340" t="s">
        <v>224</v>
      </c>
      <c r="C1340" t="s">
        <v>225</v>
      </c>
      <c r="D1340" t="s">
        <v>225</v>
      </c>
      <c r="E1340" t="s">
        <v>49</v>
      </c>
      <c r="G1340" t="s">
        <v>2714</v>
      </c>
      <c r="I1340" t="str">
        <f>HYPERLINK("https://www.facebook.com/581124527507086/posts/719150110371193?comment_id=4004787289749790","https://www.facebook.com/581124527507086/posts/719150110371193?comment_id=4004787289749790")</f>
        <v>https://www.facebook.com/581124527507086/posts/719150110371193?comment_id=4004787289749790</v>
      </c>
      <c r="R1340">
        <v>0</v>
      </c>
      <c r="S1340">
        <v>0</v>
      </c>
      <c r="U1340">
        <v>0</v>
      </c>
      <c r="X1340" t="s">
        <v>228</v>
      </c>
      <c r="AK1340" t="s">
        <v>2632</v>
      </c>
      <c r="AL1340" t="s">
        <v>55</v>
      </c>
      <c r="AM1340" t="s">
        <v>55</v>
      </c>
      <c r="AN1340" t="s">
        <v>55</v>
      </c>
      <c r="AO1340" t="s">
        <v>55</v>
      </c>
      <c r="AP1340" t="s">
        <v>55</v>
      </c>
      <c r="AQ1340" t="s">
        <v>55</v>
      </c>
    </row>
    <row r="1341" spans="1:43" x14ac:dyDescent="0.35">
      <c r="A1341" t="s">
        <v>2673</v>
      </c>
      <c r="B1341" t="s">
        <v>224</v>
      </c>
      <c r="C1341" t="s">
        <v>225</v>
      </c>
      <c r="D1341" t="s">
        <v>225</v>
      </c>
      <c r="E1341" t="s">
        <v>49</v>
      </c>
      <c r="G1341" t="s">
        <v>2715</v>
      </c>
      <c r="I1341" t="str">
        <f>HYPERLINK("https://www.facebook.com/581124527507086/posts/719150110371193?comment_id=267471276425701","https://www.facebook.com/581124527507086/posts/719150110371193?comment_id=267471276425701")</f>
        <v>https://www.facebook.com/581124527507086/posts/719150110371193?comment_id=267471276425701</v>
      </c>
      <c r="R1341">
        <v>0</v>
      </c>
      <c r="S1341">
        <v>0</v>
      </c>
      <c r="U1341">
        <v>0</v>
      </c>
      <c r="X1341" t="s">
        <v>228</v>
      </c>
      <c r="AK1341" t="s">
        <v>2632</v>
      </c>
      <c r="AL1341" t="s">
        <v>55</v>
      </c>
      <c r="AM1341" t="s">
        <v>55</v>
      </c>
      <c r="AN1341" t="s">
        <v>55</v>
      </c>
      <c r="AO1341" t="s">
        <v>55</v>
      </c>
      <c r="AP1341" t="s">
        <v>55</v>
      </c>
      <c r="AQ1341" t="s">
        <v>55</v>
      </c>
    </row>
    <row r="1342" spans="1:43" x14ac:dyDescent="0.35">
      <c r="A1342" t="s">
        <v>2673</v>
      </c>
      <c r="B1342" t="s">
        <v>224</v>
      </c>
      <c r="C1342" t="s">
        <v>225</v>
      </c>
      <c r="D1342" t="s">
        <v>225</v>
      </c>
      <c r="E1342" t="s">
        <v>49</v>
      </c>
      <c r="G1342" t="s">
        <v>2716</v>
      </c>
      <c r="I1342" t="str">
        <f>HYPERLINK("https://www.facebook.com/581124527507086/posts/719150110371193?comment_id=951591199447708","https://www.facebook.com/581124527507086/posts/719150110371193?comment_id=951591199447708")</f>
        <v>https://www.facebook.com/581124527507086/posts/719150110371193?comment_id=951591199447708</v>
      </c>
      <c r="R1342">
        <v>0</v>
      </c>
      <c r="S1342">
        <v>0</v>
      </c>
      <c r="U1342">
        <v>0</v>
      </c>
      <c r="X1342" t="s">
        <v>228</v>
      </c>
      <c r="AK1342" t="s">
        <v>2632</v>
      </c>
      <c r="AL1342" t="s">
        <v>55</v>
      </c>
      <c r="AM1342" t="s">
        <v>55</v>
      </c>
      <c r="AN1342" t="s">
        <v>55</v>
      </c>
      <c r="AO1342" t="s">
        <v>55</v>
      </c>
      <c r="AP1342" t="s">
        <v>55</v>
      </c>
      <c r="AQ1342" t="s">
        <v>55</v>
      </c>
    </row>
    <row r="1343" spans="1:43" x14ac:dyDescent="0.35">
      <c r="A1343" t="s">
        <v>2673</v>
      </c>
      <c r="B1343" t="s">
        <v>224</v>
      </c>
      <c r="C1343" t="s">
        <v>225</v>
      </c>
      <c r="D1343" t="s">
        <v>225</v>
      </c>
      <c r="E1343" t="s">
        <v>49</v>
      </c>
      <c r="G1343" t="s">
        <v>2717</v>
      </c>
      <c r="I1343" t="str">
        <f>HYPERLINK("https://www.facebook.com/581124527507086/posts/719150110371193?comment_id=956615545855542","https://www.facebook.com/581124527507086/posts/719150110371193?comment_id=956615545855542")</f>
        <v>https://www.facebook.com/581124527507086/posts/719150110371193?comment_id=956615545855542</v>
      </c>
      <c r="R1343">
        <v>0</v>
      </c>
      <c r="S1343">
        <v>0</v>
      </c>
      <c r="U1343">
        <v>0</v>
      </c>
      <c r="X1343" t="s">
        <v>228</v>
      </c>
      <c r="AK1343" t="s">
        <v>2632</v>
      </c>
      <c r="AL1343" t="s">
        <v>55</v>
      </c>
      <c r="AM1343" t="s">
        <v>55</v>
      </c>
      <c r="AN1343" t="s">
        <v>55</v>
      </c>
      <c r="AO1343" t="s">
        <v>55</v>
      </c>
      <c r="AP1343" t="s">
        <v>55</v>
      </c>
      <c r="AQ1343" t="s">
        <v>55</v>
      </c>
    </row>
    <row r="1344" spans="1:43" x14ac:dyDescent="0.35">
      <c r="A1344" t="s">
        <v>2673</v>
      </c>
      <c r="B1344" t="s">
        <v>224</v>
      </c>
      <c r="C1344" t="s">
        <v>225</v>
      </c>
      <c r="D1344" t="s">
        <v>225</v>
      </c>
      <c r="E1344" t="s">
        <v>49</v>
      </c>
      <c r="G1344" t="s">
        <v>2718</v>
      </c>
      <c r="I1344" t="str">
        <f>HYPERLINK("https://www.facebook.com/581124527507086/posts/719150110371193?comment_id=3626580820925772","https://www.facebook.com/581124527507086/posts/719150110371193?comment_id=3626580820925772")</f>
        <v>https://www.facebook.com/581124527507086/posts/719150110371193?comment_id=3626580820925772</v>
      </c>
      <c r="R1344">
        <v>0</v>
      </c>
      <c r="S1344">
        <v>0</v>
      </c>
      <c r="U1344">
        <v>0</v>
      </c>
      <c r="X1344" t="s">
        <v>228</v>
      </c>
      <c r="AK1344" t="s">
        <v>2632</v>
      </c>
      <c r="AL1344" t="s">
        <v>55</v>
      </c>
      <c r="AM1344" t="s">
        <v>55</v>
      </c>
      <c r="AN1344" t="s">
        <v>55</v>
      </c>
      <c r="AO1344" t="s">
        <v>55</v>
      </c>
      <c r="AP1344" t="s">
        <v>55</v>
      </c>
      <c r="AQ1344" t="s">
        <v>55</v>
      </c>
    </row>
    <row r="1345" spans="1:43" x14ac:dyDescent="0.35">
      <c r="A1345" t="s">
        <v>2673</v>
      </c>
      <c r="B1345" t="s">
        <v>224</v>
      </c>
      <c r="C1345" t="s">
        <v>225</v>
      </c>
      <c r="D1345" t="s">
        <v>225</v>
      </c>
      <c r="E1345" t="s">
        <v>49</v>
      </c>
      <c r="G1345" t="s">
        <v>2719</v>
      </c>
      <c r="I1345" t="str">
        <f>HYPERLINK("https://www.facebook.com/581124527507086/posts/719150110371193?comment_id=761968965652709","https://www.facebook.com/581124527507086/posts/719150110371193?comment_id=761968965652709")</f>
        <v>https://www.facebook.com/581124527507086/posts/719150110371193?comment_id=761968965652709</v>
      </c>
      <c r="R1345">
        <v>0</v>
      </c>
      <c r="S1345">
        <v>0</v>
      </c>
      <c r="U1345">
        <v>0</v>
      </c>
      <c r="X1345" t="s">
        <v>228</v>
      </c>
      <c r="AK1345" t="s">
        <v>2632</v>
      </c>
      <c r="AL1345" t="s">
        <v>55</v>
      </c>
      <c r="AM1345" t="s">
        <v>55</v>
      </c>
      <c r="AN1345" t="s">
        <v>55</v>
      </c>
      <c r="AO1345" t="s">
        <v>55</v>
      </c>
      <c r="AP1345" t="s">
        <v>55</v>
      </c>
      <c r="AQ1345" t="s">
        <v>55</v>
      </c>
    </row>
    <row r="1346" spans="1:43" x14ac:dyDescent="0.35">
      <c r="A1346" t="s">
        <v>2673</v>
      </c>
      <c r="B1346" t="s">
        <v>224</v>
      </c>
      <c r="C1346" t="s">
        <v>225</v>
      </c>
      <c r="D1346" t="s">
        <v>225</v>
      </c>
      <c r="E1346" t="s">
        <v>49</v>
      </c>
      <c r="G1346" t="s">
        <v>2720</v>
      </c>
      <c r="I1346" t="str">
        <f>HYPERLINK("https://www.facebook.com/581124527507086/posts/719150110371193?comment_id=1252764169025521","https://www.facebook.com/581124527507086/posts/719150110371193?comment_id=1252764169025521")</f>
        <v>https://www.facebook.com/581124527507086/posts/719150110371193?comment_id=1252764169025521</v>
      </c>
      <c r="R1346">
        <v>0</v>
      </c>
      <c r="S1346">
        <v>0</v>
      </c>
      <c r="U1346">
        <v>0</v>
      </c>
      <c r="X1346" t="s">
        <v>228</v>
      </c>
      <c r="AK1346" t="s">
        <v>2632</v>
      </c>
      <c r="AL1346" t="s">
        <v>55</v>
      </c>
      <c r="AM1346" t="s">
        <v>55</v>
      </c>
      <c r="AN1346" t="s">
        <v>55</v>
      </c>
      <c r="AO1346" t="s">
        <v>55</v>
      </c>
      <c r="AP1346" t="s">
        <v>55</v>
      </c>
      <c r="AQ1346" t="s">
        <v>55</v>
      </c>
    </row>
    <row r="1347" spans="1:43" x14ac:dyDescent="0.35">
      <c r="A1347" t="s">
        <v>2673</v>
      </c>
      <c r="B1347" t="s">
        <v>224</v>
      </c>
      <c r="C1347" t="s">
        <v>225</v>
      </c>
      <c r="D1347" t="s">
        <v>225</v>
      </c>
      <c r="E1347" t="s">
        <v>49</v>
      </c>
      <c r="G1347" t="s">
        <v>2721</v>
      </c>
      <c r="I1347" t="str">
        <f>HYPERLINK("https://www.facebook.com/581124527507086/posts/719708940315310?comment_id=1555366075308171","https://www.facebook.com/581124527507086/posts/719708940315310?comment_id=1555366075308171")</f>
        <v>https://www.facebook.com/581124527507086/posts/719708940315310?comment_id=1555366075308171</v>
      </c>
      <c r="R1347">
        <v>0</v>
      </c>
      <c r="S1347">
        <v>0</v>
      </c>
      <c r="U1347">
        <v>0</v>
      </c>
      <c r="X1347" t="s">
        <v>228</v>
      </c>
      <c r="AK1347" t="s">
        <v>2592</v>
      </c>
      <c r="AL1347" t="s">
        <v>55</v>
      </c>
      <c r="AM1347" t="s">
        <v>55</v>
      </c>
      <c r="AN1347" t="s">
        <v>55</v>
      </c>
      <c r="AO1347" t="s">
        <v>55</v>
      </c>
      <c r="AP1347" t="s">
        <v>55</v>
      </c>
      <c r="AQ1347" t="s">
        <v>55</v>
      </c>
    </row>
    <row r="1348" spans="1:43" x14ac:dyDescent="0.35">
      <c r="A1348" t="s">
        <v>2673</v>
      </c>
      <c r="B1348" t="s">
        <v>224</v>
      </c>
      <c r="C1348" t="s">
        <v>225</v>
      </c>
      <c r="D1348" t="s">
        <v>225</v>
      </c>
      <c r="E1348" t="s">
        <v>49</v>
      </c>
      <c r="G1348" t="s">
        <v>2722</v>
      </c>
      <c r="I1348" t="str">
        <f>HYPERLINK("https://www.facebook.com/581124527507086/posts/719708940315310?comment_id=815791153707337","https://www.facebook.com/581124527507086/posts/719708940315310?comment_id=815791153707337")</f>
        <v>https://www.facebook.com/581124527507086/posts/719708940315310?comment_id=815791153707337</v>
      </c>
      <c r="R1348">
        <v>0</v>
      </c>
      <c r="S1348">
        <v>0</v>
      </c>
      <c r="U1348">
        <v>0</v>
      </c>
      <c r="X1348" t="s">
        <v>228</v>
      </c>
      <c r="AK1348" t="s">
        <v>2592</v>
      </c>
      <c r="AL1348" t="s">
        <v>55</v>
      </c>
      <c r="AM1348" t="s">
        <v>55</v>
      </c>
      <c r="AN1348" t="s">
        <v>55</v>
      </c>
      <c r="AO1348" t="s">
        <v>55</v>
      </c>
      <c r="AP1348" t="s">
        <v>55</v>
      </c>
      <c r="AQ1348" t="s">
        <v>55</v>
      </c>
    </row>
    <row r="1349" spans="1:43" x14ac:dyDescent="0.35">
      <c r="A1349" t="s">
        <v>2673</v>
      </c>
      <c r="B1349" t="s">
        <v>224</v>
      </c>
      <c r="C1349" t="s">
        <v>225</v>
      </c>
      <c r="D1349" t="s">
        <v>225</v>
      </c>
      <c r="E1349" t="s">
        <v>49</v>
      </c>
      <c r="G1349" t="s">
        <v>2723</v>
      </c>
      <c r="I1349" t="str">
        <f>HYPERLINK("https://www.facebook.com/581124527507086/posts/719708940315310?comment_id=1060850731660571","https://www.facebook.com/581124527507086/posts/719708940315310?comment_id=1060850731660571")</f>
        <v>https://www.facebook.com/581124527507086/posts/719708940315310?comment_id=1060850731660571</v>
      </c>
      <c r="R1349">
        <v>0</v>
      </c>
      <c r="S1349">
        <v>0</v>
      </c>
      <c r="U1349">
        <v>0</v>
      </c>
      <c r="X1349" t="s">
        <v>228</v>
      </c>
      <c r="AK1349" t="s">
        <v>2592</v>
      </c>
      <c r="AL1349" t="s">
        <v>55</v>
      </c>
      <c r="AM1349" t="s">
        <v>55</v>
      </c>
      <c r="AN1349" t="s">
        <v>55</v>
      </c>
      <c r="AO1349" t="s">
        <v>55</v>
      </c>
      <c r="AP1349" t="s">
        <v>55</v>
      </c>
      <c r="AQ1349" t="s">
        <v>55</v>
      </c>
    </row>
    <row r="1350" spans="1:43" x14ac:dyDescent="0.35">
      <c r="A1350" t="s">
        <v>2673</v>
      </c>
      <c r="B1350" t="s">
        <v>224</v>
      </c>
      <c r="C1350" t="s">
        <v>225</v>
      </c>
      <c r="D1350" t="s">
        <v>225</v>
      </c>
      <c r="E1350" t="s">
        <v>49</v>
      </c>
      <c r="G1350" t="s">
        <v>2724</v>
      </c>
      <c r="I1350" t="str">
        <f>HYPERLINK("https://www.facebook.com/581124527507086/posts/719708940315310?comment_id=1596120050958702","https://www.facebook.com/581124527507086/posts/719708940315310?comment_id=1596120050958702")</f>
        <v>https://www.facebook.com/581124527507086/posts/719708940315310?comment_id=1596120050958702</v>
      </c>
      <c r="R1350">
        <v>0</v>
      </c>
      <c r="S1350">
        <v>0</v>
      </c>
      <c r="U1350">
        <v>0</v>
      </c>
      <c r="X1350" t="s">
        <v>228</v>
      </c>
      <c r="AK1350" t="s">
        <v>2592</v>
      </c>
      <c r="AL1350" t="s">
        <v>55</v>
      </c>
      <c r="AM1350" t="s">
        <v>55</v>
      </c>
      <c r="AN1350" t="s">
        <v>55</v>
      </c>
      <c r="AO1350" t="s">
        <v>55</v>
      </c>
      <c r="AP1350" t="s">
        <v>55</v>
      </c>
      <c r="AQ1350" t="s">
        <v>55</v>
      </c>
    </row>
    <row r="1351" spans="1:43" x14ac:dyDescent="0.35">
      <c r="A1351" t="s">
        <v>2673</v>
      </c>
      <c r="B1351" t="s">
        <v>224</v>
      </c>
      <c r="C1351" t="s">
        <v>225</v>
      </c>
      <c r="D1351" t="s">
        <v>225</v>
      </c>
      <c r="E1351" t="s">
        <v>49</v>
      </c>
      <c r="G1351" t="s">
        <v>2725</v>
      </c>
      <c r="I1351" t="str">
        <f>HYPERLINK("https://www.facebook.com/581124527507086/posts/719708940315310?comment_id=1528303984694079","https://www.facebook.com/581124527507086/posts/719708940315310?comment_id=1528303984694079")</f>
        <v>https://www.facebook.com/581124527507086/posts/719708940315310?comment_id=1528303984694079</v>
      </c>
      <c r="R1351">
        <v>0</v>
      </c>
      <c r="S1351">
        <v>0</v>
      </c>
      <c r="U1351">
        <v>0</v>
      </c>
      <c r="X1351" t="s">
        <v>228</v>
      </c>
      <c r="AK1351" t="s">
        <v>2592</v>
      </c>
      <c r="AL1351" t="s">
        <v>55</v>
      </c>
      <c r="AM1351" t="s">
        <v>55</v>
      </c>
      <c r="AN1351" t="s">
        <v>55</v>
      </c>
      <c r="AO1351" t="s">
        <v>55</v>
      </c>
      <c r="AP1351" t="s">
        <v>55</v>
      </c>
      <c r="AQ1351" t="s">
        <v>55</v>
      </c>
    </row>
    <row r="1352" spans="1:43" x14ac:dyDescent="0.35">
      <c r="A1352" t="s">
        <v>2673</v>
      </c>
      <c r="B1352" t="s">
        <v>224</v>
      </c>
      <c r="C1352" t="s">
        <v>225</v>
      </c>
      <c r="D1352" t="s">
        <v>225</v>
      </c>
      <c r="E1352" t="s">
        <v>49</v>
      </c>
      <c r="G1352" t="s">
        <v>2726</v>
      </c>
      <c r="I1352" t="str">
        <f>HYPERLINK("https://www.facebook.com/581124527507086/posts/719708940315310?comment_id=2286742468336339","https://www.facebook.com/581124527507086/posts/719708940315310?comment_id=2286742468336339")</f>
        <v>https://www.facebook.com/581124527507086/posts/719708940315310?comment_id=2286742468336339</v>
      </c>
      <c r="R1352">
        <v>0</v>
      </c>
      <c r="S1352">
        <v>0</v>
      </c>
      <c r="U1352">
        <v>0</v>
      </c>
      <c r="X1352" t="s">
        <v>228</v>
      </c>
      <c r="AK1352" t="s">
        <v>2592</v>
      </c>
      <c r="AL1352" t="s">
        <v>55</v>
      </c>
      <c r="AM1352" t="s">
        <v>55</v>
      </c>
      <c r="AN1352" t="s">
        <v>55</v>
      </c>
      <c r="AO1352" t="s">
        <v>55</v>
      </c>
      <c r="AP1352" t="s">
        <v>55</v>
      </c>
      <c r="AQ1352" t="s">
        <v>55</v>
      </c>
    </row>
    <row r="1353" spans="1:43" x14ac:dyDescent="0.35">
      <c r="A1353" t="s">
        <v>2673</v>
      </c>
      <c r="B1353" t="s">
        <v>224</v>
      </c>
      <c r="C1353" t="s">
        <v>225</v>
      </c>
      <c r="D1353" t="s">
        <v>225</v>
      </c>
      <c r="E1353" t="s">
        <v>49</v>
      </c>
      <c r="G1353" t="s">
        <v>2727</v>
      </c>
      <c r="I1353" t="str">
        <f>HYPERLINK("https://www.facebook.com/581124527507086/posts/719708940315310?comment_id=789178139322086","https://www.facebook.com/581124527507086/posts/719708940315310?comment_id=789178139322086")</f>
        <v>https://www.facebook.com/581124527507086/posts/719708940315310?comment_id=789178139322086</v>
      </c>
      <c r="R1353">
        <v>0</v>
      </c>
      <c r="S1353">
        <v>0</v>
      </c>
      <c r="U1353">
        <v>0</v>
      </c>
      <c r="X1353" t="s">
        <v>228</v>
      </c>
      <c r="AK1353" t="s">
        <v>2592</v>
      </c>
      <c r="AL1353" t="s">
        <v>55</v>
      </c>
      <c r="AM1353" t="s">
        <v>55</v>
      </c>
      <c r="AN1353" t="s">
        <v>55</v>
      </c>
      <c r="AO1353" t="s">
        <v>55</v>
      </c>
      <c r="AP1353" t="s">
        <v>55</v>
      </c>
      <c r="AQ1353" t="s">
        <v>55</v>
      </c>
    </row>
    <row r="1354" spans="1:43" x14ac:dyDescent="0.35">
      <c r="A1354" t="s">
        <v>2673</v>
      </c>
      <c r="B1354" t="s">
        <v>224</v>
      </c>
      <c r="C1354" t="s">
        <v>225</v>
      </c>
      <c r="D1354" t="s">
        <v>225</v>
      </c>
      <c r="E1354" t="s">
        <v>49</v>
      </c>
      <c r="G1354" t="s">
        <v>2728</v>
      </c>
      <c r="I1354" t="str">
        <f>HYPERLINK("https://www.facebook.com/581124527507086/posts/719708940315310?comment_id=962958138783782","https://www.facebook.com/581124527507086/posts/719708940315310?comment_id=962958138783782")</f>
        <v>https://www.facebook.com/581124527507086/posts/719708940315310?comment_id=962958138783782</v>
      </c>
      <c r="R1354">
        <v>0</v>
      </c>
      <c r="S1354">
        <v>0</v>
      </c>
      <c r="U1354">
        <v>0</v>
      </c>
      <c r="X1354" t="s">
        <v>228</v>
      </c>
      <c r="AK1354" t="s">
        <v>2592</v>
      </c>
      <c r="AL1354" t="s">
        <v>55</v>
      </c>
      <c r="AM1354" t="s">
        <v>55</v>
      </c>
      <c r="AN1354" t="s">
        <v>55</v>
      </c>
      <c r="AO1354" t="s">
        <v>55</v>
      </c>
      <c r="AP1354" t="s">
        <v>55</v>
      </c>
      <c r="AQ1354" t="s">
        <v>55</v>
      </c>
    </row>
    <row r="1355" spans="1:43" x14ac:dyDescent="0.35">
      <c r="A1355" t="s">
        <v>2673</v>
      </c>
      <c r="B1355" t="s">
        <v>47</v>
      </c>
      <c r="C1355" t="s">
        <v>48</v>
      </c>
      <c r="D1355" t="s">
        <v>48</v>
      </c>
      <c r="E1355" t="s">
        <v>68</v>
      </c>
      <c r="F1355" t="s">
        <v>2729</v>
      </c>
      <c r="G1355" t="s">
        <v>2730</v>
      </c>
      <c r="I1355" t="str">
        <f>HYPERLINK("https://twitter.com/Twitter User/status/1773904767091151086","https://twitter.com/Twitter User/status/1773904767091151086")</f>
        <v>https://twitter.com/Twitter User/status/1773904767091151086</v>
      </c>
      <c r="J1355" t="s">
        <v>52</v>
      </c>
      <c r="N1355">
        <v>0</v>
      </c>
      <c r="O1355">
        <v>0</v>
      </c>
      <c r="X1355" t="s">
        <v>53</v>
      </c>
      <c r="AK1355" t="s">
        <v>54</v>
      </c>
      <c r="AL1355" t="s">
        <v>55</v>
      </c>
      <c r="AM1355" t="s">
        <v>55</v>
      </c>
      <c r="AN1355" t="s">
        <v>55</v>
      </c>
      <c r="AO1355" t="s">
        <v>55</v>
      </c>
      <c r="AP1355" t="s">
        <v>55</v>
      </c>
      <c r="AQ1355" t="s">
        <v>55</v>
      </c>
    </row>
    <row r="1356" spans="1:43" x14ac:dyDescent="0.35">
      <c r="A1356" t="s">
        <v>2673</v>
      </c>
      <c r="B1356" t="s">
        <v>47</v>
      </c>
      <c r="C1356" t="s">
        <v>48</v>
      </c>
      <c r="D1356" t="s">
        <v>48</v>
      </c>
      <c r="E1356" t="s">
        <v>49</v>
      </c>
      <c r="F1356" t="s">
        <v>2731</v>
      </c>
      <c r="G1356" t="s">
        <v>2732</v>
      </c>
      <c r="I1356" t="str">
        <f>HYPERLINK("https://twitter.com/Twitter User/status/1773798695252992013","https://twitter.com/Twitter User/status/1773798695252992013")</f>
        <v>https://twitter.com/Twitter User/status/1773798695252992013</v>
      </c>
      <c r="J1356" t="s">
        <v>52</v>
      </c>
      <c r="N1356">
        <v>0</v>
      </c>
      <c r="O1356">
        <v>0</v>
      </c>
      <c r="X1356" t="s">
        <v>53</v>
      </c>
      <c r="AK1356" t="s">
        <v>54</v>
      </c>
      <c r="AL1356" t="s">
        <v>55</v>
      </c>
      <c r="AM1356" t="s">
        <v>55</v>
      </c>
      <c r="AN1356" t="s">
        <v>55</v>
      </c>
      <c r="AO1356" t="s">
        <v>55</v>
      </c>
      <c r="AP1356" t="s">
        <v>55</v>
      </c>
      <c r="AQ1356" t="s">
        <v>55</v>
      </c>
    </row>
    <row r="1357" spans="1:43" x14ac:dyDescent="0.35">
      <c r="A1357" t="s">
        <v>2733</v>
      </c>
      <c r="B1357" t="s">
        <v>47</v>
      </c>
      <c r="C1357" t="s">
        <v>48</v>
      </c>
      <c r="D1357" t="s">
        <v>48</v>
      </c>
      <c r="E1357" t="s">
        <v>61</v>
      </c>
      <c r="F1357" t="s">
        <v>2734</v>
      </c>
      <c r="G1357" t="s">
        <v>2735</v>
      </c>
      <c r="I1357" t="str">
        <f>HYPERLINK("https://twitter.com/Twitter User/status/1773771385166594311","https://twitter.com/Twitter User/status/1773771385166594311")</f>
        <v>https://twitter.com/Twitter User/status/1773771385166594311</v>
      </c>
      <c r="J1357" t="s">
        <v>52</v>
      </c>
      <c r="N1357">
        <v>0</v>
      </c>
      <c r="O1357">
        <v>0</v>
      </c>
      <c r="X1357" t="s">
        <v>95</v>
      </c>
      <c r="AK1357" t="s">
        <v>54</v>
      </c>
      <c r="AL1357" t="s">
        <v>55</v>
      </c>
      <c r="AM1357" t="s">
        <v>55</v>
      </c>
      <c r="AN1357" t="s">
        <v>55</v>
      </c>
      <c r="AO1357" t="s">
        <v>55</v>
      </c>
      <c r="AP1357" t="s">
        <v>55</v>
      </c>
      <c r="AQ1357" t="s">
        <v>55</v>
      </c>
    </row>
    <row r="1358" spans="1:43" x14ac:dyDescent="0.35">
      <c r="A1358" t="s">
        <v>2733</v>
      </c>
      <c r="B1358" t="s">
        <v>47</v>
      </c>
      <c r="C1358" t="s">
        <v>48</v>
      </c>
      <c r="D1358" t="s">
        <v>48</v>
      </c>
      <c r="E1358" t="s">
        <v>68</v>
      </c>
      <c r="F1358" t="s">
        <v>2736</v>
      </c>
      <c r="G1358" t="s">
        <v>2737</v>
      </c>
      <c r="I1358" t="str">
        <f>HYPERLINK("https://twitter.com/Twitter User/status/1773756506875535447","https://twitter.com/Twitter User/status/1773756506875535447")</f>
        <v>https://twitter.com/Twitter User/status/1773756506875535447</v>
      </c>
      <c r="N1358">
        <v>0</v>
      </c>
      <c r="O1358">
        <v>0</v>
      </c>
      <c r="X1358" t="s">
        <v>95</v>
      </c>
      <c r="AK1358" t="s">
        <v>54</v>
      </c>
      <c r="AL1358" t="s">
        <v>55</v>
      </c>
      <c r="AM1358" t="s">
        <v>55</v>
      </c>
      <c r="AN1358" t="s">
        <v>55</v>
      </c>
      <c r="AO1358" t="s">
        <v>55</v>
      </c>
      <c r="AP1358" t="s">
        <v>55</v>
      </c>
      <c r="AQ1358" t="s">
        <v>55</v>
      </c>
    </row>
    <row r="1359" spans="1:43" x14ac:dyDescent="0.35">
      <c r="A1359" t="s">
        <v>2733</v>
      </c>
      <c r="B1359" t="s">
        <v>47</v>
      </c>
      <c r="C1359" t="s">
        <v>48</v>
      </c>
      <c r="D1359" t="s">
        <v>48</v>
      </c>
      <c r="E1359" t="s">
        <v>61</v>
      </c>
      <c r="F1359" t="s">
        <v>2738</v>
      </c>
      <c r="G1359" t="s">
        <v>2739</v>
      </c>
      <c r="I1359" t="str">
        <f>HYPERLINK("https://twitter.com/Twitter User/status/1773720678212182404","https://twitter.com/Twitter User/status/1773720678212182404")</f>
        <v>https://twitter.com/Twitter User/status/1773720678212182404</v>
      </c>
      <c r="J1359" t="s">
        <v>52</v>
      </c>
      <c r="N1359">
        <v>0</v>
      </c>
      <c r="O1359">
        <v>0</v>
      </c>
      <c r="X1359" t="s">
        <v>95</v>
      </c>
      <c r="AK1359" t="s">
        <v>54</v>
      </c>
      <c r="AL1359" t="s">
        <v>55</v>
      </c>
      <c r="AM1359" t="s">
        <v>55</v>
      </c>
      <c r="AN1359" t="s">
        <v>55</v>
      </c>
      <c r="AO1359" t="s">
        <v>55</v>
      </c>
      <c r="AP1359" t="s">
        <v>55</v>
      </c>
      <c r="AQ1359" t="s">
        <v>55</v>
      </c>
    </row>
    <row r="1360" spans="1:43" x14ac:dyDescent="0.35">
      <c r="A1360" t="s">
        <v>2733</v>
      </c>
      <c r="B1360" t="s">
        <v>47</v>
      </c>
      <c r="C1360" t="s">
        <v>48</v>
      </c>
      <c r="D1360" t="s">
        <v>48</v>
      </c>
      <c r="E1360" t="s">
        <v>61</v>
      </c>
      <c r="F1360" t="s">
        <v>2740</v>
      </c>
      <c r="G1360" t="s">
        <v>2741</v>
      </c>
      <c r="I1360" t="str">
        <f>HYPERLINK("https://twitter.com/Twitter User/status/1773713038404956604","https://twitter.com/Twitter User/status/1773713038404956604")</f>
        <v>https://twitter.com/Twitter User/status/1773713038404956604</v>
      </c>
      <c r="J1360" t="s">
        <v>52</v>
      </c>
      <c r="N1360">
        <v>0</v>
      </c>
      <c r="O1360">
        <v>0</v>
      </c>
      <c r="X1360" t="s">
        <v>53</v>
      </c>
      <c r="AK1360" t="s">
        <v>54</v>
      </c>
      <c r="AL1360" t="s">
        <v>55</v>
      </c>
      <c r="AM1360" t="s">
        <v>55</v>
      </c>
      <c r="AN1360" t="s">
        <v>55</v>
      </c>
      <c r="AO1360" t="s">
        <v>55</v>
      </c>
      <c r="AP1360" t="s">
        <v>55</v>
      </c>
      <c r="AQ1360" t="s">
        <v>55</v>
      </c>
    </row>
    <row r="1361" spans="1:43" x14ac:dyDescent="0.35">
      <c r="A1361" t="s">
        <v>2733</v>
      </c>
      <c r="B1361" t="s">
        <v>47</v>
      </c>
      <c r="C1361" t="s">
        <v>48</v>
      </c>
      <c r="D1361" t="s">
        <v>48</v>
      </c>
      <c r="E1361" t="s">
        <v>61</v>
      </c>
      <c r="F1361" t="s">
        <v>2742</v>
      </c>
      <c r="G1361" t="s">
        <v>2743</v>
      </c>
      <c r="I1361" t="str">
        <f>HYPERLINK("https://twitter.com/Twitter User/status/1773710672813322327","https://twitter.com/Twitter User/status/1773710672813322327")</f>
        <v>https://twitter.com/Twitter User/status/1773710672813322327</v>
      </c>
      <c r="J1361" t="s">
        <v>52</v>
      </c>
      <c r="N1361">
        <v>0</v>
      </c>
      <c r="O1361">
        <v>0</v>
      </c>
      <c r="X1361" t="s">
        <v>53</v>
      </c>
      <c r="AK1361" t="s">
        <v>54</v>
      </c>
      <c r="AL1361" t="s">
        <v>55</v>
      </c>
      <c r="AM1361" t="s">
        <v>55</v>
      </c>
      <c r="AN1361" t="s">
        <v>55</v>
      </c>
      <c r="AO1361" t="s">
        <v>55</v>
      </c>
      <c r="AP1361" t="s">
        <v>55</v>
      </c>
      <c r="AQ1361" t="s">
        <v>55</v>
      </c>
    </row>
    <row r="1362" spans="1:43" x14ac:dyDescent="0.35">
      <c r="A1362" t="s">
        <v>2733</v>
      </c>
      <c r="B1362" t="s">
        <v>47</v>
      </c>
      <c r="C1362" t="s">
        <v>48</v>
      </c>
      <c r="D1362" t="s">
        <v>48</v>
      </c>
      <c r="E1362" t="s">
        <v>61</v>
      </c>
      <c r="F1362" t="s">
        <v>2744</v>
      </c>
      <c r="G1362" t="s">
        <v>2745</v>
      </c>
      <c r="I1362" t="str">
        <f>HYPERLINK("https://twitter.com/Twitter User/status/1773695832493023680","https://twitter.com/Twitter User/status/1773695832493023680")</f>
        <v>https://twitter.com/Twitter User/status/1773695832493023680</v>
      </c>
      <c r="N1362">
        <v>0</v>
      </c>
      <c r="O1362">
        <v>0</v>
      </c>
      <c r="X1362" t="s">
        <v>95</v>
      </c>
      <c r="AK1362" t="s">
        <v>54</v>
      </c>
      <c r="AL1362" t="s">
        <v>55</v>
      </c>
      <c r="AM1362" t="s">
        <v>55</v>
      </c>
      <c r="AN1362" t="s">
        <v>55</v>
      </c>
      <c r="AO1362" t="s">
        <v>55</v>
      </c>
      <c r="AP1362" t="s">
        <v>55</v>
      </c>
      <c r="AQ1362" t="s">
        <v>55</v>
      </c>
    </row>
    <row r="1363" spans="1:43" x14ac:dyDescent="0.35">
      <c r="A1363" t="s">
        <v>2733</v>
      </c>
      <c r="B1363" t="s">
        <v>47</v>
      </c>
      <c r="C1363" t="s">
        <v>48</v>
      </c>
      <c r="D1363" t="s">
        <v>48</v>
      </c>
      <c r="E1363" t="s">
        <v>61</v>
      </c>
      <c r="F1363" t="s">
        <v>2746</v>
      </c>
      <c r="G1363" t="s">
        <v>2747</v>
      </c>
      <c r="I1363" t="str">
        <f>HYPERLINK("https://twitter.com/Twitter User/status/1773691466277069300","https://twitter.com/Twitter User/status/1773691466277069300")</f>
        <v>https://twitter.com/Twitter User/status/1773691466277069300</v>
      </c>
      <c r="N1363">
        <v>0</v>
      </c>
      <c r="O1363">
        <v>0</v>
      </c>
      <c r="X1363" t="s">
        <v>53</v>
      </c>
      <c r="AK1363" t="s">
        <v>54</v>
      </c>
      <c r="AL1363" t="s">
        <v>55</v>
      </c>
      <c r="AM1363" t="s">
        <v>55</v>
      </c>
      <c r="AN1363" t="s">
        <v>55</v>
      </c>
      <c r="AO1363" t="s">
        <v>55</v>
      </c>
      <c r="AP1363" t="s">
        <v>55</v>
      </c>
      <c r="AQ1363" t="s">
        <v>55</v>
      </c>
    </row>
    <row r="1364" spans="1:43" x14ac:dyDescent="0.35">
      <c r="A1364" t="s">
        <v>2733</v>
      </c>
      <c r="B1364" t="s">
        <v>47</v>
      </c>
      <c r="C1364" t="s">
        <v>48</v>
      </c>
      <c r="D1364" t="s">
        <v>48</v>
      </c>
      <c r="E1364" t="s">
        <v>49</v>
      </c>
      <c r="F1364" t="s">
        <v>2748</v>
      </c>
      <c r="G1364" t="s">
        <v>2749</v>
      </c>
      <c r="I1364" t="str">
        <f>HYPERLINK("https://twitter.com/Twitter User/status/1773668576769040833","https://twitter.com/Twitter User/status/1773668576769040833")</f>
        <v>https://twitter.com/Twitter User/status/1773668576769040833</v>
      </c>
      <c r="J1364" t="s">
        <v>52</v>
      </c>
      <c r="N1364">
        <v>0</v>
      </c>
      <c r="O1364">
        <v>0</v>
      </c>
      <c r="W1364" t="s">
        <v>94</v>
      </c>
      <c r="X1364" t="s">
        <v>53</v>
      </c>
      <c r="AK1364" t="s">
        <v>54</v>
      </c>
      <c r="AL1364" t="s">
        <v>55</v>
      </c>
      <c r="AM1364" t="s">
        <v>55</v>
      </c>
      <c r="AN1364" t="s">
        <v>55</v>
      </c>
      <c r="AO1364" t="s">
        <v>55</v>
      </c>
      <c r="AP1364" t="s">
        <v>55</v>
      </c>
      <c r="AQ1364" t="s">
        <v>55</v>
      </c>
    </row>
    <row r="1365" spans="1:43" x14ac:dyDescent="0.35">
      <c r="A1365" t="s">
        <v>2733</v>
      </c>
      <c r="B1365" t="s">
        <v>47</v>
      </c>
      <c r="C1365" t="s">
        <v>48</v>
      </c>
      <c r="D1365" t="s">
        <v>48</v>
      </c>
      <c r="E1365" t="s">
        <v>68</v>
      </c>
      <c r="F1365" t="s">
        <v>2750</v>
      </c>
      <c r="G1365" t="s">
        <v>2751</v>
      </c>
      <c r="I1365" t="str">
        <f>HYPERLINK("https://twitter.com/Twitter User/status/1773637210010505666","https://twitter.com/Twitter User/status/1773637210010505666")</f>
        <v>https://twitter.com/Twitter User/status/1773637210010505666</v>
      </c>
      <c r="N1365">
        <v>0</v>
      </c>
      <c r="O1365">
        <v>0</v>
      </c>
      <c r="X1365" t="s">
        <v>53</v>
      </c>
      <c r="AK1365" t="s">
        <v>54</v>
      </c>
      <c r="AL1365" t="s">
        <v>55</v>
      </c>
      <c r="AM1365" t="s">
        <v>55</v>
      </c>
      <c r="AN1365" t="s">
        <v>55</v>
      </c>
      <c r="AO1365" t="s">
        <v>55</v>
      </c>
      <c r="AP1365" t="s">
        <v>55</v>
      </c>
      <c r="AQ1365" t="s">
        <v>55</v>
      </c>
    </row>
    <row r="1366" spans="1:43" x14ac:dyDescent="0.35">
      <c r="A1366" t="s">
        <v>2733</v>
      </c>
      <c r="B1366" t="s">
        <v>47</v>
      </c>
      <c r="C1366" t="s">
        <v>48</v>
      </c>
      <c r="D1366" t="s">
        <v>48</v>
      </c>
      <c r="E1366" t="s">
        <v>49</v>
      </c>
      <c r="F1366" t="s">
        <v>2752</v>
      </c>
      <c r="G1366" t="s">
        <v>2753</v>
      </c>
      <c r="I1366" t="str">
        <f>HYPERLINK("https://twitter.com/Twitter User/status/1773633395370631547","https://twitter.com/Twitter User/status/1773633395370631547")</f>
        <v>https://twitter.com/Twitter User/status/1773633395370631547</v>
      </c>
      <c r="J1366" t="s">
        <v>52</v>
      </c>
      <c r="N1366">
        <v>0</v>
      </c>
      <c r="O1366">
        <v>0</v>
      </c>
      <c r="X1366" t="s">
        <v>53</v>
      </c>
      <c r="AK1366" t="s">
        <v>54</v>
      </c>
      <c r="AL1366" t="s">
        <v>55</v>
      </c>
      <c r="AM1366" t="s">
        <v>55</v>
      </c>
      <c r="AN1366" t="s">
        <v>55</v>
      </c>
      <c r="AO1366" t="s">
        <v>55</v>
      </c>
      <c r="AP1366" t="s">
        <v>55</v>
      </c>
      <c r="AQ1366" t="s">
        <v>55</v>
      </c>
    </row>
    <row r="1367" spans="1:43" x14ac:dyDescent="0.35">
      <c r="A1367" t="s">
        <v>2733</v>
      </c>
      <c r="B1367" t="s">
        <v>47</v>
      </c>
      <c r="C1367" t="s">
        <v>48</v>
      </c>
      <c r="D1367" t="s">
        <v>48</v>
      </c>
      <c r="E1367" t="s">
        <v>61</v>
      </c>
      <c r="F1367" t="s">
        <v>2754</v>
      </c>
      <c r="G1367" t="s">
        <v>2755</v>
      </c>
      <c r="I1367" t="str">
        <f>HYPERLINK("https://twitter.com/Twitter User/status/1773617246507553017","https://twitter.com/Twitter User/status/1773617246507553017")</f>
        <v>https://twitter.com/Twitter User/status/1773617246507553017</v>
      </c>
      <c r="N1367">
        <v>0</v>
      </c>
      <c r="O1367">
        <v>0</v>
      </c>
      <c r="X1367" t="s">
        <v>53</v>
      </c>
      <c r="AK1367" t="s">
        <v>54</v>
      </c>
      <c r="AL1367" t="s">
        <v>55</v>
      </c>
      <c r="AM1367" t="s">
        <v>55</v>
      </c>
      <c r="AN1367" t="s">
        <v>55</v>
      </c>
      <c r="AO1367" t="s">
        <v>55</v>
      </c>
      <c r="AP1367" t="s">
        <v>55</v>
      </c>
      <c r="AQ1367" t="s">
        <v>55</v>
      </c>
    </row>
    <row r="1368" spans="1:43" x14ac:dyDescent="0.35">
      <c r="A1368" t="s">
        <v>2733</v>
      </c>
      <c r="B1368" t="s">
        <v>47</v>
      </c>
      <c r="C1368" t="s">
        <v>48</v>
      </c>
      <c r="D1368" t="s">
        <v>48</v>
      </c>
      <c r="E1368" t="s">
        <v>61</v>
      </c>
      <c r="F1368" t="s">
        <v>2734</v>
      </c>
      <c r="G1368" t="s">
        <v>2756</v>
      </c>
      <c r="I1368" t="str">
        <f>HYPERLINK("https://twitter.com/Twitter User/status/1773617008975700275","https://twitter.com/Twitter User/status/1773617008975700275")</f>
        <v>https://twitter.com/Twitter User/status/1773617008975700275</v>
      </c>
      <c r="N1368">
        <v>0</v>
      </c>
      <c r="O1368">
        <v>0</v>
      </c>
      <c r="X1368" t="s">
        <v>95</v>
      </c>
      <c r="AK1368" t="s">
        <v>54</v>
      </c>
      <c r="AL1368" t="s">
        <v>55</v>
      </c>
      <c r="AM1368" t="s">
        <v>55</v>
      </c>
      <c r="AN1368" t="s">
        <v>55</v>
      </c>
      <c r="AO1368" t="s">
        <v>55</v>
      </c>
      <c r="AP1368" t="s">
        <v>55</v>
      </c>
      <c r="AQ1368" t="s">
        <v>55</v>
      </c>
    </row>
    <row r="1369" spans="1:43" x14ac:dyDescent="0.35">
      <c r="A1369" t="s">
        <v>2733</v>
      </c>
      <c r="B1369" t="s">
        <v>47</v>
      </c>
      <c r="C1369" t="s">
        <v>48</v>
      </c>
      <c r="D1369" t="s">
        <v>48</v>
      </c>
      <c r="E1369" t="s">
        <v>61</v>
      </c>
      <c r="F1369" t="s">
        <v>2734</v>
      </c>
      <c r="G1369" t="s">
        <v>2757</v>
      </c>
      <c r="I1369" t="str">
        <f>HYPERLINK("https://twitter.com/Twitter User/status/1773612492725408236","https://twitter.com/Twitter User/status/1773612492725408236")</f>
        <v>https://twitter.com/Twitter User/status/1773612492725408236</v>
      </c>
      <c r="J1369" t="s">
        <v>52</v>
      </c>
      <c r="N1369">
        <v>0</v>
      </c>
      <c r="O1369">
        <v>0</v>
      </c>
      <c r="W1369" t="s">
        <v>94</v>
      </c>
      <c r="X1369" t="s">
        <v>95</v>
      </c>
      <c r="AK1369" t="s">
        <v>54</v>
      </c>
      <c r="AL1369" t="s">
        <v>55</v>
      </c>
      <c r="AM1369" t="s">
        <v>55</v>
      </c>
      <c r="AN1369" t="s">
        <v>55</v>
      </c>
      <c r="AO1369" t="s">
        <v>55</v>
      </c>
      <c r="AP1369" t="s">
        <v>55</v>
      </c>
      <c r="AQ1369" t="s">
        <v>55</v>
      </c>
    </row>
    <row r="1370" spans="1:43" x14ac:dyDescent="0.35">
      <c r="A1370" t="s">
        <v>2733</v>
      </c>
      <c r="B1370" t="s">
        <v>47</v>
      </c>
      <c r="C1370" t="s">
        <v>48</v>
      </c>
      <c r="D1370" t="s">
        <v>48</v>
      </c>
      <c r="E1370" t="s">
        <v>49</v>
      </c>
      <c r="F1370" t="s">
        <v>2758</v>
      </c>
      <c r="G1370" t="s">
        <v>2759</v>
      </c>
      <c r="I1370" t="str">
        <f>HYPERLINK("https://twitter.com/Twitter User/status/1773611758306910360","https://twitter.com/Twitter User/status/1773611758306910360")</f>
        <v>https://twitter.com/Twitter User/status/1773611758306910360</v>
      </c>
      <c r="J1370" t="s">
        <v>52</v>
      </c>
      <c r="N1370">
        <v>0</v>
      </c>
      <c r="O1370">
        <v>0</v>
      </c>
      <c r="X1370" t="s">
        <v>53</v>
      </c>
      <c r="AK1370" t="s">
        <v>54</v>
      </c>
      <c r="AL1370" t="s">
        <v>55</v>
      </c>
      <c r="AM1370" t="s">
        <v>55</v>
      </c>
      <c r="AN1370" t="s">
        <v>55</v>
      </c>
      <c r="AO1370" t="s">
        <v>55</v>
      </c>
      <c r="AP1370" t="s">
        <v>55</v>
      </c>
      <c r="AQ1370" t="s">
        <v>55</v>
      </c>
    </row>
    <row r="1371" spans="1:43" x14ac:dyDescent="0.35">
      <c r="A1371" t="s">
        <v>2733</v>
      </c>
      <c r="B1371" t="s">
        <v>224</v>
      </c>
      <c r="C1371" t="s">
        <v>2581</v>
      </c>
      <c r="D1371" t="s">
        <v>2581</v>
      </c>
      <c r="E1371" t="s">
        <v>49</v>
      </c>
      <c r="F1371" t="s">
        <v>2760</v>
      </c>
      <c r="G1371" t="s">
        <v>2761</v>
      </c>
      <c r="I1371" t="str">
        <f>HYPERLINK("https://www.facebook.com/581124527507086/posts/719708940315310","https://www.facebook.com/581124527507086/posts/719708940315310")</f>
        <v>https://www.facebook.com/581124527507086/posts/719708940315310</v>
      </c>
      <c r="R1371">
        <v>41</v>
      </c>
      <c r="S1371">
        <v>74</v>
      </c>
      <c r="U1371">
        <v>8</v>
      </c>
      <c r="X1371" t="s">
        <v>77</v>
      </c>
      <c r="AK1371" t="s">
        <v>2592</v>
      </c>
      <c r="AL1371" t="s">
        <v>55</v>
      </c>
      <c r="AM1371" t="s">
        <v>55</v>
      </c>
      <c r="AN1371" t="s">
        <v>55</v>
      </c>
      <c r="AO1371" t="s">
        <v>55</v>
      </c>
      <c r="AP1371" t="s">
        <v>55</v>
      </c>
      <c r="AQ1371" t="s">
        <v>55</v>
      </c>
    </row>
    <row r="1372" spans="1:43" x14ac:dyDescent="0.35">
      <c r="A1372" t="s">
        <v>2733</v>
      </c>
      <c r="B1372" t="s">
        <v>47</v>
      </c>
      <c r="C1372" t="s">
        <v>48</v>
      </c>
      <c r="D1372" t="s">
        <v>48</v>
      </c>
      <c r="E1372" t="s">
        <v>61</v>
      </c>
      <c r="F1372" t="s">
        <v>2734</v>
      </c>
      <c r="G1372" t="s">
        <v>2762</v>
      </c>
      <c r="I1372" t="str">
        <f>HYPERLINK("https://twitter.com/Twitter User/status/1773599155291566124","https://twitter.com/Twitter User/status/1773599155291566124")</f>
        <v>https://twitter.com/Twitter User/status/1773599155291566124</v>
      </c>
      <c r="N1372">
        <v>0</v>
      </c>
      <c r="O1372">
        <v>0</v>
      </c>
      <c r="X1372" t="s">
        <v>53</v>
      </c>
      <c r="AK1372" t="s">
        <v>54</v>
      </c>
      <c r="AL1372" t="s">
        <v>55</v>
      </c>
      <c r="AM1372" t="s">
        <v>55</v>
      </c>
      <c r="AN1372" t="s">
        <v>55</v>
      </c>
      <c r="AO1372" t="s">
        <v>55</v>
      </c>
      <c r="AP1372" t="s">
        <v>55</v>
      </c>
      <c r="AQ1372" t="s">
        <v>55</v>
      </c>
    </row>
    <row r="1373" spans="1:43" x14ac:dyDescent="0.35">
      <c r="A1373" t="s">
        <v>2733</v>
      </c>
      <c r="B1373" t="s">
        <v>224</v>
      </c>
      <c r="C1373" t="s">
        <v>225</v>
      </c>
      <c r="D1373" t="s">
        <v>225</v>
      </c>
      <c r="E1373" t="s">
        <v>68</v>
      </c>
      <c r="F1373" t="s">
        <v>2763</v>
      </c>
      <c r="G1373" t="s">
        <v>2764</v>
      </c>
      <c r="I1373" t="str">
        <f>HYPERLINK("https://www.facebook.com/581124527507086/posts/719150110371193?comment_id=1127292421630713","https://www.facebook.com/581124527507086/posts/719150110371193?comment_id=1127292421630713")</f>
        <v>https://www.facebook.com/581124527507086/posts/719150110371193?comment_id=1127292421630713</v>
      </c>
      <c r="R1373">
        <v>0</v>
      </c>
      <c r="S1373">
        <v>0</v>
      </c>
      <c r="U1373">
        <v>0</v>
      </c>
      <c r="X1373" t="s">
        <v>228</v>
      </c>
      <c r="AK1373" t="s">
        <v>2632</v>
      </c>
      <c r="AL1373" t="s">
        <v>55</v>
      </c>
      <c r="AM1373" t="s">
        <v>55</v>
      </c>
      <c r="AN1373" t="s">
        <v>55</v>
      </c>
      <c r="AO1373" t="s">
        <v>55</v>
      </c>
      <c r="AP1373" t="s">
        <v>55</v>
      </c>
      <c r="AQ1373" t="s">
        <v>55</v>
      </c>
    </row>
    <row r="1374" spans="1:43" x14ac:dyDescent="0.35">
      <c r="A1374" t="s">
        <v>2733</v>
      </c>
      <c r="B1374" t="s">
        <v>47</v>
      </c>
      <c r="C1374" t="s">
        <v>48</v>
      </c>
      <c r="D1374" t="s">
        <v>48</v>
      </c>
      <c r="E1374" t="s">
        <v>49</v>
      </c>
      <c r="F1374" t="s">
        <v>2765</v>
      </c>
      <c r="G1374" t="s">
        <v>2766</v>
      </c>
      <c r="I1374" t="str">
        <f>HYPERLINK("https://twitter.com/Twitter User/status/1773591688121844146","https://twitter.com/Twitter User/status/1773591688121844146")</f>
        <v>https://twitter.com/Twitter User/status/1773591688121844146</v>
      </c>
      <c r="J1374" t="s">
        <v>52</v>
      </c>
      <c r="N1374">
        <v>0</v>
      </c>
      <c r="O1374">
        <v>0</v>
      </c>
      <c r="X1374" t="s">
        <v>53</v>
      </c>
      <c r="AK1374" t="s">
        <v>54</v>
      </c>
      <c r="AL1374" t="s">
        <v>55</v>
      </c>
      <c r="AM1374" t="s">
        <v>55</v>
      </c>
      <c r="AN1374" t="s">
        <v>55</v>
      </c>
      <c r="AO1374" t="s">
        <v>55</v>
      </c>
      <c r="AP1374" t="s">
        <v>55</v>
      </c>
      <c r="AQ1374" t="s">
        <v>55</v>
      </c>
    </row>
    <row r="1375" spans="1:43" x14ac:dyDescent="0.35">
      <c r="A1375" t="s">
        <v>2733</v>
      </c>
      <c r="B1375" t="s">
        <v>47</v>
      </c>
      <c r="C1375" t="s">
        <v>48</v>
      </c>
      <c r="D1375" t="s">
        <v>48</v>
      </c>
      <c r="E1375" t="s">
        <v>61</v>
      </c>
      <c r="F1375" t="s">
        <v>2767</v>
      </c>
      <c r="G1375" t="s">
        <v>2768</v>
      </c>
      <c r="I1375" t="str">
        <f>HYPERLINK("https://twitter.com/Twitter User/status/1773590376911089748","https://twitter.com/Twitter User/status/1773590376911089748")</f>
        <v>https://twitter.com/Twitter User/status/1773590376911089748</v>
      </c>
      <c r="J1375" t="s">
        <v>52</v>
      </c>
      <c r="N1375">
        <v>0</v>
      </c>
      <c r="O1375">
        <v>0</v>
      </c>
      <c r="X1375" t="s">
        <v>53</v>
      </c>
      <c r="AK1375" t="s">
        <v>54</v>
      </c>
      <c r="AL1375" t="s">
        <v>55</v>
      </c>
      <c r="AM1375" t="s">
        <v>55</v>
      </c>
      <c r="AN1375" t="s">
        <v>55</v>
      </c>
      <c r="AO1375" t="s">
        <v>55</v>
      </c>
      <c r="AP1375" t="s">
        <v>55</v>
      </c>
      <c r="AQ1375" t="s">
        <v>55</v>
      </c>
    </row>
    <row r="1376" spans="1:43" x14ac:dyDescent="0.35">
      <c r="A1376" t="s">
        <v>2733</v>
      </c>
      <c r="B1376" t="s">
        <v>224</v>
      </c>
      <c r="C1376" t="s">
        <v>225</v>
      </c>
      <c r="D1376" t="s">
        <v>225</v>
      </c>
      <c r="E1376" t="s">
        <v>49</v>
      </c>
      <c r="F1376" t="s">
        <v>2769</v>
      </c>
      <c r="G1376" t="s">
        <v>2770</v>
      </c>
      <c r="I1376" t="str">
        <f>HYPERLINK("https://www.facebook.com/581124527507086/posts/719150110371193?comment_id=7441737102608794&amp;reply_comment_id=949426019654387","https://www.facebook.com/581124527507086/posts/719150110371193?comment_id=7441737102608794&amp;reply_comment_id=949426019654387")</f>
        <v>https://www.facebook.com/581124527507086/posts/719150110371193?comment_id=7441737102608794&amp;reply_comment_id=949426019654387</v>
      </c>
      <c r="R1376">
        <v>0</v>
      </c>
      <c r="S1376">
        <v>0</v>
      </c>
      <c r="U1376">
        <v>0</v>
      </c>
      <c r="X1376" t="s">
        <v>228</v>
      </c>
      <c r="AK1376" t="s">
        <v>2690</v>
      </c>
      <c r="AL1376" t="s">
        <v>55</v>
      </c>
      <c r="AM1376" t="s">
        <v>55</v>
      </c>
      <c r="AN1376" t="s">
        <v>55</v>
      </c>
      <c r="AO1376" t="s">
        <v>55</v>
      </c>
      <c r="AP1376" t="s">
        <v>55</v>
      </c>
      <c r="AQ1376" t="s">
        <v>55</v>
      </c>
    </row>
    <row r="1377" spans="1:43" x14ac:dyDescent="0.35">
      <c r="A1377" t="s">
        <v>2733</v>
      </c>
      <c r="B1377" t="s">
        <v>47</v>
      </c>
      <c r="C1377" t="s">
        <v>48</v>
      </c>
      <c r="D1377" t="s">
        <v>48</v>
      </c>
      <c r="E1377" t="s">
        <v>49</v>
      </c>
      <c r="F1377" t="s">
        <v>2771</v>
      </c>
      <c r="G1377" t="s">
        <v>2772</v>
      </c>
      <c r="I1377" t="str">
        <f>HYPERLINK("https://twitter.com/Twitter User/status/1773589212593377607","https://twitter.com/Twitter User/status/1773589212593377607")</f>
        <v>https://twitter.com/Twitter User/status/1773589212593377607</v>
      </c>
      <c r="J1377" t="s">
        <v>52</v>
      </c>
      <c r="N1377">
        <v>0</v>
      </c>
      <c r="O1377">
        <v>0</v>
      </c>
      <c r="X1377" t="s">
        <v>53</v>
      </c>
      <c r="AK1377" t="s">
        <v>54</v>
      </c>
      <c r="AL1377" t="s">
        <v>55</v>
      </c>
      <c r="AM1377" t="s">
        <v>55</v>
      </c>
      <c r="AN1377" t="s">
        <v>55</v>
      </c>
      <c r="AO1377" t="s">
        <v>55</v>
      </c>
      <c r="AP1377" t="s">
        <v>55</v>
      </c>
      <c r="AQ1377" t="s">
        <v>55</v>
      </c>
    </row>
    <row r="1378" spans="1:43" x14ac:dyDescent="0.35">
      <c r="A1378" t="s">
        <v>2733</v>
      </c>
      <c r="B1378" t="s">
        <v>47</v>
      </c>
      <c r="C1378" t="s">
        <v>48</v>
      </c>
      <c r="D1378" t="s">
        <v>48</v>
      </c>
      <c r="E1378" t="s">
        <v>61</v>
      </c>
      <c r="F1378" t="s">
        <v>2773</v>
      </c>
      <c r="G1378" t="s">
        <v>2774</v>
      </c>
      <c r="I1378" t="str">
        <f>HYPERLINK("https://twitter.com/Twitter User/status/1773579441119109144","https://twitter.com/Twitter User/status/1773579441119109144")</f>
        <v>https://twitter.com/Twitter User/status/1773579441119109144</v>
      </c>
      <c r="J1378" t="s">
        <v>52</v>
      </c>
      <c r="N1378">
        <v>0</v>
      </c>
      <c r="O1378">
        <v>0</v>
      </c>
      <c r="X1378" t="s">
        <v>53</v>
      </c>
      <c r="AK1378" t="s">
        <v>54</v>
      </c>
      <c r="AL1378" t="s">
        <v>55</v>
      </c>
      <c r="AM1378" t="s">
        <v>55</v>
      </c>
      <c r="AN1378" t="s">
        <v>55</v>
      </c>
      <c r="AO1378" t="s">
        <v>55</v>
      </c>
      <c r="AP1378" t="s">
        <v>55</v>
      </c>
      <c r="AQ1378" t="s">
        <v>55</v>
      </c>
    </row>
    <row r="1379" spans="1:43" x14ac:dyDescent="0.35">
      <c r="A1379" t="s">
        <v>2733</v>
      </c>
      <c r="B1379" t="s">
        <v>47</v>
      </c>
      <c r="C1379" t="s">
        <v>48</v>
      </c>
      <c r="D1379" t="s">
        <v>48</v>
      </c>
      <c r="E1379" t="s">
        <v>49</v>
      </c>
      <c r="F1379" t="s">
        <v>2775</v>
      </c>
      <c r="G1379" t="s">
        <v>2776</v>
      </c>
      <c r="I1379" t="str">
        <f>HYPERLINK("https://twitter.com/Twitter User/status/1773575112949743938","https://twitter.com/Twitter User/status/1773575112949743938")</f>
        <v>https://twitter.com/Twitter User/status/1773575112949743938</v>
      </c>
      <c r="J1379" t="s">
        <v>52</v>
      </c>
      <c r="N1379">
        <v>0</v>
      </c>
      <c r="O1379">
        <v>0</v>
      </c>
      <c r="X1379" t="s">
        <v>53</v>
      </c>
      <c r="AK1379" t="s">
        <v>54</v>
      </c>
      <c r="AL1379" t="s">
        <v>55</v>
      </c>
      <c r="AM1379" t="s">
        <v>55</v>
      </c>
      <c r="AN1379" t="s">
        <v>55</v>
      </c>
      <c r="AO1379" t="s">
        <v>55</v>
      </c>
      <c r="AP1379" t="s">
        <v>55</v>
      </c>
      <c r="AQ1379" t="s">
        <v>55</v>
      </c>
    </row>
    <row r="1380" spans="1:43" x14ac:dyDescent="0.35">
      <c r="A1380" t="s">
        <v>2733</v>
      </c>
      <c r="B1380" t="s">
        <v>47</v>
      </c>
      <c r="C1380" t="s">
        <v>48</v>
      </c>
      <c r="D1380" t="s">
        <v>48</v>
      </c>
      <c r="E1380" t="s">
        <v>49</v>
      </c>
      <c r="F1380" t="s">
        <v>2777</v>
      </c>
      <c r="G1380" t="s">
        <v>2778</v>
      </c>
      <c r="I1380" t="str">
        <f>HYPERLINK("https://twitter.com/Twitter User/status/1773552279729082684","https://twitter.com/Twitter User/status/1773552279729082684")</f>
        <v>https://twitter.com/Twitter User/status/1773552279729082684</v>
      </c>
      <c r="J1380" t="s">
        <v>52</v>
      </c>
      <c r="N1380">
        <v>0</v>
      </c>
      <c r="O1380">
        <v>0</v>
      </c>
      <c r="X1380" t="s">
        <v>53</v>
      </c>
      <c r="AK1380" t="s">
        <v>54</v>
      </c>
      <c r="AL1380" t="s">
        <v>55</v>
      </c>
      <c r="AM1380" t="s">
        <v>55</v>
      </c>
      <c r="AN1380" t="s">
        <v>55</v>
      </c>
      <c r="AO1380" t="s">
        <v>55</v>
      </c>
      <c r="AP1380" t="s">
        <v>55</v>
      </c>
      <c r="AQ1380" t="s">
        <v>55</v>
      </c>
    </row>
    <row r="1381" spans="1:43" x14ac:dyDescent="0.35">
      <c r="A1381" t="s">
        <v>2733</v>
      </c>
      <c r="B1381" t="s">
        <v>47</v>
      </c>
      <c r="C1381" t="s">
        <v>48</v>
      </c>
      <c r="D1381" t="s">
        <v>48</v>
      </c>
      <c r="E1381" t="s">
        <v>61</v>
      </c>
      <c r="F1381" t="s">
        <v>2738</v>
      </c>
      <c r="G1381" t="s">
        <v>2779</v>
      </c>
      <c r="I1381" t="str">
        <f>HYPERLINK("https://twitter.com/Twitter User/status/1773546194582544782","https://twitter.com/Twitter User/status/1773546194582544782")</f>
        <v>https://twitter.com/Twitter User/status/1773546194582544782</v>
      </c>
      <c r="J1381" t="s">
        <v>52</v>
      </c>
      <c r="N1381">
        <v>0</v>
      </c>
      <c r="O1381">
        <v>0</v>
      </c>
      <c r="X1381" t="s">
        <v>95</v>
      </c>
      <c r="AK1381" t="s">
        <v>54</v>
      </c>
      <c r="AL1381" t="s">
        <v>55</v>
      </c>
      <c r="AM1381" t="s">
        <v>55</v>
      </c>
      <c r="AN1381" t="s">
        <v>55</v>
      </c>
      <c r="AO1381" t="s">
        <v>55</v>
      </c>
      <c r="AP1381" t="s">
        <v>55</v>
      </c>
      <c r="AQ1381" t="s">
        <v>55</v>
      </c>
    </row>
    <row r="1382" spans="1:43" x14ac:dyDescent="0.35">
      <c r="A1382" t="s">
        <v>2733</v>
      </c>
      <c r="B1382" t="s">
        <v>47</v>
      </c>
      <c r="C1382" t="s">
        <v>48</v>
      </c>
      <c r="D1382" t="s">
        <v>48</v>
      </c>
      <c r="E1382" t="s">
        <v>61</v>
      </c>
      <c r="F1382" t="s">
        <v>2738</v>
      </c>
      <c r="G1382" t="s">
        <v>2780</v>
      </c>
      <c r="I1382" t="str">
        <f>HYPERLINK("https://twitter.com/Twitter User/status/1773539962530451684","https://twitter.com/Twitter User/status/1773539962530451684")</f>
        <v>https://twitter.com/Twitter User/status/1773539962530451684</v>
      </c>
      <c r="J1382" t="s">
        <v>52</v>
      </c>
      <c r="N1382">
        <v>0</v>
      </c>
      <c r="O1382">
        <v>0</v>
      </c>
      <c r="X1382" t="s">
        <v>95</v>
      </c>
      <c r="AK1382" t="s">
        <v>54</v>
      </c>
      <c r="AL1382" t="s">
        <v>55</v>
      </c>
      <c r="AM1382" t="s">
        <v>55</v>
      </c>
      <c r="AN1382" t="s">
        <v>55</v>
      </c>
      <c r="AO1382" t="s">
        <v>55</v>
      </c>
      <c r="AP1382" t="s">
        <v>55</v>
      </c>
      <c r="AQ1382" t="s">
        <v>55</v>
      </c>
    </row>
    <row r="1383" spans="1:43" x14ac:dyDescent="0.35">
      <c r="A1383" t="s">
        <v>2733</v>
      </c>
      <c r="B1383" t="s">
        <v>47</v>
      </c>
      <c r="C1383" t="s">
        <v>48</v>
      </c>
      <c r="D1383" t="s">
        <v>48</v>
      </c>
      <c r="E1383" t="s">
        <v>61</v>
      </c>
      <c r="F1383" t="s">
        <v>2738</v>
      </c>
      <c r="G1383" t="s">
        <v>2781</v>
      </c>
      <c r="I1383" t="str">
        <f>HYPERLINK("https://twitter.com/Twitter User/status/1773520856918179928","https://twitter.com/Twitter User/status/1773520856918179928")</f>
        <v>https://twitter.com/Twitter User/status/1773520856918179928</v>
      </c>
      <c r="J1383" t="s">
        <v>52</v>
      </c>
      <c r="N1383">
        <v>0</v>
      </c>
      <c r="O1383">
        <v>0</v>
      </c>
      <c r="X1383" t="s">
        <v>95</v>
      </c>
      <c r="AK1383" t="s">
        <v>54</v>
      </c>
      <c r="AL1383" t="s">
        <v>55</v>
      </c>
      <c r="AM1383" t="s">
        <v>55</v>
      </c>
      <c r="AN1383" t="s">
        <v>55</v>
      </c>
      <c r="AO1383" t="s">
        <v>55</v>
      </c>
      <c r="AP1383" t="s">
        <v>55</v>
      </c>
      <c r="AQ1383" t="s">
        <v>55</v>
      </c>
    </row>
    <row r="1384" spans="1:43" x14ac:dyDescent="0.35">
      <c r="A1384" t="s">
        <v>2733</v>
      </c>
      <c r="B1384" t="s">
        <v>47</v>
      </c>
      <c r="C1384" t="s">
        <v>48</v>
      </c>
      <c r="D1384" t="s">
        <v>48</v>
      </c>
      <c r="E1384" t="s">
        <v>61</v>
      </c>
      <c r="F1384" t="s">
        <v>2738</v>
      </c>
      <c r="G1384" t="s">
        <v>2782</v>
      </c>
      <c r="I1384" t="str">
        <f>HYPERLINK("https://twitter.com/Twitter User/status/1773499119891579075","https://twitter.com/Twitter User/status/1773499119891579075")</f>
        <v>https://twitter.com/Twitter User/status/1773499119891579075</v>
      </c>
      <c r="N1384">
        <v>0</v>
      </c>
      <c r="O1384">
        <v>0</v>
      </c>
      <c r="X1384" t="s">
        <v>95</v>
      </c>
      <c r="AK1384" t="s">
        <v>54</v>
      </c>
      <c r="AL1384" t="s">
        <v>55</v>
      </c>
      <c r="AM1384" t="s">
        <v>55</v>
      </c>
      <c r="AN1384" t="s">
        <v>55</v>
      </c>
      <c r="AO1384" t="s">
        <v>55</v>
      </c>
      <c r="AP1384" t="s">
        <v>55</v>
      </c>
      <c r="AQ1384" t="s">
        <v>55</v>
      </c>
    </row>
    <row r="1385" spans="1:43" x14ac:dyDescent="0.35">
      <c r="A1385" t="s">
        <v>2783</v>
      </c>
      <c r="B1385" t="s">
        <v>224</v>
      </c>
      <c r="C1385" t="s">
        <v>225</v>
      </c>
      <c r="D1385" t="s">
        <v>225</v>
      </c>
      <c r="E1385" t="s">
        <v>49</v>
      </c>
      <c r="F1385" t="s">
        <v>2784</v>
      </c>
      <c r="G1385" t="s">
        <v>2785</v>
      </c>
      <c r="I1385" t="str">
        <f>HYPERLINK("https://www.facebook.com/581124527507086/posts/719150110371193?comment_id=1799065120588881","https://www.facebook.com/581124527507086/posts/719150110371193?comment_id=1799065120588881")</f>
        <v>https://www.facebook.com/581124527507086/posts/719150110371193?comment_id=1799065120588881</v>
      </c>
      <c r="R1385">
        <v>0</v>
      </c>
      <c r="S1385">
        <v>0</v>
      </c>
      <c r="U1385">
        <v>0</v>
      </c>
      <c r="X1385" t="s">
        <v>228</v>
      </c>
      <c r="AK1385" t="s">
        <v>2632</v>
      </c>
      <c r="AL1385" t="s">
        <v>55</v>
      </c>
      <c r="AM1385" t="s">
        <v>55</v>
      </c>
      <c r="AN1385" t="s">
        <v>55</v>
      </c>
      <c r="AO1385" t="s">
        <v>55</v>
      </c>
      <c r="AP1385" t="s">
        <v>55</v>
      </c>
      <c r="AQ1385" t="s">
        <v>55</v>
      </c>
    </row>
    <row r="1386" spans="1:43" x14ac:dyDescent="0.35">
      <c r="A1386" t="s">
        <v>2783</v>
      </c>
      <c r="B1386" t="s">
        <v>47</v>
      </c>
      <c r="C1386" t="s">
        <v>48</v>
      </c>
      <c r="D1386" t="s">
        <v>48</v>
      </c>
      <c r="E1386" t="s">
        <v>49</v>
      </c>
      <c r="F1386" t="s">
        <v>2786</v>
      </c>
      <c r="G1386" t="s">
        <v>2787</v>
      </c>
      <c r="I1386" t="str">
        <f>HYPERLINK("https://twitter.com/Twitter User/status/1773408782296699071","https://twitter.com/Twitter User/status/1773408782296699071")</f>
        <v>https://twitter.com/Twitter User/status/1773408782296699071</v>
      </c>
      <c r="J1386" t="s">
        <v>52</v>
      </c>
      <c r="N1386">
        <v>0</v>
      </c>
      <c r="O1386">
        <v>0</v>
      </c>
      <c r="X1386" t="s">
        <v>53</v>
      </c>
      <c r="AK1386" t="s">
        <v>54</v>
      </c>
      <c r="AL1386" t="s">
        <v>55</v>
      </c>
      <c r="AM1386" t="s">
        <v>55</v>
      </c>
      <c r="AN1386" t="s">
        <v>55</v>
      </c>
      <c r="AO1386" t="s">
        <v>55</v>
      </c>
      <c r="AP1386" t="s">
        <v>55</v>
      </c>
      <c r="AQ1386" t="s">
        <v>55</v>
      </c>
    </row>
    <row r="1387" spans="1:43" x14ac:dyDescent="0.35">
      <c r="A1387" t="s">
        <v>2783</v>
      </c>
      <c r="B1387" t="s">
        <v>47</v>
      </c>
      <c r="C1387" t="s">
        <v>48</v>
      </c>
      <c r="D1387" t="s">
        <v>48</v>
      </c>
      <c r="E1387" t="s">
        <v>49</v>
      </c>
      <c r="F1387" t="s">
        <v>2788</v>
      </c>
      <c r="G1387" t="s">
        <v>2789</v>
      </c>
      <c r="I1387" t="str">
        <f>HYPERLINK("https://twitter.com/Twitter User/status/1773406643193102592","https://twitter.com/Twitter User/status/1773406643193102592")</f>
        <v>https://twitter.com/Twitter User/status/1773406643193102592</v>
      </c>
      <c r="J1387" t="s">
        <v>60</v>
      </c>
      <c r="N1387">
        <v>0</v>
      </c>
      <c r="O1387">
        <v>0</v>
      </c>
      <c r="X1387" t="s">
        <v>53</v>
      </c>
      <c r="AK1387" t="s">
        <v>54</v>
      </c>
      <c r="AL1387" t="s">
        <v>55</v>
      </c>
      <c r="AM1387" t="s">
        <v>55</v>
      </c>
      <c r="AN1387" t="s">
        <v>55</v>
      </c>
      <c r="AO1387" t="s">
        <v>55</v>
      </c>
      <c r="AP1387" t="s">
        <v>55</v>
      </c>
      <c r="AQ1387" t="s">
        <v>55</v>
      </c>
    </row>
    <row r="1388" spans="1:43" x14ac:dyDescent="0.35">
      <c r="A1388" t="s">
        <v>2783</v>
      </c>
      <c r="B1388" t="s">
        <v>47</v>
      </c>
      <c r="C1388" t="s">
        <v>48</v>
      </c>
      <c r="D1388" t="s">
        <v>48</v>
      </c>
      <c r="E1388" t="s">
        <v>61</v>
      </c>
      <c r="F1388" t="s">
        <v>2738</v>
      </c>
      <c r="G1388" t="s">
        <v>2790</v>
      </c>
      <c r="I1388" t="str">
        <f>HYPERLINK("https://twitter.com/Twitter User/status/1773405404065861708","https://twitter.com/Twitter User/status/1773405404065861708")</f>
        <v>https://twitter.com/Twitter User/status/1773405404065861708</v>
      </c>
      <c r="J1388" t="s">
        <v>52</v>
      </c>
      <c r="N1388">
        <v>0</v>
      </c>
      <c r="O1388">
        <v>0</v>
      </c>
      <c r="X1388" t="s">
        <v>95</v>
      </c>
      <c r="AK1388" t="s">
        <v>54</v>
      </c>
      <c r="AL1388" t="s">
        <v>55</v>
      </c>
      <c r="AM1388" t="s">
        <v>55</v>
      </c>
      <c r="AN1388" t="s">
        <v>55</v>
      </c>
      <c r="AO1388" t="s">
        <v>55</v>
      </c>
      <c r="AP1388" t="s">
        <v>55</v>
      </c>
      <c r="AQ1388" t="s">
        <v>55</v>
      </c>
    </row>
    <row r="1389" spans="1:43" x14ac:dyDescent="0.35">
      <c r="A1389" t="s">
        <v>2783</v>
      </c>
      <c r="B1389" t="s">
        <v>47</v>
      </c>
      <c r="C1389" t="s">
        <v>48</v>
      </c>
      <c r="D1389" t="s">
        <v>48</v>
      </c>
      <c r="E1389" t="s">
        <v>61</v>
      </c>
      <c r="F1389" t="s">
        <v>2738</v>
      </c>
      <c r="G1389" t="s">
        <v>2791</v>
      </c>
      <c r="I1389" t="str">
        <f>HYPERLINK("https://twitter.com/Twitter User/status/1773403594664087822","https://twitter.com/Twitter User/status/1773403594664087822")</f>
        <v>https://twitter.com/Twitter User/status/1773403594664087822</v>
      </c>
      <c r="J1389" t="s">
        <v>52</v>
      </c>
      <c r="N1389">
        <v>0</v>
      </c>
      <c r="O1389">
        <v>0</v>
      </c>
      <c r="X1389" t="s">
        <v>95</v>
      </c>
      <c r="AK1389" t="s">
        <v>54</v>
      </c>
      <c r="AL1389" t="s">
        <v>55</v>
      </c>
      <c r="AM1389" t="s">
        <v>55</v>
      </c>
      <c r="AN1389" t="s">
        <v>55</v>
      </c>
      <c r="AO1389" t="s">
        <v>55</v>
      </c>
      <c r="AP1389" t="s">
        <v>55</v>
      </c>
      <c r="AQ1389" t="s">
        <v>55</v>
      </c>
    </row>
    <row r="1390" spans="1:43" x14ac:dyDescent="0.35">
      <c r="A1390" t="s">
        <v>2783</v>
      </c>
      <c r="B1390" t="s">
        <v>47</v>
      </c>
      <c r="C1390" t="s">
        <v>48</v>
      </c>
      <c r="D1390" t="s">
        <v>48</v>
      </c>
      <c r="E1390" t="s">
        <v>61</v>
      </c>
      <c r="F1390" t="s">
        <v>2738</v>
      </c>
      <c r="G1390" t="s">
        <v>2792</v>
      </c>
      <c r="I1390" t="str">
        <f>HYPERLINK("https://twitter.com/Twitter User/status/1773402217577615449","https://twitter.com/Twitter User/status/1773402217577615449")</f>
        <v>https://twitter.com/Twitter User/status/1773402217577615449</v>
      </c>
      <c r="J1390" t="s">
        <v>52</v>
      </c>
      <c r="N1390">
        <v>0</v>
      </c>
      <c r="O1390">
        <v>0</v>
      </c>
      <c r="X1390" t="s">
        <v>95</v>
      </c>
      <c r="AK1390" t="s">
        <v>54</v>
      </c>
      <c r="AL1390" t="s">
        <v>55</v>
      </c>
      <c r="AM1390" t="s">
        <v>55</v>
      </c>
      <c r="AN1390" t="s">
        <v>55</v>
      </c>
      <c r="AO1390" t="s">
        <v>55</v>
      </c>
      <c r="AP1390" t="s">
        <v>55</v>
      </c>
      <c r="AQ1390" t="s">
        <v>55</v>
      </c>
    </row>
    <row r="1391" spans="1:43" x14ac:dyDescent="0.35">
      <c r="A1391" t="s">
        <v>2783</v>
      </c>
      <c r="B1391" t="s">
        <v>224</v>
      </c>
      <c r="C1391" t="s">
        <v>2581</v>
      </c>
      <c r="D1391" t="s">
        <v>2581</v>
      </c>
      <c r="E1391" t="s">
        <v>49</v>
      </c>
      <c r="F1391" t="s">
        <v>2793</v>
      </c>
      <c r="G1391" t="s">
        <v>2794</v>
      </c>
      <c r="I1391" t="str">
        <f>HYPERLINK("https://www.facebook.com/581124527507086/posts/719150110371193?comment_id=789014453111707&amp;reply_comment_id=394148203567658","https://www.facebook.com/581124527507086/posts/719150110371193?comment_id=789014453111707&amp;reply_comment_id=394148203567658")</f>
        <v>https://www.facebook.com/581124527507086/posts/719150110371193?comment_id=789014453111707&amp;reply_comment_id=394148203567658</v>
      </c>
      <c r="J1391" t="s">
        <v>52</v>
      </c>
      <c r="R1391">
        <v>0</v>
      </c>
      <c r="S1391">
        <v>0</v>
      </c>
      <c r="U1391">
        <v>0</v>
      </c>
      <c r="X1391" t="s">
        <v>228</v>
      </c>
      <c r="AK1391" t="s">
        <v>2795</v>
      </c>
      <c r="AL1391" t="s">
        <v>55</v>
      </c>
      <c r="AM1391" t="s">
        <v>55</v>
      </c>
      <c r="AN1391" t="s">
        <v>55</v>
      </c>
      <c r="AO1391" t="s">
        <v>55</v>
      </c>
      <c r="AP1391" t="s">
        <v>55</v>
      </c>
      <c r="AQ1391" t="s">
        <v>55</v>
      </c>
    </row>
    <row r="1392" spans="1:43" x14ac:dyDescent="0.35">
      <c r="A1392" t="s">
        <v>2783</v>
      </c>
      <c r="B1392" t="s">
        <v>224</v>
      </c>
      <c r="C1392" t="s">
        <v>225</v>
      </c>
      <c r="D1392" t="s">
        <v>225</v>
      </c>
      <c r="E1392" t="s">
        <v>49</v>
      </c>
      <c r="F1392" t="s">
        <v>2796</v>
      </c>
      <c r="G1392" t="s">
        <v>2797</v>
      </c>
      <c r="I1392" t="str">
        <f>HYPERLINK("https://www.facebook.com/581124527507086/posts/719150110371193?comment_id=789014453111707","https://www.facebook.com/581124527507086/posts/719150110371193?comment_id=789014453111707")</f>
        <v>https://www.facebook.com/581124527507086/posts/719150110371193?comment_id=789014453111707</v>
      </c>
      <c r="R1392">
        <v>0</v>
      </c>
      <c r="S1392">
        <v>0</v>
      </c>
      <c r="U1392">
        <v>0</v>
      </c>
      <c r="X1392" t="s">
        <v>228</v>
      </c>
      <c r="AK1392" t="s">
        <v>2632</v>
      </c>
      <c r="AL1392" t="s">
        <v>55</v>
      </c>
      <c r="AM1392" t="s">
        <v>55</v>
      </c>
      <c r="AN1392" t="s">
        <v>55</v>
      </c>
      <c r="AO1392" t="s">
        <v>55</v>
      </c>
      <c r="AP1392" t="s">
        <v>55</v>
      </c>
      <c r="AQ1392" t="s">
        <v>55</v>
      </c>
    </row>
    <row r="1393" spans="1:43" x14ac:dyDescent="0.35">
      <c r="A1393" t="s">
        <v>2783</v>
      </c>
      <c r="B1393" t="s">
        <v>47</v>
      </c>
      <c r="C1393" t="s">
        <v>48</v>
      </c>
      <c r="D1393" t="s">
        <v>48</v>
      </c>
      <c r="E1393" t="s">
        <v>61</v>
      </c>
      <c r="F1393" t="s">
        <v>2738</v>
      </c>
      <c r="G1393" t="s">
        <v>2798</v>
      </c>
      <c r="I1393" t="str">
        <f>HYPERLINK("https://twitter.com/Twitter User/status/1773390888255041621","https://twitter.com/Twitter User/status/1773390888255041621")</f>
        <v>https://twitter.com/Twitter User/status/1773390888255041621</v>
      </c>
      <c r="J1393" t="s">
        <v>60</v>
      </c>
      <c r="N1393">
        <v>0</v>
      </c>
      <c r="O1393">
        <v>0</v>
      </c>
      <c r="X1393" t="s">
        <v>95</v>
      </c>
      <c r="AK1393" t="s">
        <v>54</v>
      </c>
      <c r="AL1393" t="s">
        <v>55</v>
      </c>
      <c r="AM1393" t="s">
        <v>55</v>
      </c>
      <c r="AN1393" t="s">
        <v>55</v>
      </c>
      <c r="AO1393" t="s">
        <v>55</v>
      </c>
      <c r="AP1393" t="s">
        <v>55</v>
      </c>
      <c r="AQ1393" t="s">
        <v>55</v>
      </c>
    </row>
    <row r="1394" spans="1:43" x14ac:dyDescent="0.35">
      <c r="A1394" t="s">
        <v>2783</v>
      </c>
      <c r="B1394" t="s">
        <v>47</v>
      </c>
      <c r="C1394" t="s">
        <v>48</v>
      </c>
      <c r="D1394" t="s">
        <v>48</v>
      </c>
      <c r="E1394" t="s">
        <v>61</v>
      </c>
      <c r="F1394" t="s">
        <v>2738</v>
      </c>
      <c r="G1394" t="s">
        <v>2799</v>
      </c>
      <c r="I1394" t="str">
        <f>HYPERLINK("https://twitter.com/Twitter User/status/1773386581837250765","https://twitter.com/Twitter User/status/1773386581837250765")</f>
        <v>https://twitter.com/Twitter User/status/1773386581837250765</v>
      </c>
      <c r="J1394" t="s">
        <v>52</v>
      </c>
      <c r="N1394">
        <v>0</v>
      </c>
      <c r="O1394">
        <v>0</v>
      </c>
      <c r="X1394" t="s">
        <v>95</v>
      </c>
      <c r="AK1394" t="s">
        <v>54</v>
      </c>
      <c r="AL1394" t="s">
        <v>55</v>
      </c>
      <c r="AM1394" t="s">
        <v>55</v>
      </c>
      <c r="AN1394" t="s">
        <v>55</v>
      </c>
      <c r="AO1394" t="s">
        <v>55</v>
      </c>
      <c r="AP1394" t="s">
        <v>55</v>
      </c>
      <c r="AQ1394" t="s">
        <v>55</v>
      </c>
    </row>
    <row r="1395" spans="1:43" x14ac:dyDescent="0.35">
      <c r="A1395" t="s">
        <v>2783</v>
      </c>
      <c r="B1395" t="s">
        <v>47</v>
      </c>
      <c r="C1395" t="s">
        <v>48</v>
      </c>
      <c r="D1395" t="s">
        <v>48</v>
      </c>
      <c r="E1395" t="s">
        <v>61</v>
      </c>
      <c r="F1395" t="s">
        <v>2738</v>
      </c>
      <c r="G1395" t="s">
        <v>2800</v>
      </c>
      <c r="I1395" t="str">
        <f>HYPERLINK("https://twitter.com/Twitter User/status/1773381964067991744","https://twitter.com/Twitter User/status/1773381964067991744")</f>
        <v>https://twitter.com/Twitter User/status/1773381964067991744</v>
      </c>
      <c r="J1395" t="s">
        <v>52</v>
      </c>
      <c r="N1395">
        <v>0</v>
      </c>
      <c r="O1395">
        <v>0</v>
      </c>
      <c r="X1395" t="s">
        <v>95</v>
      </c>
      <c r="AK1395" t="s">
        <v>54</v>
      </c>
      <c r="AL1395" t="s">
        <v>55</v>
      </c>
      <c r="AM1395" t="s">
        <v>55</v>
      </c>
      <c r="AN1395" t="s">
        <v>55</v>
      </c>
      <c r="AO1395" t="s">
        <v>55</v>
      </c>
      <c r="AP1395" t="s">
        <v>55</v>
      </c>
      <c r="AQ1395" t="s">
        <v>55</v>
      </c>
    </row>
    <row r="1396" spans="1:43" x14ac:dyDescent="0.35">
      <c r="A1396" t="s">
        <v>2783</v>
      </c>
      <c r="B1396" t="s">
        <v>47</v>
      </c>
      <c r="C1396" t="s">
        <v>48</v>
      </c>
      <c r="D1396" t="s">
        <v>48</v>
      </c>
      <c r="E1396" t="s">
        <v>61</v>
      </c>
      <c r="F1396" t="s">
        <v>2738</v>
      </c>
      <c r="G1396" t="s">
        <v>2801</v>
      </c>
      <c r="I1396" t="str">
        <f>HYPERLINK("https://twitter.com/Twitter User/status/1773378162430251364","https://twitter.com/Twitter User/status/1773378162430251364")</f>
        <v>https://twitter.com/Twitter User/status/1773378162430251364</v>
      </c>
      <c r="J1396" t="s">
        <v>52</v>
      </c>
      <c r="N1396">
        <v>0</v>
      </c>
      <c r="O1396">
        <v>0</v>
      </c>
      <c r="X1396" t="s">
        <v>95</v>
      </c>
      <c r="AK1396" t="s">
        <v>54</v>
      </c>
      <c r="AL1396" t="s">
        <v>55</v>
      </c>
      <c r="AM1396" t="s">
        <v>55</v>
      </c>
      <c r="AN1396" t="s">
        <v>55</v>
      </c>
      <c r="AO1396" t="s">
        <v>55</v>
      </c>
      <c r="AP1396" t="s">
        <v>55</v>
      </c>
      <c r="AQ1396" t="s">
        <v>55</v>
      </c>
    </row>
    <row r="1397" spans="1:43" x14ac:dyDescent="0.35">
      <c r="A1397" t="s">
        <v>2783</v>
      </c>
      <c r="B1397" t="s">
        <v>47</v>
      </c>
      <c r="C1397" t="s">
        <v>48</v>
      </c>
      <c r="D1397" t="s">
        <v>48</v>
      </c>
      <c r="E1397" t="s">
        <v>61</v>
      </c>
      <c r="F1397" t="s">
        <v>2738</v>
      </c>
      <c r="G1397" t="s">
        <v>2802</v>
      </c>
      <c r="I1397" t="str">
        <f>HYPERLINK("https://twitter.com/Twitter User/status/1773370499856236760","https://twitter.com/Twitter User/status/1773370499856236760")</f>
        <v>https://twitter.com/Twitter User/status/1773370499856236760</v>
      </c>
      <c r="J1397" t="s">
        <v>52</v>
      </c>
      <c r="N1397">
        <v>0</v>
      </c>
      <c r="O1397">
        <v>0</v>
      </c>
      <c r="X1397" t="s">
        <v>95</v>
      </c>
      <c r="AK1397" t="s">
        <v>54</v>
      </c>
      <c r="AL1397" t="s">
        <v>55</v>
      </c>
      <c r="AM1397" t="s">
        <v>55</v>
      </c>
      <c r="AN1397" t="s">
        <v>55</v>
      </c>
      <c r="AO1397" t="s">
        <v>55</v>
      </c>
      <c r="AP1397" t="s">
        <v>55</v>
      </c>
      <c r="AQ1397" t="s">
        <v>55</v>
      </c>
    </row>
    <row r="1398" spans="1:43" x14ac:dyDescent="0.35">
      <c r="A1398" t="s">
        <v>2783</v>
      </c>
      <c r="B1398" t="s">
        <v>47</v>
      </c>
      <c r="C1398" t="s">
        <v>48</v>
      </c>
      <c r="D1398" t="s">
        <v>48</v>
      </c>
      <c r="E1398" t="s">
        <v>61</v>
      </c>
      <c r="F1398" t="s">
        <v>2738</v>
      </c>
      <c r="G1398" t="s">
        <v>2803</v>
      </c>
      <c r="I1398" t="str">
        <f>HYPERLINK("https://twitter.com/Twitter User/status/1773363115914039313","https://twitter.com/Twitter User/status/1773363115914039313")</f>
        <v>https://twitter.com/Twitter User/status/1773363115914039313</v>
      </c>
      <c r="J1398" t="s">
        <v>52</v>
      </c>
      <c r="N1398">
        <v>0</v>
      </c>
      <c r="O1398">
        <v>0</v>
      </c>
      <c r="X1398" t="s">
        <v>95</v>
      </c>
      <c r="AK1398" t="s">
        <v>54</v>
      </c>
      <c r="AL1398" t="s">
        <v>55</v>
      </c>
      <c r="AM1398" t="s">
        <v>55</v>
      </c>
      <c r="AN1398" t="s">
        <v>55</v>
      </c>
      <c r="AO1398" t="s">
        <v>55</v>
      </c>
      <c r="AP1398" t="s">
        <v>55</v>
      </c>
      <c r="AQ1398" t="s">
        <v>55</v>
      </c>
    </row>
    <row r="1399" spans="1:43" x14ac:dyDescent="0.35">
      <c r="A1399" t="s">
        <v>2783</v>
      </c>
      <c r="B1399" t="s">
        <v>47</v>
      </c>
      <c r="C1399" t="s">
        <v>48</v>
      </c>
      <c r="D1399" t="s">
        <v>48</v>
      </c>
      <c r="E1399" t="s">
        <v>61</v>
      </c>
      <c r="F1399" t="s">
        <v>2738</v>
      </c>
      <c r="G1399" t="s">
        <v>2804</v>
      </c>
      <c r="I1399" t="str">
        <f>HYPERLINK("https://twitter.com/Twitter User/status/1773355163048190355","https://twitter.com/Twitter User/status/1773355163048190355")</f>
        <v>https://twitter.com/Twitter User/status/1773355163048190355</v>
      </c>
      <c r="J1399" t="s">
        <v>52</v>
      </c>
      <c r="N1399">
        <v>0</v>
      </c>
      <c r="O1399">
        <v>0</v>
      </c>
      <c r="X1399" t="s">
        <v>95</v>
      </c>
      <c r="AK1399" t="s">
        <v>54</v>
      </c>
      <c r="AL1399" t="s">
        <v>55</v>
      </c>
      <c r="AM1399" t="s">
        <v>55</v>
      </c>
      <c r="AN1399" t="s">
        <v>55</v>
      </c>
      <c r="AO1399" t="s">
        <v>55</v>
      </c>
      <c r="AP1399" t="s">
        <v>55</v>
      </c>
      <c r="AQ1399" t="s">
        <v>55</v>
      </c>
    </row>
    <row r="1400" spans="1:43" x14ac:dyDescent="0.35">
      <c r="A1400" t="s">
        <v>2783</v>
      </c>
      <c r="B1400" t="s">
        <v>47</v>
      </c>
      <c r="C1400" t="s">
        <v>48</v>
      </c>
      <c r="D1400" t="s">
        <v>48</v>
      </c>
      <c r="E1400" t="s">
        <v>61</v>
      </c>
      <c r="F1400" t="s">
        <v>2738</v>
      </c>
      <c r="G1400" t="s">
        <v>2805</v>
      </c>
      <c r="I1400" t="str">
        <f>HYPERLINK("https://twitter.com/Twitter User/status/1773351355387715961","https://twitter.com/Twitter User/status/1773351355387715961")</f>
        <v>https://twitter.com/Twitter User/status/1773351355387715961</v>
      </c>
      <c r="J1400" t="s">
        <v>52</v>
      </c>
      <c r="N1400">
        <v>0</v>
      </c>
      <c r="O1400">
        <v>0</v>
      </c>
      <c r="X1400" t="s">
        <v>95</v>
      </c>
      <c r="AK1400" t="s">
        <v>54</v>
      </c>
      <c r="AL1400" t="s">
        <v>55</v>
      </c>
      <c r="AM1400" t="s">
        <v>55</v>
      </c>
      <c r="AN1400" t="s">
        <v>55</v>
      </c>
      <c r="AO1400" t="s">
        <v>55</v>
      </c>
      <c r="AP1400" t="s">
        <v>55</v>
      </c>
      <c r="AQ1400" t="s">
        <v>55</v>
      </c>
    </row>
    <row r="1401" spans="1:43" x14ac:dyDescent="0.35">
      <c r="A1401" t="s">
        <v>2783</v>
      </c>
      <c r="B1401" t="s">
        <v>47</v>
      </c>
      <c r="C1401" t="s">
        <v>48</v>
      </c>
      <c r="D1401" t="s">
        <v>48</v>
      </c>
      <c r="E1401" t="s">
        <v>61</v>
      </c>
      <c r="F1401" t="s">
        <v>2738</v>
      </c>
      <c r="G1401" t="s">
        <v>2806</v>
      </c>
      <c r="I1401" t="str">
        <f>HYPERLINK("https://twitter.com/Twitter User/status/1773351132519166195","https://twitter.com/Twitter User/status/1773351132519166195")</f>
        <v>https://twitter.com/Twitter User/status/1773351132519166195</v>
      </c>
      <c r="J1401" t="s">
        <v>52</v>
      </c>
      <c r="N1401">
        <v>0</v>
      </c>
      <c r="O1401">
        <v>0</v>
      </c>
      <c r="X1401" t="s">
        <v>95</v>
      </c>
      <c r="AK1401" t="s">
        <v>54</v>
      </c>
      <c r="AL1401" t="s">
        <v>55</v>
      </c>
      <c r="AM1401" t="s">
        <v>55</v>
      </c>
      <c r="AN1401" t="s">
        <v>55</v>
      </c>
      <c r="AO1401" t="s">
        <v>55</v>
      </c>
      <c r="AP1401" t="s">
        <v>55</v>
      </c>
      <c r="AQ1401" t="s">
        <v>55</v>
      </c>
    </row>
    <row r="1402" spans="1:43" x14ac:dyDescent="0.35">
      <c r="A1402" t="s">
        <v>2783</v>
      </c>
      <c r="B1402" t="s">
        <v>47</v>
      </c>
      <c r="C1402" t="s">
        <v>48</v>
      </c>
      <c r="D1402" t="s">
        <v>48</v>
      </c>
      <c r="E1402" t="s">
        <v>49</v>
      </c>
      <c r="F1402" t="s">
        <v>2807</v>
      </c>
      <c r="G1402" t="s">
        <v>2808</v>
      </c>
      <c r="I1402" t="str">
        <f>HYPERLINK("https://twitter.com/Twitter User/status/1773345272455737646","https://twitter.com/Twitter User/status/1773345272455737646")</f>
        <v>https://twitter.com/Twitter User/status/1773345272455737646</v>
      </c>
      <c r="J1402" t="s">
        <v>52</v>
      </c>
      <c r="N1402">
        <v>0</v>
      </c>
      <c r="O1402">
        <v>0</v>
      </c>
      <c r="X1402" t="s">
        <v>53</v>
      </c>
      <c r="AK1402" t="s">
        <v>54</v>
      </c>
      <c r="AL1402" t="s">
        <v>55</v>
      </c>
      <c r="AM1402" t="s">
        <v>55</v>
      </c>
      <c r="AN1402" t="s">
        <v>55</v>
      </c>
      <c r="AO1402" t="s">
        <v>55</v>
      </c>
      <c r="AP1402" t="s">
        <v>55</v>
      </c>
      <c r="AQ1402" t="s">
        <v>55</v>
      </c>
    </row>
    <row r="1403" spans="1:43" x14ac:dyDescent="0.35">
      <c r="A1403" t="s">
        <v>2783</v>
      </c>
      <c r="B1403" t="s">
        <v>47</v>
      </c>
      <c r="C1403" t="s">
        <v>48</v>
      </c>
      <c r="D1403" t="s">
        <v>48</v>
      </c>
      <c r="E1403" t="s">
        <v>61</v>
      </c>
      <c r="F1403" t="s">
        <v>2738</v>
      </c>
      <c r="G1403" t="s">
        <v>2809</v>
      </c>
      <c r="I1403" t="str">
        <f>HYPERLINK("https://twitter.com/Twitter User/status/1773338423429902506","https://twitter.com/Twitter User/status/1773338423429902506")</f>
        <v>https://twitter.com/Twitter User/status/1773338423429902506</v>
      </c>
      <c r="J1403" t="s">
        <v>52</v>
      </c>
      <c r="N1403">
        <v>0</v>
      </c>
      <c r="O1403">
        <v>0</v>
      </c>
      <c r="X1403" t="s">
        <v>95</v>
      </c>
      <c r="AK1403" t="s">
        <v>54</v>
      </c>
      <c r="AL1403" t="s">
        <v>55</v>
      </c>
      <c r="AM1403" t="s">
        <v>55</v>
      </c>
      <c r="AN1403" t="s">
        <v>55</v>
      </c>
      <c r="AO1403" t="s">
        <v>55</v>
      </c>
      <c r="AP1403" t="s">
        <v>55</v>
      </c>
      <c r="AQ1403" t="s">
        <v>55</v>
      </c>
    </row>
    <row r="1404" spans="1:43" x14ac:dyDescent="0.35">
      <c r="A1404" t="s">
        <v>2783</v>
      </c>
      <c r="B1404" t="s">
        <v>47</v>
      </c>
      <c r="C1404" t="s">
        <v>48</v>
      </c>
      <c r="D1404" t="s">
        <v>48</v>
      </c>
      <c r="E1404" t="s">
        <v>61</v>
      </c>
      <c r="F1404" t="s">
        <v>2738</v>
      </c>
      <c r="G1404" t="s">
        <v>2810</v>
      </c>
      <c r="I1404" t="str">
        <f>HYPERLINK("https://twitter.com/Twitter User/status/1773331322544558177","https://twitter.com/Twitter User/status/1773331322544558177")</f>
        <v>https://twitter.com/Twitter User/status/1773331322544558177</v>
      </c>
      <c r="J1404" t="s">
        <v>52</v>
      </c>
      <c r="N1404">
        <v>0</v>
      </c>
      <c r="O1404">
        <v>0</v>
      </c>
      <c r="X1404" t="s">
        <v>95</v>
      </c>
      <c r="AK1404" t="s">
        <v>54</v>
      </c>
      <c r="AL1404" t="s">
        <v>55</v>
      </c>
      <c r="AM1404" t="s">
        <v>55</v>
      </c>
      <c r="AN1404" t="s">
        <v>55</v>
      </c>
      <c r="AO1404" t="s">
        <v>55</v>
      </c>
      <c r="AP1404" t="s">
        <v>55</v>
      </c>
      <c r="AQ1404" t="s">
        <v>55</v>
      </c>
    </row>
    <row r="1405" spans="1:43" x14ac:dyDescent="0.35">
      <c r="A1405" t="s">
        <v>2783</v>
      </c>
      <c r="B1405" t="s">
        <v>47</v>
      </c>
      <c r="C1405" t="s">
        <v>48</v>
      </c>
      <c r="D1405" t="s">
        <v>48</v>
      </c>
      <c r="E1405" t="s">
        <v>61</v>
      </c>
      <c r="F1405" t="s">
        <v>2811</v>
      </c>
      <c r="G1405" t="s">
        <v>2812</v>
      </c>
      <c r="I1405" t="str">
        <f>HYPERLINK("https://twitter.com/Twitter User/status/1773329734484578400","https://twitter.com/Twitter User/status/1773329734484578400")</f>
        <v>https://twitter.com/Twitter User/status/1773329734484578400</v>
      </c>
      <c r="J1405" t="s">
        <v>52</v>
      </c>
      <c r="N1405">
        <v>0</v>
      </c>
      <c r="O1405">
        <v>0</v>
      </c>
      <c r="X1405" t="s">
        <v>53</v>
      </c>
      <c r="AK1405" t="s">
        <v>54</v>
      </c>
      <c r="AL1405" t="s">
        <v>55</v>
      </c>
      <c r="AM1405" t="s">
        <v>55</v>
      </c>
      <c r="AN1405" t="s">
        <v>55</v>
      </c>
      <c r="AO1405" t="s">
        <v>55</v>
      </c>
      <c r="AP1405" t="s">
        <v>55</v>
      </c>
      <c r="AQ1405" t="s">
        <v>55</v>
      </c>
    </row>
    <row r="1406" spans="1:43" x14ac:dyDescent="0.35">
      <c r="A1406" t="s">
        <v>2783</v>
      </c>
      <c r="B1406" t="s">
        <v>47</v>
      </c>
      <c r="C1406" t="s">
        <v>48</v>
      </c>
      <c r="D1406" t="s">
        <v>48</v>
      </c>
      <c r="E1406" t="s">
        <v>61</v>
      </c>
      <c r="F1406" t="s">
        <v>2813</v>
      </c>
      <c r="G1406" t="s">
        <v>2814</v>
      </c>
      <c r="I1406" t="str">
        <f>HYPERLINK("https://twitter.com/Twitter User/status/1773328949155660121","https://twitter.com/Twitter User/status/1773328949155660121")</f>
        <v>https://twitter.com/Twitter User/status/1773328949155660121</v>
      </c>
      <c r="J1406" t="s">
        <v>52</v>
      </c>
      <c r="N1406">
        <v>0</v>
      </c>
      <c r="O1406">
        <v>0</v>
      </c>
      <c r="X1406" t="s">
        <v>53</v>
      </c>
      <c r="AK1406" t="s">
        <v>54</v>
      </c>
      <c r="AL1406" t="s">
        <v>55</v>
      </c>
      <c r="AM1406" t="s">
        <v>55</v>
      </c>
      <c r="AN1406" t="s">
        <v>55</v>
      </c>
      <c r="AO1406" t="s">
        <v>55</v>
      </c>
      <c r="AP1406" t="s">
        <v>55</v>
      </c>
      <c r="AQ1406" t="s">
        <v>55</v>
      </c>
    </row>
    <row r="1407" spans="1:43" x14ac:dyDescent="0.35">
      <c r="A1407" t="s">
        <v>2783</v>
      </c>
      <c r="B1407" t="s">
        <v>47</v>
      </c>
      <c r="C1407" t="s">
        <v>48</v>
      </c>
      <c r="D1407" t="s">
        <v>48</v>
      </c>
      <c r="E1407" t="s">
        <v>61</v>
      </c>
      <c r="F1407" t="s">
        <v>2815</v>
      </c>
      <c r="G1407" t="s">
        <v>2816</v>
      </c>
      <c r="I1407" t="str">
        <f>HYPERLINK("https://twitter.com/Twitter User/status/1773328907585929449","https://twitter.com/Twitter User/status/1773328907585929449")</f>
        <v>https://twitter.com/Twitter User/status/1773328907585929449</v>
      </c>
      <c r="J1407" t="s">
        <v>52</v>
      </c>
      <c r="N1407">
        <v>0</v>
      </c>
      <c r="O1407">
        <v>0</v>
      </c>
      <c r="X1407" t="s">
        <v>53</v>
      </c>
      <c r="AK1407" t="s">
        <v>54</v>
      </c>
      <c r="AL1407" t="s">
        <v>55</v>
      </c>
      <c r="AM1407" t="s">
        <v>55</v>
      </c>
      <c r="AN1407" t="s">
        <v>55</v>
      </c>
      <c r="AO1407" t="s">
        <v>55</v>
      </c>
      <c r="AP1407" t="s">
        <v>55</v>
      </c>
      <c r="AQ1407" t="s">
        <v>55</v>
      </c>
    </row>
    <row r="1408" spans="1:43" x14ac:dyDescent="0.35">
      <c r="A1408" t="s">
        <v>2783</v>
      </c>
      <c r="B1408" t="s">
        <v>47</v>
      </c>
      <c r="C1408" t="s">
        <v>48</v>
      </c>
      <c r="D1408" t="s">
        <v>48</v>
      </c>
      <c r="E1408" t="s">
        <v>61</v>
      </c>
      <c r="F1408" t="s">
        <v>2817</v>
      </c>
      <c r="G1408" t="s">
        <v>2818</v>
      </c>
      <c r="I1408" t="str">
        <f>HYPERLINK("https://twitter.com/Twitter User/status/1773328784118137145","https://twitter.com/Twitter User/status/1773328784118137145")</f>
        <v>https://twitter.com/Twitter User/status/1773328784118137145</v>
      </c>
      <c r="J1408" t="s">
        <v>52</v>
      </c>
      <c r="N1408">
        <v>0</v>
      </c>
      <c r="O1408">
        <v>0</v>
      </c>
      <c r="X1408" t="s">
        <v>53</v>
      </c>
      <c r="AK1408" t="s">
        <v>54</v>
      </c>
      <c r="AL1408" t="s">
        <v>55</v>
      </c>
      <c r="AM1408" t="s">
        <v>55</v>
      </c>
      <c r="AN1408" t="s">
        <v>55</v>
      </c>
      <c r="AO1408" t="s">
        <v>55</v>
      </c>
      <c r="AP1408" t="s">
        <v>55</v>
      </c>
      <c r="AQ1408" t="s">
        <v>55</v>
      </c>
    </row>
    <row r="1409" spans="1:43" x14ac:dyDescent="0.35">
      <c r="A1409" t="s">
        <v>2783</v>
      </c>
      <c r="B1409" t="s">
        <v>224</v>
      </c>
      <c r="C1409" t="s">
        <v>225</v>
      </c>
      <c r="D1409" t="s">
        <v>225</v>
      </c>
      <c r="E1409" t="s">
        <v>49</v>
      </c>
      <c r="F1409" t="s">
        <v>2819</v>
      </c>
      <c r="G1409" t="s">
        <v>2820</v>
      </c>
      <c r="I1409" t="str">
        <f>HYPERLINK("https://www.facebook.com/581124527507086/posts/719150110371193?comment_id=7441737102608794","https://www.facebook.com/581124527507086/posts/719150110371193?comment_id=7441737102608794")</f>
        <v>https://www.facebook.com/581124527507086/posts/719150110371193?comment_id=7441737102608794</v>
      </c>
      <c r="R1409">
        <v>0</v>
      </c>
      <c r="S1409">
        <v>0</v>
      </c>
      <c r="U1409">
        <v>0</v>
      </c>
      <c r="X1409" t="s">
        <v>228</v>
      </c>
      <c r="AK1409" t="s">
        <v>2632</v>
      </c>
      <c r="AL1409" t="s">
        <v>55</v>
      </c>
      <c r="AM1409" t="s">
        <v>55</v>
      </c>
      <c r="AN1409" t="s">
        <v>55</v>
      </c>
      <c r="AO1409" t="s">
        <v>55</v>
      </c>
      <c r="AP1409" t="s">
        <v>55</v>
      </c>
      <c r="AQ1409" t="s">
        <v>55</v>
      </c>
    </row>
    <row r="1410" spans="1:43" x14ac:dyDescent="0.35">
      <c r="A1410" t="s">
        <v>2783</v>
      </c>
      <c r="B1410" t="s">
        <v>47</v>
      </c>
      <c r="C1410" t="s">
        <v>48</v>
      </c>
      <c r="D1410" t="s">
        <v>48</v>
      </c>
      <c r="E1410" t="s">
        <v>61</v>
      </c>
      <c r="F1410" t="s">
        <v>2738</v>
      </c>
      <c r="G1410" t="s">
        <v>2821</v>
      </c>
      <c r="I1410" t="str">
        <f>HYPERLINK("https://twitter.com/Twitter User/status/1773328074605547933","https://twitter.com/Twitter User/status/1773328074605547933")</f>
        <v>https://twitter.com/Twitter User/status/1773328074605547933</v>
      </c>
      <c r="J1410" t="s">
        <v>52</v>
      </c>
      <c r="N1410">
        <v>0</v>
      </c>
      <c r="O1410">
        <v>0</v>
      </c>
      <c r="X1410" t="s">
        <v>95</v>
      </c>
      <c r="AK1410" t="s">
        <v>54</v>
      </c>
      <c r="AL1410" t="s">
        <v>55</v>
      </c>
      <c r="AM1410" t="s">
        <v>55</v>
      </c>
      <c r="AN1410" t="s">
        <v>55</v>
      </c>
      <c r="AO1410" t="s">
        <v>55</v>
      </c>
      <c r="AP1410" t="s">
        <v>55</v>
      </c>
      <c r="AQ1410" t="s">
        <v>55</v>
      </c>
    </row>
    <row r="1411" spans="1:43" x14ac:dyDescent="0.35">
      <c r="A1411" t="s">
        <v>2783</v>
      </c>
      <c r="B1411" t="s">
        <v>47</v>
      </c>
      <c r="C1411" t="s">
        <v>48</v>
      </c>
      <c r="D1411" t="s">
        <v>48</v>
      </c>
      <c r="E1411" t="s">
        <v>49</v>
      </c>
      <c r="F1411" t="s">
        <v>2822</v>
      </c>
      <c r="G1411" t="s">
        <v>2823</v>
      </c>
      <c r="I1411" t="str">
        <f>HYPERLINK("https://twitter.com/Twitter User/status/1773327870988837257","https://twitter.com/Twitter User/status/1773327870988837257")</f>
        <v>https://twitter.com/Twitter User/status/1773327870988837257</v>
      </c>
      <c r="J1411" t="s">
        <v>52</v>
      </c>
      <c r="N1411">
        <v>0</v>
      </c>
      <c r="O1411">
        <v>0</v>
      </c>
      <c r="W1411" t="s">
        <v>94</v>
      </c>
      <c r="X1411" t="s">
        <v>53</v>
      </c>
      <c r="AK1411" t="s">
        <v>54</v>
      </c>
      <c r="AL1411" t="s">
        <v>55</v>
      </c>
      <c r="AM1411" t="s">
        <v>55</v>
      </c>
      <c r="AN1411" t="s">
        <v>55</v>
      </c>
      <c r="AO1411" t="s">
        <v>55</v>
      </c>
      <c r="AP1411" t="s">
        <v>55</v>
      </c>
      <c r="AQ1411" t="s">
        <v>55</v>
      </c>
    </row>
    <row r="1412" spans="1:43" x14ac:dyDescent="0.35">
      <c r="A1412" t="s">
        <v>2783</v>
      </c>
      <c r="B1412" t="s">
        <v>47</v>
      </c>
      <c r="C1412" t="s">
        <v>48</v>
      </c>
      <c r="D1412" t="s">
        <v>48</v>
      </c>
      <c r="E1412" t="s">
        <v>61</v>
      </c>
      <c r="F1412" t="s">
        <v>2738</v>
      </c>
      <c r="G1412" t="s">
        <v>2824</v>
      </c>
      <c r="I1412" t="str">
        <f>HYPERLINK("https://twitter.com/Twitter User/status/1773326612911562859","https://twitter.com/Twitter User/status/1773326612911562859")</f>
        <v>https://twitter.com/Twitter User/status/1773326612911562859</v>
      </c>
      <c r="N1412">
        <v>0</v>
      </c>
      <c r="O1412">
        <v>0</v>
      </c>
      <c r="X1412" t="s">
        <v>95</v>
      </c>
      <c r="AK1412" t="s">
        <v>54</v>
      </c>
      <c r="AL1412" t="s">
        <v>55</v>
      </c>
      <c r="AM1412" t="s">
        <v>55</v>
      </c>
      <c r="AN1412" t="s">
        <v>55</v>
      </c>
      <c r="AO1412" t="s">
        <v>55</v>
      </c>
      <c r="AP1412" t="s">
        <v>55</v>
      </c>
      <c r="AQ1412" t="s">
        <v>55</v>
      </c>
    </row>
    <row r="1413" spans="1:43" x14ac:dyDescent="0.35">
      <c r="A1413" t="s">
        <v>2783</v>
      </c>
      <c r="B1413" t="s">
        <v>47</v>
      </c>
      <c r="C1413" t="s">
        <v>48</v>
      </c>
      <c r="D1413" t="s">
        <v>48</v>
      </c>
      <c r="E1413" t="s">
        <v>49</v>
      </c>
      <c r="F1413" t="s">
        <v>2825</v>
      </c>
      <c r="G1413" t="s">
        <v>2826</v>
      </c>
      <c r="I1413" t="str">
        <f>HYPERLINK("https://twitter.com/Twitter User/status/1773324737046806663","https://twitter.com/Twitter User/status/1773324737046806663")</f>
        <v>https://twitter.com/Twitter User/status/1773324737046806663</v>
      </c>
      <c r="J1413" t="s">
        <v>52</v>
      </c>
      <c r="N1413">
        <v>0</v>
      </c>
      <c r="O1413">
        <v>0</v>
      </c>
      <c r="X1413" t="s">
        <v>53</v>
      </c>
      <c r="AK1413" t="s">
        <v>54</v>
      </c>
      <c r="AL1413" t="s">
        <v>55</v>
      </c>
      <c r="AM1413" t="s">
        <v>55</v>
      </c>
      <c r="AN1413" t="s">
        <v>55</v>
      </c>
      <c r="AO1413" t="s">
        <v>55</v>
      </c>
      <c r="AP1413" t="s">
        <v>55</v>
      </c>
      <c r="AQ1413" t="s">
        <v>55</v>
      </c>
    </row>
    <row r="1414" spans="1:43" x14ac:dyDescent="0.35">
      <c r="A1414" t="s">
        <v>2783</v>
      </c>
      <c r="B1414" t="s">
        <v>224</v>
      </c>
      <c r="C1414" t="s">
        <v>2581</v>
      </c>
      <c r="D1414" t="s">
        <v>2581</v>
      </c>
      <c r="E1414" t="s">
        <v>49</v>
      </c>
      <c r="F1414" t="s">
        <v>2827</v>
      </c>
      <c r="G1414" t="s">
        <v>2828</v>
      </c>
      <c r="I1414" t="str">
        <f>HYPERLINK("https://www.facebook.com/581124527507086/posts/719150110371193?comment_id=7409452015778531&amp;reply_comment_id=408821085066253","https://www.facebook.com/581124527507086/posts/719150110371193?comment_id=7409452015778531&amp;reply_comment_id=408821085066253")</f>
        <v>https://www.facebook.com/581124527507086/posts/719150110371193?comment_id=7409452015778531&amp;reply_comment_id=408821085066253</v>
      </c>
      <c r="J1414" t="s">
        <v>52</v>
      </c>
      <c r="R1414">
        <v>0</v>
      </c>
      <c r="S1414">
        <v>0</v>
      </c>
      <c r="U1414">
        <v>0</v>
      </c>
      <c r="X1414" t="s">
        <v>228</v>
      </c>
      <c r="AK1414" t="s">
        <v>2829</v>
      </c>
      <c r="AL1414" t="s">
        <v>55</v>
      </c>
      <c r="AM1414" t="s">
        <v>55</v>
      </c>
      <c r="AN1414" t="s">
        <v>55</v>
      </c>
      <c r="AO1414" t="s">
        <v>55</v>
      </c>
      <c r="AP1414" t="s">
        <v>55</v>
      </c>
      <c r="AQ1414" t="s">
        <v>55</v>
      </c>
    </row>
    <row r="1415" spans="1:43" x14ac:dyDescent="0.35">
      <c r="A1415" t="s">
        <v>2783</v>
      </c>
      <c r="B1415" t="s">
        <v>224</v>
      </c>
      <c r="C1415" t="s">
        <v>225</v>
      </c>
      <c r="D1415" t="s">
        <v>225</v>
      </c>
      <c r="E1415" t="s">
        <v>49</v>
      </c>
      <c r="F1415" t="s">
        <v>2830</v>
      </c>
      <c r="G1415" t="s">
        <v>2831</v>
      </c>
      <c r="I1415" t="str">
        <f>HYPERLINK("https://www.facebook.com/581124527507086/posts/719150110371193?comment_id=7409452015778531&amp;reply_comment_id=945835627127339","https://www.facebook.com/581124527507086/posts/719150110371193?comment_id=7409452015778531&amp;reply_comment_id=945835627127339")</f>
        <v>https://www.facebook.com/581124527507086/posts/719150110371193?comment_id=7409452015778531&amp;reply_comment_id=945835627127339</v>
      </c>
      <c r="R1415">
        <v>0</v>
      </c>
      <c r="S1415">
        <v>0</v>
      </c>
      <c r="U1415">
        <v>0</v>
      </c>
      <c r="X1415" t="s">
        <v>228</v>
      </c>
      <c r="AK1415" t="s">
        <v>2829</v>
      </c>
      <c r="AL1415" t="s">
        <v>55</v>
      </c>
      <c r="AM1415" t="s">
        <v>55</v>
      </c>
      <c r="AN1415" t="s">
        <v>55</v>
      </c>
      <c r="AO1415" t="s">
        <v>55</v>
      </c>
      <c r="AP1415" t="s">
        <v>55</v>
      </c>
      <c r="AQ1415" t="s">
        <v>55</v>
      </c>
    </row>
    <row r="1416" spans="1:43" x14ac:dyDescent="0.35">
      <c r="A1416" t="s">
        <v>2783</v>
      </c>
      <c r="B1416" t="s">
        <v>224</v>
      </c>
      <c r="C1416" t="s">
        <v>2581</v>
      </c>
      <c r="D1416" t="s">
        <v>2581</v>
      </c>
      <c r="E1416" t="s">
        <v>68</v>
      </c>
      <c r="F1416" t="s">
        <v>2832</v>
      </c>
      <c r="G1416" t="s">
        <v>2833</v>
      </c>
      <c r="I1416" t="str">
        <f>HYPERLINK("https://www.facebook.com/581124527507086/posts/719150110371193?comment_id=7409452015778531&amp;reply_comment_id=3647628772179505","https://www.facebook.com/581124527507086/posts/719150110371193?comment_id=7409452015778531&amp;reply_comment_id=3647628772179505")</f>
        <v>https://www.facebook.com/581124527507086/posts/719150110371193?comment_id=7409452015778531&amp;reply_comment_id=3647628772179505</v>
      </c>
      <c r="J1416" t="s">
        <v>52</v>
      </c>
      <c r="R1416">
        <v>0</v>
      </c>
      <c r="S1416">
        <v>0</v>
      </c>
      <c r="U1416">
        <v>0</v>
      </c>
      <c r="X1416" t="s">
        <v>228</v>
      </c>
      <c r="AK1416" t="s">
        <v>2829</v>
      </c>
      <c r="AL1416" t="s">
        <v>55</v>
      </c>
      <c r="AM1416" t="s">
        <v>55</v>
      </c>
      <c r="AN1416" t="s">
        <v>55</v>
      </c>
      <c r="AO1416" t="s">
        <v>55</v>
      </c>
      <c r="AP1416" t="s">
        <v>55</v>
      </c>
      <c r="AQ1416" t="s">
        <v>55</v>
      </c>
    </row>
    <row r="1417" spans="1:43" x14ac:dyDescent="0.35">
      <c r="A1417" t="s">
        <v>2783</v>
      </c>
      <c r="B1417" t="s">
        <v>47</v>
      </c>
      <c r="C1417" t="s">
        <v>48</v>
      </c>
      <c r="D1417" t="s">
        <v>48</v>
      </c>
      <c r="E1417" t="s">
        <v>61</v>
      </c>
      <c r="F1417" t="s">
        <v>2738</v>
      </c>
      <c r="G1417" t="s">
        <v>2834</v>
      </c>
      <c r="I1417" t="str">
        <f>HYPERLINK("https://twitter.com/Twitter User/status/1773317314030498227","https://twitter.com/Twitter User/status/1773317314030498227")</f>
        <v>https://twitter.com/Twitter User/status/1773317314030498227</v>
      </c>
      <c r="J1417" t="s">
        <v>52</v>
      </c>
      <c r="N1417">
        <v>0</v>
      </c>
      <c r="O1417">
        <v>0</v>
      </c>
      <c r="X1417" t="s">
        <v>95</v>
      </c>
      <c r="AK1417" t="s">
        <v>54</v>
      </c>
      <c r="AL1417" t="s">
        <v>55</v>
      </c>
      <c r="AM1417" t="s">
        <v>55</v>
      </c>
      <c r="AN1417" t="s">
        <v>55</v>
      </c>
      <c r="AO1417" t="s">
        <v>55</v>
      </c>
      <c r="AP1417" t="s">
        <v>55</v>
      </c>
      <c r="AQ1417" t="s">
        <v>55</v>
      </c>
    </row>
    <row r="1418" spans="1:43" x14ac:dyDescent="0.35">
      <c r="A1418" t="s">
        <v>2783</v>
      </c>
      <c r="B1418" t="s">
        <v>224</v>
      </c>
      <c r="C1418" t="s">
        <v>225</v>
      </c>
      <c r="D1418" t="s">
        <v>225</v>
      </c>
      <c r="E1418" t="s">
        <v>49</v>
      </c>
      <c r="F1418" t="s">
        <v>2835</v>
      </c>
      <c r="G1418" t="s">
        <v>2836</v>
      </c>
      <c r="I1418" t="str">
        <f>HYPERLINK("https://www.facebook.com/581124527507086/posts/719150110371193?comment_id=7409452015778531&amp;reply_comment_id=959490859220225","https://www.facebook.com/581124527507086/posts/719150110371193?comment_id=7409452015778531&amp;reply_comment_id=959490859220225")</f>
        <v>https://www.facebook.com/581124527507086/posts/719150110371193?comment_id=7409452015778531&amp;reply_comment_id=959490859220225</v>
      </c>
      <c r="R1418">
        <v>0</v>
      </c>
      <c r="S1418">
        <v>0</v>
      </c>
      <c r="U1418">
        <v>0</v>
      </c>
      <c r="X1418" t="s">
        <v>228</v>
      </c>
      <c r="AK1418" t="s">
        <v>2829</v>
      </c>
      <c r="AL1418" t="s">
        <v>55</v>
      </c>
      <c r="AM1418" t="s">
        <v>55</v>
      </c>
      <c r="AN1418" t="s">
        <v>55</v>
      </c>
      <c r="AO1418" t="s">
        <v>55</v>
      </c>
      <c r="AP1418" t="s">
        <v>55</v>
      </c>
      <c r="AQ1418" t="s">
        <v>55</v>
      </c>
    </row>
    <row r="1419" spans="1:43" x14ac:dyDescent="0.35">
      <c r="A1419" t="s">
        <v>2783</v>
      </c>
      <c r="B1419" t="s">
        <v>224</v>
      </c>
      <c r="C1419" t="s">
        <v>2581</v>
      </c>
      <c r="D1419" t="s">
        <v>2581</v>
      </c>
      <c r="E1419" t="s">
        <v>61</v>
      </c>
      <c r="F1419" t="s">
        <v>2837</v>
      </c>
      <c r="G1419" t="s">
        <v>2838</v>
      </c>
      <c r="I1419" t="str">
        <f>HYPERLINK("https://www.facebook.com/581124527507086/posts/719150110371193?comment_id=7409452015778531&amp;reply_comment_id=819702203505086","https://www.facebook.com/581124527507086/posts/719150110371193?comment_id=7409452015778531&amp;reply_comment_id=819702203505086")</f>
        <v>https://www.facebook.com/581124527507086/posts/719150110371193?comment_id=7409452015778531&amp;reply_comment_id=819702203505086</v>
      </c>
      <c r="J1419" t="s">
        <v>52</v>
      </c>
      <c r="R1419">
        <v>0</v>
      </c>
      <c r="S1419">
        <v>0</v>
      </c>
      <c r="U1419">
        <v>0</v>
      </c>
      <c r="X1419" t="s">
        <v>228</v>
      </c>
      <c r="AK1419" t="s">
        <v>2829</v>
      </c>
      <c r="AL1419" t="s">
        <v>55</v>
      </c>
      <c r="AM1419" t="s">
        <v>55</v>
      </c>
      <c r="AN1419" t="s">
        <v>55</v>
      </c>
      <c r="AO1419" t="s">
        <v>55</v>
      </c>
      <c r="AP1419" t="s">
        <v>55</v>
      </c>
      <c r="AQ1419" t="s">
        <v>55</v>
      </c>
    </row>
    <row r="1420" spans="1:43" x14ac:dyDescent="0.35">
      <c r="A1420" t="s">
        <v>2783</v>
      </c>
      <c r="B1420" t="s">
        <v>224</v>
      </c>
      <c r="C1420" t="s">
        <v>225</v>
      </c>
      <c r="D1420" t="s">
        <v>225</v>
      </c>
      <c r="E1420" t="s">
        <v>61</v>
      </c>
      <c r="F1420" t="s">
        <v>2839</v>
      </c>
      <c r="G1420" t="s">
        <v>2840</v>
      </c>
      <c r="I1420" t="str">
        <f>HYPERLINK("https://www.facebook.com/581124527507086/posts/719150110371193?comment_id=7409452015778531","https://www.facebook.com/581124527507086/posts/719150110371193?comment_id=7409452015778531")</f>
        <v>https://www.facebook.com/581124527507086/posts/719150110371193?comment_id=7409452015778531</v>
      </c>
      <c r="R1420">
        <v>0</v>
      </c>
      <c r="S1420">
        <v>0</v>
      </c>
      <c r="U1420">
        <v>0</v>
      </c>
      <c r="X1420" t="s">
        <v>228</v>
      </c>
      <c r="AK1420" t="s">
        <v>2632</v>
      </c>
      <c r="AL1420" t="s">
        <v>55</v>
      </c>
      <c r="AM1420" t="s">
        <v>55</v>
      </c>
      <c r="AN1420" t="s">
        <v>55</v>
      </c>
      <c r="AO1420" t="s">
        <v>55</v>
      </c>
      <c r="AP1420" t="s">
        <v>55</v>
      </c>
      <c r="AQ1420" t="s">
        <v>55</v>
      </c>
    </row>
    <row r="1421" spans="1:43" x14ac:dyDescent="0.35">
      <c r="A1421" t="s">
        <v>2783</v>
      </c>
      <c r="B1421" t="s">
        <v>73</v>
      </c>
      <c r="C1421" t="s">
        <v>2841</v>
      </c>
      <c r="D1421" t="s">
        <v>2841</v>
      </c>
      <c r="E1421" t="s">
        <v>49</v>
      </c>
      <c r="F1421" t="s">
        <v>2842</v>
      </c>
      <c r="G1421" t="s">
        <v>2843</v>
      </c>
      <c r="I1421" t="str">
        <f>HYPERLINK("https://www.youtube.com/watch?v=oRs3Zvmort8&amp;lc=UgwR16uAk8y5G0uAL9p4AaABAg","https://www.youtube.com/watch?v=oRs3Zvmort8&amp;lc=UgwR16uAk8y5G0uAL9p4AaABAg")</f>
        <v>https://www.youtube.com/watch?v=oRs3Zvmort8&amp;lc=UgwR16uAk8y5G0uAL9p4AaABAg</v>
      </c>
      <c r="R1421">
        <v>0</v>
      </c>
      <c r="S1421">
        <v>0</v>
      </c>
      <c r="T1421">
        <v>0</v>
      </c>
      <c r="V1421">
        <v>0</v>
      </c>
      <c r="X1421" t="s">
        <v>228</v>
      </c>
      <c r="AL1421" t="s">
        <v>55</v>
      </c>
      <c r="AM1421" t="s">
        <v>55</v>
      </c>
      <c r="AN1421" t="s">
        <v>55</v>
      </c>
      <c r="AO1421" t="s">
        <v>55</v>
      </c>
      <c r="AP1421" t="s">
        <v>55</v>
      </c>
      <c r="AQ1421" t="s">
        <v>55</v>
      </c>
    </row>
    <row r="1422" spans="1:43" x14ac:dyDescent="0.35">
      <c r="A1422" t="s">
        <v>2783</v>
      </c>
      <c r="B1422" t="s">
        <v>47</v>
      </c>
      <c r="C1422" t="s">
        <v>48</v>
      </c>
      <c r="D1422" t="s">
        <v>48</v>
      </c>
      <c r="E1422" t="s">
        <v>49</v>
      </c>
      <c r="F1422" t="s">
        <v>2844</v>
      </c>
      <c r="G1422" t="s">
        <v>2845</v>
      </c>
      <c r="I1422" t="str">
        <f>HYPERLINK("https://twitter.com/Twitter User/status/1773309792871673948","https://twitter.com/Twitter User/status/1773309792871673948")</f>
        <v>https://twitter.com/Twitter User/status/1773309792871673948</v>
      </c>
      <c r="J1422" t="s">
        <v>52</v>
      </c>
      <c r="N1422">
        <v>0</v>
      </c>
      <c r="O1422">
        <v>0</v>
      </c>
      <c r="X1422" t="s">
        <v>53</v>
      </c>
      <c r="AK1422" t="s">
        <v>54</v>
      </c>
      <c r="AL1422" t="s">
        <v>55</v>
      </c>
      <c r="AM1422" t="s">
        <v>55</v>
      </c>
      <c r="AN1422" t="s">
        <v>55</v>
      </c>
      <c r="AO1422" t="s">
        <v>55</v>
      </c>
      <c r="AP1422" t="s">
        <v>55</v>
      </c>
      <c r="AQ1422" t="s">
        <v>55</v>
      </c>
    </row>
    <row r="1423" spans="1:43" x14ac:dyDescent="0.35">
      <c r="A1423" t="s">
        <v>2783</v>
      </c>
      <c r="B1423" t="s">
        <v>47</v>
      </c>
      <c r="C1423" t="s">
        <v>48</v>
      </c>
      <c r="D1423" t="s">
        <v>48</v>
      </c>
      <c r="E1423" t="s">
        <v>49</v>
      </c>
      <c r="F1423" t="s">
        <v>2846</v>
      </c>
      <c r="G1423" t="s">
        <v>2847</v>
      </c>
      <c r="I1423" t="str">
        <f>HYPERLINK("https://twitter.com/Twitter User/status/1773309019068809360","https://twitter.com/Twitter User/status/1773309019068809360")</f>
        <v>https://twitter.com/Twitter User/status/1773309019068809360</v>
      </c>
      <c r="J1423" t="s">
        <v>52</v>
      </c>
      <c r="N1423">
        <v>0</v>
      </c>
      <c r="O1423">
        <v>0</v>
      </c>
      <c r="W1423" t="s">
        <v>94</v>
      </c>
      <c r="X1423" t="s">
        <v>53</v>
      </c>
      <c r="AK1423" t="s">
        <v>54</v>
      </c>
      <c r="AL1423" t="s">
        <v>55</v>
      </c>
      <c r="AM1423" t="s">
        <v>55</v>
      </c>
      <c r="AN1423" t="s">
        <v>55</v>
      </c>
      <c r="AO1423" t="s">
        <v>55</v>
      </c>
      <c r="AP1423" t="s">
        <v>55</v>
      </c>
      <c r="AQ1423" t="s">
        <v>55</v>
      </c>
    </row>
    <row r="1424" spans="1:43" x14ac:dyDescent="0.35">
      <c r="A1424" t="s">
        <v>2783</v>
      </c>
      <c r="B1424" t="s">
        <v>47</v>
      </c>
      <c r="C1424" t="s">
        <v>48</v>
      </c>
      <c r="D1424" t="s">
        <v>48</v>
      </c>
      <c r="E1424" t="s">
        <v>49</v>
      </c>
      <c r="F1424" t="s">
        <v>2848</v>
      </c>
      <c r="G1424" t="s">
        <v>2849</v>
      </c>
      <c r="I1424" t="str">
        <f>HYPERLINK("https://twitter.com/Twitter User/status/1773305595094810680","https://twitter.com/Twitter User/status/1773305595094810680")</f>
        <v>https://twitter.com/Twitter User/status/1773305595094810680</v>
      </c>
      <c r="J1424" t="s">
        <v>52</v>
      </c>
      <c r="N1424">
        <v>0</v>
      </c>
      <c r="O1424">
        <v>0</v>
      </c>
      <c r="X1424" t="s">
        <v>53</v>
      </c>
      <c r="AK1424" t="s">
        <v>54</v>
      </c>
      <c r="AL1424" t="s">
        <v>55</v>
      </c>
      <c r="AM1424" t="s">
        <v>55</v>
      </c>
      <c r="AN1424" t="s">
        <v>55</v>
      </c>
      <c r="AO1424" t="s">
        <v>55</v>
      </c>
      <c r="AP1424" t="s">
        <v>55</v>
      </c>
      <c r="AQ1424" t="s">
        <v>55</v>
      </c>
    </row>
    <row r="1425" spans="1:43" x14ac:dyDescent="0.35">
      <c r="A1425" t="s">
        <v>2783</v>
      </c>
      <c r="B1425" t="s">
        <v>47</v>
      </c>
      <c r="C1425" t="s">
        <v>48</v>
      </c>
      <c r="D1425" t="s">
        <v>48</v>
      </c>
      <c r="E1425" t="s">
        <v>49</v>
      </c>
      <c r="F1425" t="s">
        <v>2850</v>
      </c>
      <c r="G1425" t="s">
        <v>2851</v>
      </c>
      <c r="I1425" t="str">
        <f>HYPERLINK("https://twitter.com/Twitter User/status/1773295552647647233","https://twitter.com/Twitter User/status/1773295552647647233")</f>
        <v>https://twitter.com/Twitter User/status/1773295552647647233</v>
      </c>
      <c r="J1425" t="s">
        <v>60</v>
      </c>
      <c r="N1425">
        <v>0</v>
      </c>
      <c r="O1425">
        <v>0</v>
      </c>
      <c r="X1425" t="s">
        <v>53</v>
      </c>
      <c r="AK1425" t="s">
        <v>54</v>
      </c>
      <c r="AL1425" t="s">
        <v>55</v>
      </c>
      <c r="AM1425" t="s">
        <v>55</v>
      </c>
      <c r="AN1425" t="s">
        <v>55</v>
      </c>
      <c r="AO1425" t="s">
        <v>55</v>
      </c>
      <c r="AP1425" t="s">
        <v>55</v>
      </c>
      <c r="AQ1425" t="s">
        <v>55</v>
      </c>
    </row>
    <row r="1426" spans="1:43" x14ac:dyDescent="0.35">
      <c r="A1426" t="s">
        <v>2783</v>
      </c>
      <c r="B1426" t="s">
        <v>47</v>
      </c>
      <c r="C1426" t="s">
        <v>48</v>
      </c>
      <c r="D1426" t="s">
        <v>48</v>
      </c>
      <c r="E1426" t="s">
        <v>61</v>
      </c>
      <c r="F1426" t="s">
        <v>2738</v>
      </c>
      <c r="G1426" t="s">
        <v>2852</v>
      </c>
      <c r="I1426" t="str">
        <f>HYPERLINK("https://twitter.com/Twitter User/status/1773292181140173238","https://twitter.com/Twitter User/status/1773292181140173238")</f>
        <v>https://twitter.com/Twitter User/status/1773292181140173238</v>
      </c>
      <c r="N1426">
        <v>0</v>
      </c>
      <c r="O1426">
        <v>0</v>
      </c>
      <c r="X1426" t="s">
        <v>95</v>
      </c>
      <c r="AK1426" t="s">
        <v>54</v>
      </c>
      <c r="AL1426" t="s">
        <v>55</v>
      </c>
      <c r="AM1426" t="s">
        <v>55</v>
      </c>
      <c r="AN1426" t="s">
        <v>55</v>
      </c>
      <c r="AO1426" t="s">
        <v>55</v>
      </c>
      <c r="AP1426" t="s">
        <v>55</v>
      </c>
      <c r="AQ1426" t="s">
        <v>55</v>
      </c>
    </row>
    <row r="1427" spans="1:43" x14ac:dyDescent="0.35">
      <c r="A1427" t="s">
        <v>2783</v>
      </c>
      <c r="B1427" t="s">
        <v>47</v>
      </c>
      <c r="C1427" t="s">
        <v>48</v>
      </c>
      <c r="D1427" t="s">
        <v>48</v>
      </c>
      <c r="E1427" t="s">
        <v>61</v>
      </c>
      <c r="F1427" t="s">
        <v>2853</v>
      </c>
      <c r="G1427" t="s">
        <v>2854</v>
      </c>
      <c r="I1427" t="str">
        <f>HYPERLINK("https://twitter.com/Twitter User/status/1773285905739964887","https://twitter.com/Twitter User/status/1773285905739964887")</f>
        <v>https://twitter.com/Twitter User/status/1773285905739964887</v>
      </c>
      <c r="J1427" t="s">
        <v>52</v>
      </c>
      <c r="N1427">
        <v>0</v>
      </c>
      <c r="O1427">
        <v>0</v>
      </c>
      <c r="X1427" t="s">
        <v>53</v>
      </c>
      <c r="AK1427" t="s">
        <v>54</v>
      </c>
      <c r="AL1427" t="s">
        <v>55</v>
      </c>
      <c r="AM1427" t="s">
        <v>55</v>
      </c>
      <c r="AN1427" t="s">
        <v>55</v>
      </c>
      <c r="AO1427" t="s">
        <v>55</v>
      </c>
      <c r="AP1427" t="s">
        <v>55</v>
      </c>
      <c r="AQ1427" t="s">
        <v>55</v>
      </c>
    </row>
    <row r="1428" spans="1:43" x14ac:dyDescent="0.35">
      <c r="A1428" t="s">
        <v>2783</v>
      </c>
      <c r="B1428" t="s">
        <v>47</v>
      </c>
      <c r="C1428" t="s">
        <v>48</v>
      </c>
      <c r="D1428" t="s">
        <v>48</v>
      </c>
      <c r="E1428" t="s">
        <v>61</v>
      </c>
      <c r="F1428" t="s">
        <v>2738</v>
      </c>
      <c r="G1428" t="s">
        <v>2855</v>
      </c>
      <c r="I1428" t="str">
        <f>HYPERLINK("https://twitter.com/Twitter User/status/1773284463897715139","https://twitter.com/Twitter User/status/1773284463897715139")</f>
        <v>https://twitter.com/Twitter User/status/1773284463897715139</v>
      </c>
      <c r="J1428" t="s">
        <v>52</v>
      </c>
      <c r="N1428">
        <v>0</v>
      </c>
      <c r="O1428">
        <v>0</v>
      </c>
      <c r="X1428" t="s">
        <v>95</v>
      </c>
      <c r="AK1428" t="s">
        <v>54</v>
      </c>
      <c r="AL1428" t="s">
        <v>55</v>
      </c>
      <c r="AM1428" t="s">
        <v>55</v>
      </c>
      <c r="AN1428" t="s">
        <v>55</v>
      </c>
      <c r="AO1428" t="s">
        <v>55</v>
      </c>
      <c r="AP1428" t="s">
        <v>55</v>
      </c>
      <c r="AQ1428" t="s">
        <v>55</v>
      </c>
    </row>
    <row r="1429" spans="1:43" x14ac:dyDescent="0.35">
      <c r="A1429" t="s">
        <v>2783</v>
      </c>
      <c r="B1429" t="s">
        <v>47</v>
      </c>
      <c r="C1429" t="s">
        <v>48</v>
      </c>
      <c r="D1429" t="s">
        <v>48</v>
      </c>
      <c r="E1429" t="s">
        <v>61</v>
      </c>
      <c r="F1429" t="s">
        <v>2738</v>
      </c>
      <c r="G1429" t="s">
        <v>2856</v>
      </c>
      <c r="I1429" t="str">
        <f>HYPERLINK("https://twitter.com/Twitter User/status/1773284245949095959","https://twitter.com/Twitter User/status/1773284245949095959")</f>
        <v>https://twitter.com/Twitter User/status/1773284245949095959</v>
      </c>
      <c r="J1429" t="s">
        <v>52</v>
      </c>
      <c r="N1429">
        <v>0</v>
      </c>
      <c r="O1429">
        <v>0</v>
      </c>
      <c r="X1429" t="s">
        <v>95</v>
      </c>
      <c r="AK1429" t="s">
        <v>54</v>
      </c>
      <c r="AL1429" t="s">
        <v>55</v>
      </c>
      <c r="AM1429" t="s">
        <v>55</v>
      </c>
      <c r="AN1429" t="s">
        <v>55</v>
      </c>
      <c r="AO1429" t="s">
        <v>55</v>
      </c>
      <c r="AP1429" t="s">
        <v>55</v>
      </c>
      <c r="AQ1429" t="s">
        <v>55</v>
      </c>
    </row>
    <row r="1430" spans="1:43" x14ac:dyDescent="0.35">
      <c r="A1430" t="s">
        <v>2783</v>
      </c>
      <c r="B1430" t="s">
        <v>47</v>
      </c>
      <c r="C1430" t="s">
        <v>48</v>
      </c>
      <c r="D1430" t="s">
        <v>48</v>
      </c>
      <c r="E1430" t="s">
        <v>49</v>
      </c>
      <c r="F1430" t="s">
        <v>2857</v>
      </c>
      <c r="G1430" t="s">
        <v>2858</v>
      </c>
      <c r="I1430" t="str">
        <f>HYPERLINK("https://twitter.com/Twitter User/status/1773279508121919863","https://twitter.com/Twitter User/status/1773279508121919863")</f>
        <v>https://twitter.com/Twitter User/status/1773279508121919863</v>
      </c>
      <c r="N1430">
        <v>0</v>
      </c>
      <c r="O1430">
        <v>0</v>
      </c>
      <c r="X1430" t="s">
        <v>53</v>
      </c>
      <c r="AK1430" t="s">
        <v>54</v>
      </c>
      <c r="AL1430" t="s">
        <v>55</v>
      </c>
      <c r="AM1430" t="s">
        <v>55</v>
      </c>
      <c r="AN1430" t="s">
        <v>55</v>
      </c>
      <c r="AO1430" t="s">
        <v>55</v>
      </c>
      <c r="AP1430" t="s">
        <v>55</v>
      </c>
      <c r="AQ1430" t="s">
        <v>55</v>
      </c>
    </row>
    <row r="1431" spans="1:43" x14ac:dyDescent="0.35">
      <c r="A1431" t="s">
        <v>2783</v>
      </c>
      <c r="B1431" t="s">
        <v>47</v>
      </c>
      <c r="C1431" t="s">
        <v>48</v>
      </c>
      <c r="D1431" t="s">
        <v>48</v>
      </c>
      <c r="E1431" t="s">
        <v>61</v>
      </c>
      <c r="F1431" t="s">
        <v>2738</v>
      </c>
      <c r="G1431" t="s">
        <v>2859</v>
      </c>
      <c r="I1431" t="str">
        <f>HYPERLINK("https://twitter.com/Twitter User/status/1773277896469061729","https://twitter.com/Twitter User/status/1773277896469061729")</f>
        <v>https://twitter.com/Twitter User/status/1773277896469061729</v>
      </c>
      <c r="N1431">
        <v>0</v>
      </c>
      <c r="O1431">
        <v>0</v>
      </c>
      <c r="X1431" t="s">
        <v>95</v>
      </c>
      <c r="AK1431" t="s">
        <v>54</v>
      </c>
      <c r="AL1431" t="s">
        <v>55</v>
      </c>
      <c r="AM1431" t="s">
        <v>55</v>
      </c>
      <c r="AN1431" t="s">
        <v>55</v>
      </c>
      <c r="AO1431" t="s">
        <v>55</v>
      </c>
      <c r="AP1431" t="s">
        <v>55</v>
      </c>
      <c r="AQ1431" t="s">
        <v>55</v>
      </c>
    </row>
    <row r="1432" spans="1:43" x14ac:dyDescent="0.35">
      <c r="A1432" t="s">
        <v>2783</v>
      </c>
      <c r="B1432" t="s">
        <v>47</v>
      </c>
      <c r="C1432" t="s">
        <v>48</v>
      </c>
      <c r="D1432" t="s">
        <v>48</v>
      </c>
      <c r="E1432" t="s">
        <v>61</v>
      </c>
      <c r="F1432" t="s">
        <v>2738</v>
      </c>
      <c r="G1432" t="s">
        <v>2860</v>
      </c>
      <c r="I1432" t="str">
        <f>HYPERLINK("https://twitter.com/Twitter User/status/1773277645016379451","https://twitter.com/Twitter User/status/1773277645016379451")</f>
        <v>https://twitter.com/Twitter User/status/1773277645016379451</v>
      </c>
      <c r="J1432" t="s">
        <v>52</v>
      </c>
      <c r="N1432">
        <v>0</v>
      </c>
      <c r="O1432">
        <v>0</v>
      </c>
      <c r="X1432" t="s">
        <v>95</v>
      </c>
      <c r="AK1432" t="s">
        <v>54</v>
      </c>
      <c r="AL1432" t="s">
        <v>55</v>
      </c>
      <c r="AM1432" t="s">
        <v>55</v>
      </c>
      <c r="AN1432" t="s">
        <v>55</v>
      </c>
      <c r="AO1432" t="s">
        <v>55</v>
      </c>
      <c r="AP1432" t="s">
        <v>55</v>
      </c>
      <c r="AQ1432" t="s">
        <v>55</v>
      </c>
    </row>
    <row r="1433" spans="1:43" x14ac:dyDescent="0.35">
      <c r="A1433" t="s">
        <v>2783</v>
      </c>
      <c r="B1433" t="s">
        <v>47</v>
      </c>
      <c r="C1433" t="s">
        <v>48</v>
      </c>
      <c r="D1433" t="s">
        <v>48</v>
      </c>
      <c r="E1433" t="s">
        <v>68</v>
      </c>
      <c r="F1433" t="s">
        <v>2861</v>
      </c>
      <c r="G1433" t="s">
        <v>2862</v>
      </c>
      <c r="I1433" t="str">
        <f>HYPERLINK("https://twitter.com/Twitter User/status/1773271597719154724","https://twitter.com/Twitter User/status/1773271597719154724")</f>
        <v>https://twitter.com/Twitter User/status/1773271597719154724</v>
      </c>
      <c r="N1433">
        <v>0</v>
      </c>
      <c r="O1433">
        <v>0</v>
      </c>
      <c r="X1433" t="s">
        <v>95</v>
      </c>
      <c r="AK1433" t="s">
        <v>54</v>
      </c>
      <c r="AL1433" t="s">
        <v>55</v>
      </c>
      <c r="AM1433" t="s">
        <v>55</v>
      </c>
      <c r="AN1433" t="s">
        <v>55</v>
      </c>
      <c r="AO1433" t="s">
        <v>55</v>
      </c>
      <c r="AP1433" t="s">
        <v>55</v>
      </c>
      <c r="AQ1433" t="s">
        <v>55</v>
      </c>
    </row>
    <row r="1434" spans="1:43" x14ac:dyDescent="0.35">
      <c r="A1434" t="s">
        <v>2783</v>
      </c>
      <c r="B1434" t="s">
        <v>47</v>
      </c>
      <c r="C1434" t="s">
        <v>48</v>
      </c>
      <c r="D1434" t="s">
        <v>48</v>
      </c>
      <c r="E1434" t="s">
        <v>61</v>
      </c>
      <c r="F1434" t="s">
        <v>2738</v>
      </c>
      <c r="G1434" t="s">
        <v>2863</v>
      </c>
      <c r="I1434" t="str">
        <f>HYPERLINK("https://twitter.com/Twitter User/status/1773269367230242935","https://twitter.com/Twitter User/status/1773269367230242935")</f>
        <v>https://twitter.com/Twitter User/status/1773269367230242935</v>
      </c>
      <c r="J1434" t="s">
        <v>52</v>
      </c>
      <c r="N1434">
        <v>0</v>
      </c>
      <c r="O1434">
        <v>0</v>
      </c>
      <c r="X1434" t="s">
        <v>95</v>
      </c>
      <c r="AK1434" t="s">
        <v>54</v>
      </c>
      <c r="AL1434" t="s">
        <v>55</v>
      </c>
      <c r="AM1434" t="s">
        <v>55</v>
      </c>
      <c r="AN1434" t="s">
        <v>55</v>
      </c>
      <c r="AO1434" t="s">
        <v>55</v>
      </c>
      <c r="AP1434" t="s">
        <v>55</v>
      </c>
      <c r="AQ1434" t="s">
        <v>55</v>
      </c>
    </row>
    <row r="1435" spans="1:43" x14ac:dyDescent="0.35">
      <c r="A1435" t="s">
        <v>2783</v>
      </c>
      <c r="B1435" t="s">
        <v>47</v>
      </c>
      <c r="C1435" t="s">
        <v>48</v>
      </c>
      <c r="D1435" t="s">
        <v>48</v>
      </c>
      <c r="E1435" t="s">
        <v>61</v>
      </c>
      <c r="F1435" t="s">
        <v>2738</v>
      </c>
      <c r="G1435" t="s">
        <v>2864</v>
      </c>
      <c r="I1435" t="str">
        <f>HYPERLINK("https://twitter.com/Twitter User/status/1773263149413654885","https://twitter.com/Twitter User/status/1773263149413654885")</f>
        <v>https://twitter.com/Twitter User/status/1773263149413654885</v>
      </c>
      <c r="J1435" t="s">
        <v>52</v>
      </c>
      <c r="N1435">
        <v>0</v>
      </c>
      <c r="O1435">
        <v>0</v>
      </c>
      <c r="X1435" t="s">
        <v>95</v>
      </c>
      <c r="AK1435" t="s">
        <v>54</v>
      </c>
      <c r="AL1435" t="s">
        <v>55</v>
      </c>
      <c r="AM1435" t="s">
        <v>55</v>
      </c>
      <c r="AN1435" t="s">
        <v>55</v>
      </c>
      <c r="AO1435" t="s">
        <v>55</v>
      </c>
      <c r="AP1435" t="s">
        <v>55</v>
      </c>
      <c r="AQ1435" t="s">
        <v>55</v>
      </c>
    </row>
    <row r="1436" spans="1:43" x14ac:dyDescent="0.35">
      <c r="A1436" t="s">
        <v>2783</v>
      </c>
      <c r="B1436" t="s">
        <v>73</v>
      </c>
      <c r="C1436" t="s">
        <v>2581</v>
      </c>
      <c r="D1436" t="s">
        <v>2581</v>
      </c>
      <c r="E1436" t="s">
        <v>49</v>
      </c>
      <c r="F1436" t="s">
        <v>2865</v>
      </c>
      <c r="G1436" t="s">
        <v>2866</v>
      </c>
      <c r="I1436" t="str">
        <f>HYPERLINK("https://www.youtube.com/watch?v=svCVfsrm8Qg","https://www.youtube.com/watch?v=svCVfsrm8Qg")</f>
        <v>https://www.youtube.com/watch?v=svCVfsrm8Qg</v>
      </c>
      <c r="R1436">
        <v>0</v>
      </c>
      <c r="S1436">
        <v>7</v>
      </c>
      <c r="T1436">
        <v>114</v>
      </c>
      <c r="V1436">
        <v>0</v>
      </c>
      <c r="X1436" t="s">
        <v>77</v>
      </c>
      <c r="AL1436" t="s">
        <v>55</v>
      </c>
      <c r="AM1436" t="s">
        <v>55</v>
      </c>
      <c r="AN1436" t="s">
        <v>55</v>
      </c>
      <c r="AO1436" t="s">
        <v>55</v>
      </c>
      <c r="AP1436" t="s">
        <v>55</v>
      </c>
      <c r="AQ1436" t="s">
        <v>55</v>
      </c>
    </row>
    <row r="1437" spans="1:43" x14ac:dyDescent="0.35">
      <c r="A1437" t="s">
        <v>2783</v>
      </c>
      <c r="B1437" t="s">
        <v>47</v>
      </c>
      <c r="C1437" t="s">
        <v>48</v>
      </c>
      <c r="D1437" t="s">
        <v>48</v>
      </c>
      <c r="E1437" t="s">
        <v>61</v>
      </c>
      <c r="F1437" t="s">
        <v>2738</v>
      </c>
      <c r="G1437" t="s">
        <v>2867</v>
      </c>
      <c r="I1437" t="str">
        <f>HYPERLINK("https://twitter.com/Twitter User/status/1773258018638962961","https://twitter.com/Twitter User/status/1773258018638962961")</f>
        <v>https://twitter.com/Twitter User/status/1773258018638962961</v>
      </c>
      <c r="J1437" t="s">
        <v>52</v>
      </c>
      <c r="N1437">
        <v>0</v>
      </c>
      <c r="O1437">
        <v>0</v>
      </c>
      <c r="X1437" t="s">
        <v>95</v>
      </c>
      <c r="AK1437" t="s">
        <v>54</v>
      </c>
      <c r="AL1437" t="s">
        <v>55</v>
      </c>
      <c r="AM1437" t="s">
        <v>55</v>
      </c>
      <c r="AN1437" t="s">
        <v>55</v>
      </c>
      <c r="AO1437" t="s">
        <v>55</v>
      </c>
      <c r="AP1437" t="s">
        <v>55</v>
      </c>
      <c r="AQ1437" t="s">
        <v>55</v>
      </c>
    </row>
    <row r="1438" spans="1:43" x14ac:dyDescent="0.35">
      <c r="A1438" t="s">
        <v>2783</v>
      </c>
      <c r="B1438" t="s">
        <v>224</v>
      </c>
      <c r="C1438" t="s">
        <v>2581</v>
      </c>
      <c r="D1438" t="s">
        <v>2581</v>
      </c>
      <c r="E1438" t="s">
        <v>49</v>
      </c>
      <c r="F1438" t="s">
        <v>2868</v>
      </c>
      <c r="G1438" t="s">
        <v>2869</v>
      </c>
      <c r="I1438" t="str">
        <f>HYPERLINK("https://www.facebook.com/581124527507086/posts/719150110371193","https://www.facebook.com/581124527507086/posts/719150110371193")</f>
        <v>https://www.facebook.com/581124527507086/posts/719150110371193</v>
      </c>
      <c r="R1438">
        <v>16</v>
      </c>
      <c r="S1438">
        <v>101</v>
      </c>
      <c r="U1438">
        <v>8</v>
      </c>
      <c r="X1438" t="s">
        <v>77</v>
      </c>
      <c r="AK1438" t="s">
        <v>2632</v>
      </c>
      <c r="AL1438" t="s">
        <v>55</v>
      </c>
      <c r="AM1438" t="s">
        <v>55</v>
      </c>
      <c r="AN1438" t="s">
        <v>55</v>
      </c>
      <c r="AO1438" t="s">
        <v>55</v>
      </c>
      <c r="AP1438" t="s">
        <v>55</v>
      </c>
      <c r="AQ1438" t="s">
        <v>55</v>
      </c>
    </row>
    <row r="1439" spans="1:43" x14ac:dyDescent="0.35">
      <c r="A1439" t="s">
        <v>2783</v>
      </c>
      <c r="B1439" t="s">
        <v>47</v>
      </c>
      <c r="C1439" t="s">
        <v>48</v>
      </c>
      <c r="D1439" t="s">
        <v>48</v>
      </c>
      <c r="E1439" t="s">
        <v>61</v>
      </c>
      <c r="F1439" t="s">
        <v>2738</v>
      </c>
      <c r="G1439" t="s">
        <v>2870</v>
      </c>
      <c r="I1439" t="str">
        <f>HYPERLINK("https://twitter.com/Twitter User/status/1773248711386161199","https://twitter.com/Twitter User/status/1773248711386161199")</f>
        <v>https://twitter.com/Twitter User/status/1773248711386161199</v>
      </c>
      <c r="N1439">
        <v>0</v>
      </c>
      <c r="O1439">
        <v>0</v>
      </c>
      <c r="X1439" t="s">
        <v>95</v>
      </c>
      <c r="AK1439" t="s">
        <v>54</v>
      </c>
      <c r="AL1439" t="s">
        <v>55</v>
      </c>
      <c r="AM1439" t="s">
        <v>55</v>
      </c>
      <c r="AN1439" t="s">
        <v>55</v>
      </c>
      <c r="AO1439" t="s">
        <v>55</v>
      </c>
      <c r="AP1439" t="s">
        <v>55</v>
      </c>
      <c r="AQ1439" t="s">
        <v>55</v>
      </c>
    </row>
    <row r="1440" spans="1:43" x14ac:dyDescent="0.35">
      <c r="A1440" t="s">
        <v>2783</v>
      </c>
      <c r="B1440" t="s">
        <v>47</v>
      </c>
      <c r="C1440" t="s">
        <v>48</v>
      </c>
      <c r="D1440" t="s">
        <v>48</v>
      </c>
      <c r="E1440" t="s">
        <v>61</v>
      </c>
      <c r="F1440" t="s">
        <v>2738</v>
      </c>
      <c r="G1440" t="s">
        <v>2871</v>
      </c>
      <c r="I1440" t="str">
        <f>HYPERLINK("https://twitter.com/Twitter User/status/1773247970768470365","https://twitter.com/Twitter User/status/1773247970768470365")</f>
        <v>https://twitter.com/Twitter User/status/1773247970768470365</v>
      </c>
      <c r="N1440">
        <v>0</v>
      </c>
      <c r="O1440">
        <v>0</v>
      </c>
      <c r="X1440" t="s">
        <v>95</v>
      </c>
      <c r="AK1440" t="s">
        <v>54</v>
      </c>
      <c r="AL1440" t="s">
        <v>55</v>
      </c>
      <c r="AM1440" t="s">
        <v>55</v>
      </c>
      <c r="AN1440" t="s">
        <v>55</v>
      </c>
      <c r="AO1440" t="s">
        <v>55</v>
      </c>
      <c r="AP1440" t="s">
        <v>55</v>
      </c>
      <c r="AQ1440" t="s">
        <v>55</v>
      </c>
    </row>
    <row r="1441" spans="1:43" x14ac:dyDescent="0.35">
      <c r="A1441" t="s">
        <v>2783</v>
      </c>
      <c r="B1441" t="s">
        <v>47</v>
      </c>
      <c r="C1441" t="s">
        <v>48</v>
      </c>
      <c r="D1441" t="s">
        <v>48</v>
      </c>
      <c r="E1441" t="s">
        <v>61</v>
      </c>
      <c r="F1441" t="s">
        <v>2738</v>
      </c>
      <c r="G1441" t="s">
        <v>2872</v>
      </c>
      <c r="I1441" t="str">
        <f>HYPERLINK("https://twitter.com/Twitter User/status/1773246685654679869","https://twitter.com/Twitter User/status/1773246685654679869")</f>
        <v>https://twitter.com/Twitter User/status/1773246685654679869</v>
      </c>
      <c r="N1441">
        <v>0</v>
      </c>
      <c r="O1441">
        <v>0</v>
      </c>
      <c r="X1441" t="s">
        <v>95</v>
      </c>
      <c r="AK1441" t="s">
        <v>54</v>
      </c>
      <c r="AL1441" t="s">
        <v>55</v>
      </c>
      <c r="AM1441" t="s">
        <v>55</v>
      </c>
      <c r="AN1441" t="s">
        <v>55</v>
      </c>
      <c r="AO1441" t="s">
        <v>55</v>
      </c>
      <c r="AP1441" t="s">
        <v>55</v>
      </c>
      <c r="AQ1441" t="s">
        <v>55</v>
      </c>
    </row>
    <row r="1442" spans="1:43" x14ac:dyDescent="0.35">
      <c r="A1442" t="s">
        <v>2783</v>
      </c>
      <c r="B1442" t="s">
        <v>47</v>
      </c>
      <c r="C1442" t="s">
        <v>48</v>
      </c>
      <c r="D1442" t="s">
        <v>48</v>
      </c>
      <c r="E1442" t="s">
        <v>61</v>
      </c>
      <c r="F1442" t="s">
        <v>2738</v>
      </c>
      <c r="G1442" t="s">
        <v>2873</v>
      </c>
      <c r="I1442" t="str">
        <f>HYPERLINK("https://twitter.com/Twitter User/status/1773245156885426182","https://twitter.com/Twitter User/status/1773245156885426182")</f>
        <v>https://twitter.com/Twitter User/status/1773245156885426182</v>
      </c>
      <c r="J1442" t="s">
        <v>52</v>
      </c>
      <c r="N1442">
        <v>0</v>
      </c>
      <c r="O1442">
        <v>0</v>
      </c>
      <c r="X1442" t="s">
        <v>95</v>
      </c>
      <c r="AK1442" t="s">
        <v>54</v>
      </c>
      <c r="AL1442" t="s">
        <v>55</v>
      </c>
      <c r="AM1442" t="s">
        <v>55</v>
      </c>
      <c r="AN1442" t="s">
        <v>55</v>
      </c>
      <c r="AO1442" t="s">
        <v>55</v>
      </c>
      <c r="AP1442" t="s">
        <v>55</v>
      </c>
      <c r="AQ1442" t="s">
        <v>55</v>
      </c>
    </row>
    <row r="1443" spans="1:43" x14ac:dyDescent="0.35">
      <c r="A1443" t="s">
        <v>2783</v>
      </c>
      <c r="B1443" t="s">
        <v>47</v>
      </c>
      <c r="C1443" t="s">
        <v>48</v>
      </c>
      <c r="D1443" t="s">
        <v>48</v>
      </c>
      <c r="E1443" t="s">
        <v>61</v>
      </c>
      <c r="F1443" t="s">
        <v>2738</v>
      </c>
      <c r="G1443" t="s">
        <v>2874</v>
      </c>
      <c r="I1443" t="str">
        <f>HYPERLINK("https://twitter.com/Twitter User/status/1773241826817740858","https://twitter.com/Twitter User/status/1773241826817740858")</f>
        <v>https://twitter.com/Twitter User/status/1773241826817740858</v>
      </c>
      <c r="J1443" t="s">
        <v>52</v>
      </c>
      <c r="N1443">
        <v>0</v>
      </c>
      <c r="O1443">
        <v>0</v>
      </c>
      <c r="X1443" t="s">
        <v>95</v>
      </c>
      <c r="AK1443" t="s">
        <v>54</v>
      </c>
      <c r="AL1443" t="s">
        <v>55</v>
      </c>
      <c r="AM1443" t="s">
        <v>55</v>
      </c>
      <c r="AN1443" t="s">
        <v>55</v>
      </c>
      <c r="AO1443" t="s">
        <v>55</v>
      </c>
      <c r="AP1443" t="s">
        <v>55</v>
      </c>
      <c r="AQ1443" t="s">
        <v>55</v>
      </c>
    </row>
    <row r="1444" spans="1:43" x14ac:dyDescent="0.35">
      <c r="A1444" t="s">
        <v>2783</v>
      </c>
      <c r="B1444" t="s">
        <v>47</v>
      </c>
      <c r="C1444" t="s">
        <v>48</v>
      </c>
      <c r="D1444" t="s">
        <v>48</v>
      </c>
      <c r="E1444" t="s">
        <v>61</v>
      </c>
      <c r="F1444" t="s">
        <v>2875</v>
      </c>
      <c r="G1444" t="s">
        <v>2876</v>
      </c>
      <c r="I1444" t="str">
        <f>HYPERLINK("https://twitter.com/Twitter User/status/1773241389658013888","https://twitter.com/Twitter User/status/1773241389658013888")</f>
        <v>https://twitter.com/Twitter User/status/1773241389658013888</v>
      </c>
      <c r="J1444" t="s">
        <v>52</v>
      </c>
      <c r="N1444">
        <v>0</v>
      </c>
      <c r="O1444">
        <v>0</v>
      </c>
      <c r="W1444" t="s">
        <v>94</v>
      </c>
      <c r="X1444" t="s">
        <v>95</v>
      </c>
      <c r="AK1444" t="s">
        <v>54</v>
      </c>
      <c r="AL1444" t="s">
        <v>55</v>
      </c>
      <c r="AM1444" t="s">
        <v>55</v>
      </c>
      <c r="AN1444" t="s">
        <v>55</v>
      </c>
      <c r="AO1444" t="s">
        <v>55</v>
      </c>
      <c r="AP1444" t="s">
        <v>55</v>
      </c>
      <c r="AQ1444" t="s">
        <v>55</v>
      </c>
    </row>
    <row r="1445" spans="1:43" x14ac:dyDescent="0.35">
      <c r="A1445" t="s">
        <v>2783</v>
      </c>
      <c r="B1445" t="s">
        <v>47</v>
      </c>
      <c r="C1445" t="s">
        <v>48</v>
      </c>
      <c r="D1445" t="s">
        <v>48</v>
      </c>
      <c r="E1445" t="s">
        <v>61</v>
      </c>
      <c r="F1445" t="s">
        <v>2738</v>
      </c>
      <c r="G1445" t="s">
        <v>2877</v>
      </c>
      <c r="I1445" t="str">
        <f>HYPERLINK("https://twitter.com/Twitter User/status/1773237596384010564","https://twitter.com/Twitter User/status/1773237596384010564")</f>
        <v>https://twitter.com/Twitter User/status/1773237596384010564</v>
      </c>
      <c r="J1445" t="s">
        <v>52</v>
      </c>
      <c r="N1445">
        <v>0</v>
      </c>
      <c r="O1445">
        <v>0</v>
      </c>
      <c r="X1445" t="s">
        <v>95</v>
      </c>
      <c r="AK1445" t="s">
        <v>54</v>
      </c>
      <c r="AL1445" t="s">
        <v>55</v>
      </c>
      <c r="AM1445" t="s">
        <v>55</v>
      </c>
      <c r="AN1445" t="s">
        <v>55</v>
      </c>
      <c r="AO1445" t="s">
        <v>55</v>
      </c>
      <c r="AP1445" t="s">
        <v>55</v>
      </c>
      <c r="AQ1445" t="s">
        <v>55</v>
      </c>
    </row>
    <row r="1446" spans="1:43" x14ac:dyDescent="0.35">
      <c r="A1446" t="s">
        <v>2783</v>
      </c>
      <c r="B1446" t="s">
        <v>47</v>
      </c>
      <c r="C1446" t="s">
        <v>48</v>
      </c>
      <c r="D1446" t="s">
        <v>48</v>
      </c>
      <c r="E1446" t="s">
        <v>61</v>
      </c>
      <c r="F1446" t="s">
        <v>2738</v>
      </c>
      <c r="G1446" t="s">
        <v>2878</v>
      </c>
      <c r="I1446" t="str">
        <f>HYPERLINK("https://twitter.com/Twitter User/status/1773234631791239495","https://twitter.com/Twitter User/status/1773234631791239495")</f>
        <v>https://twitter.com/Twitter User/status/1773234631791239495</v>
      </c>
      <c r="J1446" t="s">
        <v>52</v>
      </c>
      <c r="N1446">
        <v>0</v>
      </c>
      <c r="O1446">
        <v>0</v>
      </c>
      <c r="X1446" t="s">
        <v>95</v>
      </c>
      <c r="AK1446" t="s">
        <v>54</v>
      </c>
      <c r="AL1446" t="s">
        <v>55</v>
      </c>
      <c r="AM1446" t="s">
        <v>55</v>
      </c>
      <c r="AN1446" t="s">
        <v>55</v>
      </c>
      <c r="AO1446" t="s">
        <v>55</v>
      </c>
      <c r="AP1446" t="s">
        <v>55</v>
      </c>
      <c r="AQ1446" t="s">
        <v>55</v>
      </c>
    </row>
    <row r="1447" spans="1:43" x14ac:dyDescent="0.35">
      <c r="A1447" t="s">
        <v>2783</v>
      </c>
      <c r="B1447" t="s">
        <v>47</v>
      </c>
      <c r="C1447" t="s">
        <v>48</v>
      </c>
      <c r="D1447" t="s">
        <v>48</v>
      </c>
      <c r="E1447" t="s">
        <v>61</v>
      </c>
      <c r="F1447" t="s">
        <v>2738</v>
      </c>
      <c r="G1447" t="s">
        <v>2879</v>
      </c>
      <c r="I1447" t="str">
        <f>HYPERLINK("https://twitter.com/Twitter User/status/1773231570876317735","https://twitter.com/Twitter User/status/1773231570876317735")</f>
        <v>https://twitter.com/Twitter User/status/1773231570876317735</v>
      </c>
      <c r="N1447">
        <v>0</v>
      </c>
      <c r="O1447">
        <v>0</v>
      </c>
      <c r="X1447" t="s">
        <v>95</v>
      </c>
      <c r="AK1447" t="s">
        <v>54</v>
      </c>
      <c r="AL1447" t="s">
        <v>55</v>
      </c>
      <c r="AM1447" t="s">
        <v>55</v>
      </c>
      <c r="AN1447" t="s">
        <v>55</v>
      </c>
      <c r="AO1447" t="s">
        <v>55</v>
      </c>
      <c r="AP1447" t="s">
        <v>55</v>
      </c>
      <c r="AQ1447" t="s">
        <v>55</v>
      </c>
    </row>
    <row r="1448" spans="1:43" x14ac:dyDescent="0.35">
      <c r="A1448" t="s">
        <v>2783</v>
      </c>
      <c r="B1448" t="s">
        <v>47</v>
      </c>
      <c r="C1448" t="s">
        <v>48</v>
      </c>
      <c r="D1448" t="s">
        <v>48</v>
      </c>
      <c r="E1448" t="s">
        <v>61</v>
      </c>
      <c r="F1448" t="s">
        <v>2738</v>
      </c>
      <c r="G1448" t="s">
        <v>2880</v>
      </c>
      <c r="I1448" t="str">
        <f>HYPERLINK("https://twitter.com/Twitter User/status/1773231258719354927","https://twitter.com/Twitter User/status/1773231258719354927")</f>
        <v>https://twitter.com/Twitter User/status/1773231258719354927</v>
      </c>
      <c r="J1448" t="s">
        <v>52</v>
      </c>
      <c r="N1448">
        <v>0</v>
      </c>
      <c r="O1448">
        <v>0</v>
      </c>
      <c r="X1448" t="s">
        <v>95</v>
      </c>
      <c r="AK1448" t="s">
        <v>54</v>
      </c>
      <c r="AL1448" t="s">
        <v>55</v>
      </c>
      <c r="AM1448" t="s">
        <v>55</v>
      </c>
      <c r="AN1448" t="s">
        <v>55</v>
      </c>
      <c r="AO1448" t="s">
        <v>55</v>
      </c>
      <c r="AP1448" t="s">
        <v>55</v>
      </c>
      <c r="AQ1448" t="s">
        <v>55</v>
      </c>
    </row>
    <row r="1449" spans="1:43" x14ac:dyDescent="0.35">
      <c r="A1449" t="s">
        <v>2783</v>
      </c>
      <c r="B1449" t="s">
        <v>47</v>
      </c>
      <c r="C1449" t="s">
        <v>48</v>
      </c>
      <c r="D1449" t="s">
        <v>48</v>
      </c>
      <c r="E1449" t="s">
        <v>61</v>
      </c>
      <c r="F1449" t="s">
        <v>2738</v>
      </c>
      <c r="G1449" t="s">
        <v>2881</v>
      </c>
      <c r="I1449" t="str">
        <f>HYPERLINK("https://twitter.com/Twitter User/status/1773229400370098537","https://twitter.com/Twitter User/status/1773229400370098537")</f>
        <v>https://twitter.com/Twitter User/status/1773229400370098537</v>
      </c>
      <c r="J1449" t="s">
        <v>52</v>
      </c>
      <c r="N1449">
        <v>0</v>
      </c>
      <c r="O1449">
        <v>0</v>
      </c>
      <c r="X1449" t="s">
        <v>95</v>
      </c>
      <c r="AK1449" t="s">
        <v>54</v>
      </c>
      <c r="AL1449" t="s">
        <v>55</v>
      </c>
      <c r="AM1449" t="s">
        <v>55</v>
      </c>
      <c r="AN1449" t="s">
        <v>55</v>
      </c>
      <c r="AO1449" t="s">
        <v>55</v>
      </c>
      <c r="AP1449" t="s">
        <v>55</v>
      </c>
      <c r="AQ1449" t="s">
        <v>55</v>
      </c>
    </row>
    <row r="1450" spans="1:43" x14ac:dyDescent="0.35">
      <c r="A1450" t="s">
        <v>2783</v>
      </c>
      <c r="B1450" t="s">
        <v>224</v>
      </c>
      <c r="C1450" t="s">
        <v>225</v>
      </c>
      <c r="D1450" t="s">
        <v>225</v>
      </c>
      <c r="E1450" t="s">
        <v>49</v>
      </c>
      <c r="G1450" t="s">
        <v>2882</v>
      </c>
      <c r="I1450" t="str">
        <f>HYPERLINK("https://www.facebook.com/581124527507086/posts/718626650423539?comment_id=713334087657851","https://www.facebook.com/581124527507086/posts/718626650423539?comment_id=713334087657851")</f>
        <v>https://www.facebook.com/581124527507086/posts/718626650423539?comment_id=713334087657851</v>
      </c>
      <c r="R1450">
        <v>0</v>
      </c>
      <c r="S1450">
        <v>0</v>
      </c>
      <c r="U1450">
        <v>0</v>
      </c>
      <c r="X1450" t="s">
        <v>228</v>
      </c>
      <c r="AK1450" t="s">
        <v>2630</v>
      </c>
      <c r="AL1450" t="s">
        <v>55</v>
      </c>
      <c r="AM1450" t="s">
        <v>55</v>
      </c>
      <c r="AN1450" t="s">
        <v>55</v>
      </c>
      <c r="AO1450" t="s">
        <v>55</v>
      </c>
      <c r="AP1450" t="s">
        <v>55</v>
      </c>
      <c r="AQ1450" t="s">
        <v>55</v>
      </c>
    </row>
    <row r="1451" spans="1:43" x14ac:dyDescent="0.35">
      <c r="A1451" t="s">
        <v>2783</v>
      </c>
      <c r="B1451" t="s">
        <v>224</v>
      </c>
      <c r="C1451" t="s">
        <v>225</v>
      </c>
      <c r="D1451" t="s">
        <v>225</v>
      </c>
      <c r="E1451" t="s">
        <v>49</v>
      </c>
      <c r="G1451" t="s">
        <v>2883</v>
      </c>
      <c r="I1451" t="str">
        <f>HYPERLINK("https://www.facebook.com/581124527507086/posts/718626650423539?comment_id=425380520199228","https://www.facebook.com/581124527507086/posts/718626650423539?comment_id=425380520199228")</f>
        <v>https://www.facebook.com/581124527507086/posts/718626650423539?comment_id=425380520199228</v>
      </c>
      <c r="R1451">
        <v>0</v>
      </c>
      <c r="S1451">
        <v>0</v>
      </c>
      <c r="U1451">
        <v>0</v>
      </c>
      <c r="X1451" t="s">
        <v>228</v>
      </c>
      <c r="AK1451" t="s">
        <v>2630</v>
      </c>
      <c r="AL1451" t="s">
        <v>55</v>
      </c>
      <c r="AM1451" t="s">
        <v>55</v>
      </c>
      <c r="AN1451" t="s">
        <v>55</v>
      </c>
      <c r="AO1451" t="s">
        <v>55</v>
      </c>
      <c r="AP1451" t="s">
        <v>55</v>
      </c>
      <c r="AQ1451" t="s">
        <v>55</v>
      </c>
    </row>
    <row r="1452" spans="1:43" x14ac:dyDescent="0.35">
      <c r="A1452" t="s">
        <v>2783</v>
      </c>
      <c r="B1452" t="s">
        <v>224</v>
      </c>
      <c r="C1452" t="s">
        <v>225</v>
      </c>
      <c r="D1452" t="s">
        <v>225</v>
      </c>
      <c r="E1452" t="s">
        <v>49</v>
      </c>
      <c r="G1452" t="s">
        <v>2884</v>
      </c>
      <c r="I1452" t="str">
        <f>HYPERLINK("https://www.facebook.com/581124527507086/posts/718626650423539?comment_id=398692383023324","https://www.facebook.com/581124527507086/posts/718626650423539?comment_id=398692383023324")</f>
        <v>https://www.facebook.com/581124527507086/posts/718626650423539?comment_id=398692383023324</v>
      </c>
      <c r="R1452">
        <v>0</v>
      </c>
      <c r="S1452">
        <v>0</v>
      </c>
      <c r="U1452">
        <v>0</v>
      </c>
      <c r="X1452" t="s">
        <v>228</v>
      </c>
      <c r="AK1452" t="s">
        <v>2630</v>
      </c>
      <c r="AL1452" t="s">
        <v>55</v>
      </c>
      <c r="AM1452" t="s">
        <v>55</v>
      </c>
      <c r="AN1452" t="s">
        <v>55</v>
      </c>
      <c r="AO1452" t="s">
        <v>55</v>
      </c>
      <c r="AP1452" t="s">
        <v>55</v>
      </c>
      <c r="AQ1452" t="s">
        <v>55</v>
      </c>
    </row>
    <row r="1453" spans="1:43" x14ac:dyDescent="0.35">
      <c r="A1453" t="s">
        <v>2783</v>
      </c>
      <c r="B1453" t="s">
        <v>224</v>
      </c>
      <c r="C1453" t="s">
        <v>225</v>
      </c>
      <c r="D1453" t="s">
        <v>225</v>
      </c>
      <c r="E1453" t="s">
        <v>49</v>
      </c>
      <c r="G1453" t="s">
        <v>2885</v>
      </c>
      <c r="I1453" t="str">
        <f>HYPERLINK("https://www.facebook.com/581124527507086/posts/718626650423539?comment_id=1202149371164685","https://www.facebook.com/581124527507086/posts/718626650423539?comment_id=1202149371164685")</f>
        <v>https://www.facebook.com/581124527507086/posts/718626650423539?comment_id=1202149371164685</v>
      </c>
      <c r="R1453">
        <v>0</v>
      </c>
      <c r="S1453">
        <v>0</v>
      </c>
      <c r="U1453">
        <v>0</v>
      </c>
      <c r="X1453" t="s">
        <v>228</v>
      </c>
      <c r="AK1453" t="s">
        <v>2630</v>
      </c>
      <c r="AL1453" t="s">
        <v>55</v>
      </c>
      <c r="AM1453" t="s">
        <v>55</v>
      </c>
      <c r="AN1453" t="s">
        <v>55</v>
      </c>
      <c r="AO1453" t="s">
        <v>55</v>
      </c>
      <c r="AP1453" t="s">
        <v>55</v>
      </c>
      <c r="AQ1453" t="s">
        <v>55</v>
      </c>
    </row>
    <row r="1454" spans="1:43" x14ac:dyDescent="0.35">
      <c r="A1454" t="s">
        <v>2783</v>
      </c>
      <c r="B1454" t="s">
        <v>224</v>
      </c>
      <c r="C1454" t="s">
        <v>225</v>
      </c>
      <c r="D1454" t="s">
        <v>225</v>
      </c>
      <c r="E1454" t="s">
        <v>49</v>
      </c>
      <c r="G1454" t="s">
        <v>2886</v>
      </c>
      <c r="I1454" t="str">
        <f>HYPERLINK("https://www.facebook.com/581124527507086/posts/718626650423539?comment_id=735554408779391","https://www.facebook.com/581124527507086/posts/718626650423539?comment_id=735554408779391")</f>
        <v>https://www.facebook.com/581124527507086/posts/718626650423539?comment_id=735554408779391</v>
      </c>
      <c r="R1454">
        <v>0</v>
      </c>
      <c r="S1454">
        <v>0</v>
      </c>
      <c r="U1454">
        <v>0</v>
      </c>
      <c r="X1454" t="s">
        <v>228</v>
      </c>
      <c r="AK1454" t="s">
        <v>2630</v>
      </c>
      <c r="AL1454" t="s">
        <v>55</v>
      </c>
      <c r="AM1454" t="s">
        <v>55</v>
      </c>
      <c r="AN1454" t="s">
        <v>55</v>
      </c>
      <c r="AO1454" t="s">
        <v>55</v>
      </c>
      <c r="AP1454" t="s">
        <v>55</v>
      </c>
      <c r="AQ1454" t="s">
        <v>55</v>
      </c>
    </row>
    <row r="1455" spans="1:43" x14ac:dyDescent="0.35">
      <c r="A1455" t="s">
        <v>2783</v>
      </c>
      <c r="B1455" t="s">
        <v>47</v>
      </c>
      <c r="C1455" t="s">
        <v>48</v>
      </c>
      <c r="D1455" t="s">
        <v>48</v>
      </c>
      <c r="E1455" t="s">
        <v>61</v>
      </c>
      <c r="F1455" t="s">
        <v>2738</v>
      </c>
      <c r="G1455" t="s">
        <v>2887</v>
      </c>
      <c r="I1455" t="str">
        <f>HYPERLINK("https://twitter.com/Twitter User/status/1773227493903802719","https://twitter.com/Twitter User/status/1773227493903802719")</f>
        <v>https://twitter.com/Twitter User/status/1773227493903802719</v>
      </c>
      <c r="J1455" t="s">
        <v>60</v>
      </c>
      <c r="N1455">
        <v>0</v>
      </c>
      <c r="O1455">
        <v>0</v>
      </c>
      <c r="X1455" t="s">
        <v>95</v>
      </c>
      <c r="AK1455" t="s">
        <v>54</v>
      </c>
      <c r="AL1455" t="s">
        <v>55</v>
      </c>
      <c r="AM1455" t="s">
        <v>55</v>
      </c>
      <c r="AN1455" t="s">
        <v>55</v>
      </c>
      <c r="AO1455" t="s">
        <v>55</v>
      </c>
      <c r="AP1455" t="s">
        <v>55</v>
      </c>
      <c r="AQ1455" t="s">
        <v>55</v>
      </c>
    </row>
    <row r="1456" spans="1:43" x14ac:dyDescent="0.35">
      <c r="A1456" t="s">
        <v>2783</v>
      </c>
      <c r="B1456" t="s">
        <v>47</v>
      </c>
      <c r="C1456" t="s">
        <v>48</v>
      </c>
      <c r="D1456" t="s">
        <v>48</v>
      </c>
      <c r="E1456" t="s">
        <v>61</v>
      </c>
      <c r="F1456" t="s">
        <v>2738</v>
      </c>
      <c r="G1456" t="s">
        <v>2888</v>
      </c>
      <c r="I1456" t="str">
        <f>HYPERLINK("https://twitter.com/Twitter User/status/1773225261028233443","https://twitter.com/Twitter User/status/1773225261028233443")</f>
        <v>https://twitter.com/Twitter User/status/1773225261028233443</v>
      </c>
      <c r="J1456" t="s">
        <v>52</v>
      </c>
      <c r="N1456">
        <v>0</v>
      </c>
      <c r="O1456">
        <v>0</v>
      </c>
      <c r="X1456" t="s">
        <v>95</v>
      </c>
      <c r="AK1456" t="s">
        <v>54</v>
      </c>
      <c r="AL1456" t="s">
        <v>55</v>
      </c>
      <c r="AM1456" t="s">
        <v>55</v>
      </c>
      <c r="AN1456" t="s">
        <v>55</v>
      </c>
      <c r="AO1456" t="s">
        <v>55</v>
      </c>
      <c r="AP1456" t="s">
        <v>55</v>
      </c>
      <c r="AQ1456" t="s">
        <v>55</v>
      </c>
    </row>
    <row r="1457" spans="1:43" x14ac:dyDescent="0.35">
      <c r="A1457" t="s">
        <v>2783</v>
      </c>
      <c r="B1457" t="s">
        <v>47</v>
      </c>
      <c r="C1457" t="s">
        <v>48</v>
      </c>
      <c r="D1457" t="s">
        <v>48</v>
      </c>
      <c r="E1457" t="s">
        <v>61</v>
      </c>
      <c r="F1457" t="s">
        <v>2738</v>
      </c>
      <c r="G1457" t="s">
        <v>2889</v>
      </c>
      <c r="I1457" t="str">
        <f>HYPERLINK("https://twitter.com/Twitter User/status/1773223079948218786","https://twitter.com/Twitter User/status/1773223079948218786")</f>
        <v>https://twitter.com/Twitter User/status/1773223079948218786</v>
      </c>
      <c r="J1457" t="s">
        <v>52</v>
      </c>
      <c r="N1457">
        <v>0</v>
      </c>
      <c r="O1457">
        <v>0</v>
      </c>
      <c r="X1457" t="s">
        <v>95</v>
      </c>
      <c r="AK1457" t="s">
        <v>54</v>
      </c>
      <c r="AL1457" t="s">
        <v>55</v>
      </c>
      <c r="AM1457" t="s">
        <v>55</v>
      </c>
      <c r="AN1457" t="s">
        <v>55</v>
      </c>
      <c r="AO1457" t="s">
        <v>55</v>
      </c>
      <c r="AP1457" t="s">
        <v>55</v>
      </c>
      <c r="AQ1457" t="s">
        <v>55</v>
      </c>
    </row>
    <row r="1458" spans="1:43" x14ac:dyDescent="0.35">
      <c r="A1458" t="s">
        <v>2783</v>
      </c>
      <c r="B1458" t="s">
        <v>47</v>
      </c>
      <c r="C1458" t="s">
        <v>48</v>
      </c>
      <c r="D1458" t="s">
        <v>48</v>
      </c>
      <c r="E1458" t="s">
        <v>61</v>
      </c>
      <c r="F1458" t="s">
        <v>2738</v>
      </c>
      <c r="G1458" t="s">
        <v>2890</v>
      </c>
      <c r="I1458" t="str">
        <f>HYPERLINK("https://twitter.com/Twitter User/status/1773220723487625421","https://twitter.com/Twitter User/status/1773220723487625421")</f>
        <v>https://twitter.com/Twitter User/status/1773220723487625421</v>
      </c>
      <c r="J1458" t="s">
        <v>52</v>
      </c>
      <c r="N1458">
        <v>0</v>
      </c>
      <c r="O1458">
        <v>0</v>
      </c>
      <c r="X1458" t="s">
        <v>95</v>
      </c>
      <c r="AK1458" t="s">
        <v>54</v>
      </c>
      <c r="AL1458" t="s">
        <v>55</v>
      </c>
      <c r="AM1458" t="s">
        <v>55</v>
      </c>
      <c r="AN1458" t="s">
        <v>55</v>
      </c>
      <c r="AO1458" t="s">
        <v>55</v>
      </c>
      <c r="AP1458" t="s">
        <v>55</v>
      </c>
      <c r="AQ1458" t="s">
        <v>55</v>
      </c>
    </row>
    <row r="1459" spans="1:43" x14ac:dyDescent="0.35">
      <c r="A1459" t="s">
        <v>2783</v>
      </c>
      <c r="B1459" t="s">
        <v>47</v>
      </c>
      <c r="C1459" t="s">
        <v>48</v>
      </c>
      <c r="D1459" t="s">
        <v>48</v>
      </c>
      <c r="E1459" t="s">
        <v>61</v>
      </c>
      <c r="F1459" t="s">
        <v>2738</v>
      </c>
      <c r="G1459" t="s">
        <v>2891</v>
      </c>
      <c r="I1459" t="str">
        <f>HYPERLINK("https://twitter.com/Twitter User/status/1773220715652616352","https://twitter.com/Twitter User/status/1773220715652616352")</f>
        <v>https://twitter.com/Twitter User/status/1773220715652616352</v>
      </c>
      <c r="J1459" t="s">
        <v>52</v>
      </c>
      <c r="N1459">
        <v>0</v>
      </c>
      <c r="O1459">
        <v>0</v>
      </c>
      <c r="X1459" t="s">
        <v>95</v>
      </c>
      <c r="AK1459" t="s">
        <v>54</v>
      </c>
      <c r="AL1459" t="s">
        <v>55</v>
      </c>
      <c r="AM1459" t="s">
        <v>55</v>
      </c>
      <c r="AN1459" t="s">
        <v>55</v>
      </c>
      <c r="AO1459" t="s">
        <v>55</v>
      </c>
      <c r="AP1459" t="s">
        <v>55</v>
      </c>
      <c r="AQ1459" t="s">
        <v>55</v>
      </c>
    </row>
    <row r="1460" spans="1:43" x14ac:dyDescent="0.35">
      <c r="A1460" t="s">
        <v>2783</v>
      </c>
      <c r="B1460" t="s">
        <v>47</v>
      </c>
      <c r="C1460" t="s">
        <v>48</v>
      </c>
      <c r="D1460" t="s">
        <v>48</v>
      </c>
      <c r="E1460" t="s">
        <v>49</v>
      </c>
      <c r="F1460" t="s">
        <v>2892</v>
      </c>
      <c r="G1460" t="s">
        <v>2893</v>
      </c>
      <c r="I1460" t="str">
        <f>HYPERLINK("https://twitter.com/Twitter User/status/1773220364547477554","https://twitter.com/Twitter User/status/1773220364547477554")</f>
        <v>https://twitter.com/Twitter User/status/1773220364547477554</v>
      </c>
      <c r="N1460">
        <v>0</v>
      </c>
      <c r="O1460">
        <v>0</v>
      </c>
      <c r="X1460" t="s">
        <v>53</v>
      </c>
      <c r="AK1460" t="s">
        <v>54</v>
      </c>
      <c r="AL1460" t="s">
        <v>55</v>
      </c>
      <c r="AM1460" t="s">
        <v>55</v>
      </c>
      <c r="AN1460" t="s">
        <v>55</v>
      </c>
      <c r="AO1460" t="s">
        <v>55</v>
      </c>
      <c r="AP1460" t="s">
        <v>55</v>
      </c>
      <c r="AQ1460" t="s">
        <v>55</v>
      </c>
    </row>
    <row r="1461" spans="1:43" x14ac:dyDescent="0.35">
      <c r="A1461" t="s">
        <v>2783</v>
      </c>
      <c r="B1461" t="s">
        <v>47</v>
      </c>
      <c r="C1461" t="s">
        <v>48</v>
      </c>
      <c r="D1461" t="s">
        <v>48</v>
      </c>
      <c r="E1461" t="s">
        <v>61</v>
      </c>
      <c r="F1461" t="s">
        <v>2738</v>
      </c>
      <c r="G1461" t="s">
        <v>2894</v>
      </c>
      <c r="I1461" t="str">
        <f>HYPERLINK("https://twitter.com/Twitter User/status/1773219334267007167","https://twitter.com/Twitter User/status/1773219334267007167")</f>
        <v>https://twitter.com/Twitter User/status/1773219334267007167</v>
      </c>
      <c r="J1461" t="s">
        <v>52</v>
      </c>
      <c r="N1461">
        <v>0</v>
      </c>
      <c r="O1461">
        <v>0</v>
      </c>
      <c r="X1461" t="s">
        <v>95</v>
      </c>
      <c r="AK1461" t="s">
        <v>54</v>
      </c>
      <c r="AL1461" t="s">
        <v>55</v>
      </c>
      <c r="AM1461" t="s">
        <v>55</v>
      </c>
      <c r="AN1461" t="s">
        <v>55</v>
      </c>
      <c r="AO1461" t="s">
        <v>55</v>
      </c>
      <c r="AP1461" t="s">
        <v>55</v>
      </c>
      <c r="AQ1461" t="s">
        <v>55</v>
      </c>
    </row>
    <row r="1462" spans="1:43" x14ac:dyDescent="0.35">
      <c r="A1462" t="s">
        <v>2783</v>
      </c>
      <c r="B1462" t="s">
        <v>47</v>
      </c>
      <c r="C1462" t="s">
        <v>48</v>
      </c>
      <c r="D1462" t="s">
        <v>48</v>
      </c>
      <c r="E1462" t="s">
        <v>61</v>
      </c>
      <c r="F1462" t="s">
        <v>2738</v>
      </c>
      <c r="G1462" t="s">
        <v>2895</v>
      </c>
      <c r="I1462" t="str">
        <f>HYPERLINK("https://twitter.com/Twitter User/status/1773218766358303089","https://twitter.com/Twitter User/status/1773218766358303089")</f>
        <v>https://twitter.com/Twitter User/status/1773218766358303089</v>
      </c>
      <c r="J1462" t="s">
        <v>52</v>
      </c>
      <c r="N1462">
        <v>0</v>
      </c>
      <c r="O1462">
        <v>0</v>
      </c>
      <c r="X1462" t="s">
        <v>95</v>
      </c>
      <c r="AK1462" t="s">
        <v>54</v>
      </c>
      <c r="AL1462" t="s">
        <v>55</v>
      </c>
      <c r="AM1462" t="s">
        <v>55</v>
      </c>
      <c r="AN1462" t="s">
        <v>55</v>
      </c>
      <c r="AO1462" t="s">
        <v>55</v>
      </c>
      <c r="AP1462" t="s">
        <v>55</v>
      </c>
      <c r="AQ1462" t="s">
        <v>55</v>
      </c>
    </row>
    <row r="1463" spans="1:43" x14ac:dyDescent="0.35">
      <c r="A1463" t="s">
        <v>2783</v>
      </c>
      <c r="B1463" t="s">
        <v>47</v>
      </c>
      <c r="C1463" t="s">
        <v>48</v>
      </c>
      <c r="D1463" t="s">
        <v>48</v>
      </c>
      <c r="E1463" t="s">
        <v>61</v>
      </c>
      <c r="F1463" t="s">
        <v>2738</v>
      </c>
      <c r="G1463" t="s">
        <v>2896</v>
      </c>
      <c r="I1463" t="str">
        <f>HYPERLINK("https://twitter.com/Twitter User/status/1773217446721130566","https://twitter.com/Twitter User/status/1773217446721130566")</f>
        <v>https://twitter.com/Twitter User/status/1773217446721130566</v>
      </c>
      <c r="N1463">
        <v>0</v>
      </c>
      <c r="O1463">
        <v>0</v>
      </c>
      <c r="X1463" t="s">
        <v>95</v>
      </c>
      <c r="AK1463" t="s">
        <v>54</v>
      </c>
      <c r="AL1463" t="s">
        <v>55</v>
      </c>
      <c r="AM1463" t="s">
        <v>55</v>
      </c>
      <c r="AN1463" t="s">
        <v>55</v>
      </c>
      <c r="AO1463" t="s">
        <v>55</v>
      </c>
      <c r="AP1463" t="s">
        <v>55</v>
      </c>
      <c r="AQ1463" t="s">
        <v>55</v>
      </c>
    </row>
    <row r="1464" spans="1:43" x14ac:dyDescent="0.35">
      <c r="A1464" t="s">
        <v>2783</v>
      </c>
      <c r="B1464" t="s">
        <v>47</v>
      </c>
      <c r="C1464" t="s">
        <v>48</v>
      </c>
      <c r="D1464" t="s">
        <v>48</v>
      </c>
      <c r="E1464" t="s">
        <v>61</v>
      </c>
      <c r="F1464" t="s">
        <v>2738</v>
      </c>
      <c r="G1464" t="s">
        <v>2897</v>
      </c>
      <c r="I1464" t="str">
        <f>HYPERLINK("https://twitter.com/Twitter User/status/1773212015554633956","https://twitter.com/Twitter User/status/1773212015554633956")</f>
        <v>https://twitter.com/Twitter User/status/1773212015554633956</v>
      </c>
      <c r="J1464" t="s">
        <v>52</v>
      </c>
      <c r="N1464">
        <v>0</v>
      </c>
      <c r="O1464">
        <v>0</v>
      </c>
      <c r="X1464" t="s">
        <v>95</v>
      </c>
      <c r="AK1464" t="s">
        <v>54</v>
      </c>
      <c r="AL1464" t="s">
        <v>55</v>
      </c>
      <c r="AM1464" t="s">
        <v>55</v>
      </c>
      <c r="AN1464" t="s">
        <v>55</v>
      </c>
      <c r="AO1464" t="s">
        <v>55</v>
      </c>
      <c r="AP1464" t="s">
        <v>55</v>
      </c>
      <c r="AQ1464" t="s">
        <v>55</v>
      </c>
    </row>
    <row r="1465" spans="1:43" x14ac:dyDescent="0.35">
      <c r="A1465" t="s">
        <v>2783</v>
      </c>
      <c r="B1465" t="s">
        <v>47</v>
      </c>
      <c r="C1465" t="s">
        <v>48</v>
      </c>
      <c r="D1465" t="s">
        <v>48</v>
      </c>
      <c r="E1465" t="s">
        <v>61</v>
      </c>
      <c r="F1465" t="s">
        <v>2738</v>
      </c>
      <c r="G1465" t="s">
        <v>2898</v>
      </c>
      <c r="I1465" t="str">
        <f>HYPERLINK("https://twitter.com/Twitter User/status/1773209789759131893","https://twitter.com/Twitter User/status/1773209789759131893")</f>
        <v>https://twitter.com/Twitter User/status/1773209789759131893</v>
      </c>
      <c r="J1465" t="s">
        <v>52</v>
      </c>
      <c r="N1465">
        <v>0</v>
      </c>
      <c r="O1465">
        <v>0</v>
      </c>
      <c r="X1465" t="s">
        <v>95</v>
      </c>
      <c r="AK1465" t="s">
        <v>54</v>
      </c>
      <c r="AL1465" t="s">
        <v>55</v>
      </c>
      <c r="AM1465" t="s">
        <v>55</v>
      </c>
      <c r="AN1465" t="s">
        <v>55</v>
      </c>
      <c r="AO1465" t="s">
        <v>55</v>
      </c>
      <c r="AP1465" t="s">
        <v>55</v>
      </c>
      <c r="AQ1465" t="s">
        <v>55</v>
      </c>
    </row>
    <row r="1466" spans="1:43" x14ac:dyDescent="0.35">
      <c r="A1466" t="s">
        <v>2783</v>
      </c>
      <c r="B1466" t="s">
        <v>47</v>
      </c>
      <c r="C1466" t="s">
        <v>48</v>
      </c>
      <c r="D1466" t="s">
        <v>48</v>
      </c>
      <c r="E1466" t="s">
        <v>61</v>
      </c>
      <c r="F1466" t="s">
        <v>2738</v>
      </c>
      <c r="G1466" t="s">
        <v>2899</v>
      </c>
      <c r="I1466" t="str">
        <f>HYPERLINK("https://twitter.com/Twitter User/status/1773207971117273365","https://twitter.com/Twitter User/status/1773207971117273365")</f>
        <v>https://twitter.com/Twitter User/status/1773207971117273365</v>
      </c>
      <c r="J1466" t="s">
        <v>52</v>
      </c>
      <c r="N1466">
        <v>0</v>
      </c>
      <c r="O1466">
        <v>0</v>
      </c>
      <c r="X1466" t="s">
        <v>95</v>
      </c>
      <c r="AK1466" t="s">
        <v>54</v>
      </c>
      <c r="AL1466" t="s">
        <v>55</v>
      </c>
      <c r="AM1466" t="s">
        <v>55</v>
      </c>
      <c r="AN1466" t="s">
        <v>55</v>
      </c>
      <c r="AO1466" t="s">
        <v>55</v>
      </c>
      <c r="AP1466" t="s">
        <v>55</v>
      </c>
      <c r="AQ1466" t="s">
        <v>55</v>
      </c>
    </row>
    <row r="1467" spans="1:43" x14ac:dyDescent="0.35">
      <c r="A1467" t="s">
        <v>2783</v>
      </c>
      <c r="B1467" t="s">
        <v>47</v>
      </c>
      <c r="C1467" t="s">
        <v>48</v>
      </c>
      <c r="D1467" t="s">
        <v>48</v>
      </c>
      <c r="E1467" t="s">
        <v>61</v>
      </c>
      <c r="F1467" t="s">
        <v>2738</v>
      </c>
      <c r="G1467" t="s">
        <v>2900</v>
      </c>
      <c r="I1467" t="str">
        <f>HYPERLINK("https://twitter.com/Twitter User/status/1773206877968450014","https://twitter.com/Twitter User/status/1773206877968450014")</f>
        <v>https://twitter.com/Twitter User/status/1773206877968450014</v>
      </c>
      <c r="J1467" t="s">
        <v>52</v>
      </c>
      <c r="N1467">
        <v>0</v>
      </c>
      <c r="O1467">
        <v>0</v>
      </c>
      <c r="X1467" t="s">
        <v>95</v>
      </c>
      <c r="AK1467" t="s">
        <v>54</v>
      </c>
      <c r="AL1467" t="s">
        <v>55</v>
      </c>
      <c r="AM1467" t="s">
        <v>55</v>
      </c>
      <c r="AN1467" t="s">
        <v>55</v>
      </c>
      <c r="AO1467" t="s">
        <v>55</v>
      </c>
      <c r="AP1467" t="s">
        <v>55</v>
      </c>
      <c r="AQ1467" t="s">
        <v>55</v>
      </c>
    </row>
    <row r="1468" spans="1:43" x14ac:dyDescent="0.35">
      <c r="A1468" t="s">
        <v>2783</v>
      </c>
      <c r="B1468" t="s">
        <v>47</v>
      </c>
      <c r="C1468" t="s">
        <v>48</v>
      </c>
      <c r="D1468" t="s">
        <v>48</v>
      </c>
      <c r="E1468" t="s">
        <v>61</v>
      </c>
      <c r="F1468" t="s">
        <v>2738</v>
      </c>
      <c r="G1468" t="s">
        <v>2901</v>
      </c>
      <c r="I1468" t="str">
        <f>HYPERLINK("https://twitter.com/Twitter User/status/1773205948217139222","https://twitter.com/Twitter User/status/1773205948217139222")</f>
        <v>https://twitter.com/Twitter User/status/1773205948217139222</v>
      </c>
      <c r="J1468" t="s">
        <v>52</v>
      </c>
      <c r="N1468">
        <v>0</v>
      </c>
      <c r="O1468">
        <v>0</v>
      </c>
      <c r="X1468" t="s">
        <v>95</v>
      </c>
      <c r="AK1468" t="s">
        <v>54</v>
      </c>
      <c r="AL1468" t="s">
        <v>55</v>
      </c>
      <c r="AM1468" t="s">
        <v>55</v>
      </c>
      <c r="AN1468" t="s">
        <v>55</v>
      </c>
      <c r="AO1468" t="s">
        <v>55</v>
      </c>
      <c r="AP1468" t="s">
        <v>55</v>
      </c>
      <c r="AQ1468" t="s">
        <v>55</v>
      </c>
    </row>
    <row r="1469" spans="1:43" x14ac:dyDescent="0.35">
      <c r="A1469" t="s">
        <v>2783</v>
      </c>
      <c r="B1469" t="s">
        <v>47</v>
      </c>
      <c r="C1469" t="s">
        <v>48</v>
      </c>
      <c r="D1469" t="s">
        <v>48</v>
      </c>
      <c r="E1469" t="s">
        <v>61</v>
      </c>
      <c r="F1469" t="s">
        <v>2738</v>
      </c>
      <c r="G1469" t="s">
        <v>2902</v>
      </c>
      <c r="I1469" t="str">
        <f>HYPERLINK("https://twitter.com/Twitter User/status/1773204871170101255","https://twitter.com/Twitter User/status/1773204871170101255")</f>
        <v>https://twitter.com/Twitter User/status/1773204871170101255</v>
      </c>
      <c r="J1469" t="s">
        <v>52</v>
      </c>
      <c r="N1469">
        <v>0</v>
      </c>
      <c r="O1469">
        <v>0</v>
      </c>
      <c r="X1469" t="s">
        <v>95</v>
      </c>
      <c r="AK1469" t="s">
        <v>54</v>
      </c>
      <c r="AL1469" t="s">
        <v>55</v>
      </c>
      <c r="AM1469" t="s">
        <v>55</v>
      </c>
      <c r="AN1469" t="s">
        <v>55</v>
      </c>
      <c r="AO1469" t="s">
        <v>55</v>
      </c>
      <c r="AP1469" t="s">
        <v>55</v>
      </c>
      <c r="AQ1469" t="s">
        <v>55</v>
      </c>
    </row>
    <row r="1470" spans="1:43" x14ac:dyDescent="0.35">
      <c r="A1470" t="s">
        <v>2783</v>
      </c>
      <c r="B1470" t="s">
        <v>47</v>
      </c>
      <c r="C1470" t="s">
        <v>48</v>
      </c>
      <c r="D1470" t="s">
        <v>48</v>
      </c>
      <c r="E1470" t="s">
        <v>49</v>
      </c>
      <c r="F1470" t="s">
        <v>2903</v>
      </c>
      <c r="G1470" t="s">
        <v>2904</v>
      </c>
      <c r="I1470" t="str">
        <f>HYPERLINK("https://twitter.com/Twitter User/status/1773202760478986612","https://twitter.com/Twitter User/status/1773202760478986612")</f>
        <v>https://twitter.com/Twitter User/status/1773202760478986612</v>
      </c>
      <c r="J1470" t="s">
        <v>60</v>
      </c>
      <c r="N1470">
        <v>0</v>
      </c>
      <c r="O1470">
        <v>0</v>
      </c>
      <c r="X1470" t="s">
        <v>53</v>
      </c>
      <c r="AK1470" t="s">
        <v>54</v>
      </c>
      <c r="AL1470" t="s">
        <v>55</v>
      </c>
      <c r="AM1470" t="s">
        <v>55</v>
      </c>
      <c r="AN1470" t="s">
        <v>55</v>
      </c>
      <c r="AO1470" t="s">
        <v>55</v>
      </c>
      <c r="AP1470" t="s">
        <v>55</v>
      </c>
      <c r="AQ1470" t="s">
        <v>55</v>
      </c>
    </row>
    <row r="1471" spans="1:43" x14ac:dyDescent="0.35">
      <c r="A1471" t="s">
        <v>2783</v>
      </c>
      <c r="B1471" t="s">
        <v>47</v>
      </c>
      <c r="C1471" t="s">
        <v>48</v>
      </c>
      <c r="D1471" t="s">
        <v>48</v>
      </c>
      <c r="E1471" t="s">
        <v>61</v>
      </c>
      <c r="F1471" t="s">
        <v>2738</v>
      </c>
      <c r="G1471" t="s">
        <v>2905</v>
      </c>
      <c r="I1471" t="str">
        <f>HYPERLINK("https://twitter.com/Twitter User/status/1773202507746927096","https://twitter.com/Twitter User/status/1773202507746927096")</f>
        <v>https://twitter.com/Twitter User/status/1773202507746927096</v>
      </c>
      <c r="J1471" t="s">
        <v>52</v>
      </c>
      <c r="N1471">
        <v>0</v>
      </c>
      <c r="O1471">
        <v>0</v>
      </c>
      <c r="X1471" t="s">
        <v>95</v>
      </c>
      <c r="AK1471" t="s">
        <v>54</v>
      </c>
      <c r="AL1471" t="s">
        <v>55</v>
      </c>
      <c r="AM1471" t="s">
        <v>55</v>
      </c>
      <c r="AN1471" t="s">
        <v>55</v>
      </c>
      <c r="AO1471" t="s">
        <v>55</v>
      </c>
      <c r="AP1471" t="s">
        <v>55</v>
      </c>
      <c r="AQ1471" t="s">
        <v>55</v>
      </c>
    </row>
    <row r="1472" spans="1:43" x14ac:dyDescent="0.35">
      <c r="A1472" t="s">
        <v>2783</v>
      </c>
      <c r="B1472" t="s">
        <v>47</v>
      </c>
      <c r="C1472" t="s">
        <v>48</v>
      </c>
      <c r="D1472" t="s">
        <v>48</v>
      </c>
      <c r="E1472" t="s">
        <v>61</v>
      </c>
      <c r="F1472" t="s">
        <v>2738</v>
      </c>
      <c r="G1472" t="s">
        <v>2906</v>
      </c>
      <c r="I1472" t="str">
        <f>HYPERLINK("https://twitter.com/Twitter User/status/1773202470862250015","https://twitter.com/Twitter User/status/1773202470862250015")</f>
        <v>https://twitter.com/Twitter User/status/1773202470862250015</v>
      </c>
      <c r="N1472">
        <v>0</v>
      </c>
      <c r="O1472">
        <v>0</v>
      </c>
      <c r="X1472" t="s">
        <v>95</v>
      </c>
      <c r="AK1472" t="s">
        <v>54</v>
      </c>
      <c r="AL1472" t="s">
        <v>55</v>
      </c>
      <c r="AM1472" t="s">
        <v>55</v>
      </c>
      <c r="AN1472" t="s">
        <v>55</v>
      </c>
      <c r="AO1472" t="s">
        <v>55</v>
      </c>
      <c r="AP1472" t="s">
        <v>55</v>
      </c>
      <c r="AQ1472" t="s">
        <v>55</v>
      </c>
    </row>
    <row r="1473" spans="1:43" x14ac:dyDescent="0.35">
      <c r="A1473" t="s">
        <v>2783</v>
      </c>
      <c r="B1473" t="s">
        <v>47</v>
      </c>
      <c r="C1473" t="s">
        <v>48</v>
      </c>
      <c r="D1473" t="s">
        <v>48</v>
      </c>
      <c r="E1473" t="s">
        <v>61</v>
      </c>
      <c r="F1473" t="s">
        <v>2738</v>
      </c>
      <c r="G1473" t="s">
        <v>2907</v>
      </c>
      <c r="I1473" t="str">
        <f>HYPERLINK("https://twitter.com/Twitter User/status/1773202235129737255","https://twitter.com/Twitter User/status/1773202235129737255")</f>
        <v>https://twitter.com/Twitter User/status/1773202235129737255</v>
      </c>
      <c r="J1473" t="s">
        <v>52</v>
      </c>
      <c r="N1473">
        <v>0</v>
      </c>
      <c r="O1473">
        <v>0</v>
      </c>
      <c r="X1473" t="s">
        <v>95</v>
      </c>
      <c r="AK1473" t="s">
        <v>54</v>
      </c>
      <c r="AL1473" t="s">
        <v>55</v>
      </c>
      <c r="AM1473" t="s">
        <v>55</v>
      </c>
      <c r="AN1473" t="s">
        <v>55</v>
      </c>
      <c r="AO1473" t="s">
        <v>55</v>
      </c>
      <c r="AP1473" t="s">
        <v>55</v>
      </c>
      <c r="AQ1473" t="s">
        <v>55</v>
      </c>
    </row>
    <row r="1474" spans="1:43" x14ac:dyDescent="0.35">
      <c r="A1474" t="s">
        <v>2783</v>
      </c>
      <c r="B1474" t="s">
        <v>47</v>
      </c>
      <c r="C1474" t="s">
        <v>48</v>
      </c>
      <c r="D1474" t="s">
        <v>48</v>
      </c>
      <c r="E1474" t="s">
        <v>61</v>
      </c>
      <c r="F1474" t="s">
        <v>2738</v>
      </c>
      <c r="G1474" t="s">
        <v>2908</v>
      </c>
      <c r="I1474" t="str">
        <f>HYPERLINK("https://twitter.com/Twitter User/status/1773200443612557826","https://twitter.com/Twitter User/status/1773200443612557826")</f>
        <v>https://twitter.com/Twitter User/status/1773200443612557826</v>
      </c>
      <c r="N1474">
        <v>0</v>
      </c>
      <c r="O1474">
        <v>0</v>
      </c>
      <c r="X1474" t="s">
        <v>95</v>
      </c>
      <c r="AK1474" t="s">
        <v>54</v>
      </c>
      <c r="AL1474" t="s">
        <v>55</v>
      </c>
      <c r="AM1474" t="s">
        <v>55</v>
      </c>
      <c r="AN1474" t="s">
        <v>55</v>
      </c>
      <c r="AO1474" t="s">
        <v>55</v>
      </c>
      <c r="AP1474" t="s">
        <v>55</v>
      </c>
      <c r="AQ1474" t="s">
        <v>55</v>
      </c>
    </row>
    <row r="1475" spans="1:43" x14ac:dyDescent="0.35">
      <c r="A1475" t="s">
        <v>2783</v>
      </c>
      <c r="B1475" t="s">
        <v>47</v>
      </c>
      <c r="C1475" t="s">
        <v>48</v>
      </c>
      <c r="D1475" t="s">
        <v>48</v>
      </c>
      <c r="E1475" t="s">
        <v>61</v>
      </c>
      <c r="F1475" t="s">
        <v>2738</v>
      </c>
      <c r="G1475" t="s">
        <v>2909</v>
      </c>
      <c r="I1475" t="str">
        <f>HYPERLINK("https://twitter.com/Twitter User/status/1773196105183887858","https://twitter.com/Twitter User/status/1773196105183887858")</f>
        <v>https://twitter.com/Twitter User/status/1773196105183887858</v>
      </c>
      <c r="N1475">
        <v>0</v>
      </c>
      <c r="O1475">
        <v>0</v>
      </c>
      <c r="X1475" t="s">
        <v>95</v>
      </c>
      <c r="AK1475" t="s">
        <v>54</v>
      </c>
      <c r="AL1475" t="s">
        <v>55</v>
      </c>
      <c r="AM1475" t="s">
        <v>55</v>
      </c>
      <c r="AN1475" t="s">
        <v>55</v>
      </c>
      <c r="AO1475" t="s">
        <v>55</v>
      </c>
      <c r="AP1475" t="s">
        <v>55</v>
      </c>
      <c r="AQ1475" t="s">
        <v>55</v>
      </c>
    </row>
    <row r="1476" spans="1:43" x14ac:dyDescent="0.35">
      <c r="A1476" t="s">
        <v>2783</v>
      </c>
      <c r="B1476" t="s">
        <v>47</v>
      </c>
      <c r="C1476" t="s">
        <v>48</v>
      </c>
      <c r="D1476" t="s">
        <v>48</v>
      </c>
      <c r="E1476" t="s">
        <v>61</v>
      </c>
      <c r="F1476" t="s">
        <v>2738</v>
      </c>
      <c r="G1476" t="s">
        <v>2910</v>
      </c>
      <c r="I1476" t="str">
        <f>HYPERLINK("https://twitter.com/Twitter User/status/1773196070572499047","https://twitter.com/Twitter User/status/1773196070572499047")</f>
        <v>https://twitter.com/Twitter User/status/1773196070572499047</v>
      </c>
      <c r="J1476" t="s">
        <v>52</v>
      </c>
      <c r="N1476">
        <v>0</v>
      </c>
      <c r="O1476">
        <v>0</v>
      </c>
      <c r="X1476" t="s">
        <v>95</v>
      </c>
      <c r="AK1476" t="s">
        <v>54</v>
      </c>
      <c r="AL1476" t="s">
        <v>55</v>
      </c>
      <c r="AM1476" t="s">
        <v>55</v>
      </c>
      <c r="AN1476" t="s">
        <v>55</v>
      </c>
      <c r="AO1476" t="s">
        <v>55</v>
      </c>
      <c r="AP1476" t="s">
        <v>55</v>
      </c>
      <c r="AQ1476" t="s">
        <v>55</v>
      </c>
    </row>
    <row r="1477" spans="1:43" x14ac:dyDescent="0.35">
      <c r="A1477" t="s">
        <v>2783</v>
      </c>
      <c r="B1477" t="s">
        <v>47</v>
      </c>
      <c r="C1477" t="s">
        <v>48</v>
      </c>
      <c r="D1477" t="s">
        <v>48</v>
      </c>
      <c r="E1477" t="s">
        <v>61</v>
      </c>
      <c r="F1477" t="s">
        <v>2738</v>
      </c>
      <c r="G1477" t="s">
        <v>2911</v>
      </c>
      <c r="I1477" t="str">
        <f>HYPERLINK("https://twitter.com/Twitter User/status/1773194841138020615","https://twitter.com/Twitter User/status/1773194841138020615")</f>
        <v>https://twitter.com/Twitter User/status/1773194841138020615</v>
      </c>
      <c r="N1477">
        <v>0</v>
      </c>
      <c r="O1477">
        <v>0</v>
      </c>
      <c r="X1477" t="s">
        <v>95</v>
      </c>
      <c r="AK1477" t="s">
        <v>54</v>
      </c>
      <c r="AL1477" t="s">
        <v>55</v>
      </c>
      <c r="AM1477" t="s">
        <v>55</v>
      </c>
      <c r="AN1477" t="s">
        <v>55</v>
      </c>
      <c r="AO1477" t="s">
        <v>55</v>
      </c>
      <c r="AP1477" t="s">
        <v>55</v>
      </c>
      <c r="AQ1477" t="s">
        <v>55</v>
      </c>
    </row>
    <row r="1478" spans="1:43" x14ac:dyDescent="0.35">
      <c r="A1478" t="s">
        <v>2783</v>
      </c>
      <c r="B1478" t="s">
        <v>47</v>
      </c>
      <c r="C1478" t="s">
        <v>48</v>
      </c>
      <c r="D1478" t="s">
        <v>48</v>
      </c>
      <c r="E1478" t="s">
        <v>61</v>
      </c>
      <c r="F1478" t="s">
        <v>2738</v>
      </c>
      <c r="G1478" t="s">
        <v>2912</v>
      </c>
      <c r="I1478" t="str">
        <f>HYPERLINK("https://twitter.com/Twitter User/status/1773193610147541333","https://twitter.com/Twitter User/status/1773193610147541333")</f>
        <v>https://twitter.com/Twitter User/status/1773193610147541333</v>
      </c>
      <c r="N1478">
        <v>0</v>
      </c>
      <c r="O1478">
        <v>0</v>
      </c>
      <c r="X1478" t="s">
        <v>95</v>
      </c>
      <c r="AK1478" t="s">
        <v>54</v>
      </c>
      <c r="AL1478" t="s">
        <v>55</v>
      </c>
      <c r="AM1478" t="s">
        <v>55</v>
      </c>
      <c r="AN1478" t="s">
        <v>55</v>
      </c>
      <c r="AO1478" t="s">
        <v>55</v>
      </c>
      <c r="AP1478" t="s">
        <v>55</v>
      </c>
      <c r="AQ1478" t="s">
        <v>55</v>
      </c>
    </row>
    <row r="1479" spans="1:43" x14ac:dyDescent="0.35">
      <c r="A1479" t="s">
        <v>2783</v>
      </c>
      <c r="B1479" t="s">
        <v>47</v>
      </c>
      <c r="C1479" t="s">
        <v>48</v>
      </c>
      <c r="D1479" t="s">
        <v>48</v>
      </c>
      <c r="E1479" t="s">
        <v>61</v>
      </c>
      <c r="F1479" t="s">
        <v>2738</v>
      </c>
      <c r="G1479" t="s">
        <v>2913</v>
      </c>
      <c r="I1479" t="str">
        <f>HYPERLINK("https://twitter.com/Twitter User/status/1773191181624562044","https://twitter.com/Twitter User/status/1773191181624562044")</f>
        <v>https://twitter.com/Twitter User/status/1773191181624562044</v>
      </c>
      <c r="N1479">
        <v>0</v>
      </c>
      <c r="O1479">
        <v>0</v>
      </c>
      <c r="X1479" t="s">
        <v>95</v>
      </c>
      <c r="AK1479" t="s">
        <v>54</v>
      </c>
      <c r="AL1479" t="s">
        <v>55</v>
      </c>
      <c r="AM1479" t="s">
        <v>55</v>
      </c>
      <c r="AN1479" t="s">
        <v>55</v>
      </c>
      <c r="AO1479" t="s">
        <v>55</v>
      </c>
      <c r="AP1479" t="s">
        <v>55</v>
      </c>
      <c r="AQ1479" t="s">
        <v>55</v>
      </c>
    </row>
    <row r="1480" spans="1:43" x14ac:dyDescent="0.35">
      <c r="A1480" t="s">
        <v>2783</v>
      </c>
      <c r="B1480" t="s">
        <v>47</v>
      </c>
      <c r="C1480" t="s">
        <v>48</v>
      </c>
      <c r="D1480" t="s">
        <v>48</v>
      </c>
      <c r="E1480" t="s">
        <v>49</v>
      </c>
      <c r="F1480" t="s">
        <v>2914</v>
      </c>
      <c r="G1480" t="s">
        <v>2915</v>
      </c>
      <c r="I1480" t="str">
        <f>HYPERLINK("https://twitter.com/Twitter User/status/1773189075224191135","https://twitter.com/Twitter User/status/1773189075224191135")</f>
        <v>https://twitter.com/Twitter User/status/1773189075224191135</v>
      </c>
      <c r="J1480" t="s">
        <v>52</v>
      </c>
      <c r="N1480">
        <v>0</v>
      </c>
      <c r="O1480">
        <v>0</v>
      </c>
      <c r="X1480" t="s">
        <v>95</v>
      </c>
      <c r="AK1480" t="s">
        <v>54</v>
      </c>
      <c r="AL1480" t="s">
        <v>55</v>
      </c>
      <c r="AM1480" t="s">
        <v>55</v>
      </c>
      <c r="AN1480" t="s">
        <v>55</v>
      </c>
      <c r="AO1480" t="s">
        <v>55</v>
      </c>
      <c r="AP1480" t="s">
        <v>55</v>
      </c>
      <c r="AQ1480" t="s">
        <v>55</v>
      </c>
    </row>
    <row r="1481" spans="1:43" x14ac:dyDescent="0.35">
      <c r="A1481" t="s">
        <v>2783</v>
      </c>
      <c r="B1481" t="s">
        <v>47</v>
      </c>
      <c r="C1481" t="s">
        <v>48</v>
      </c>
      <c r="D1481" t="s">
        <v>48</v>
      </c>
      <c r="E1481" t="s">
        <v>61</v>
      </c>
      <c r="F1481" t="s">
        <v>2738</v>
      </c>
      <c r="G1481" t="s">
        <v>2916</v>
      </c>
      <c r="I1481" t="str">
        <f>HYPERLINK("https://twitter.com/Twitter User/status/1773187538666000648","https://twitter.com/Twitter User/status/1773187538666000648")</f>
        <v>https://twitter.com/Twitter User/status/1773187538666000648</v>
      </c>
      <c r="N1481">
        <v>0</v>
      </c>
      <c r="O1481">
        <v>0</v>
      </c>
      <c r="X1481" t="s">
        <v>95</v>
      </c>
      <c r="AK1481" t="s">
        <v>54</v>
      </c>
      <c r="AL1481" t="s">
        <v>55</v>
      </c>
      <c r="AM1481" t="s">
        <v>55</v>
      </c>
      <c r="AN1481" t="s">
        <v>55</v>
      </c>
      <c r="AO1481" t="s">
        <v>55</v>
      </c>
      <c r="AP1481" t="s">
        <v>55</v>
      </c>
      <c r="AQ1481" t="s">
        <v>55</v>
      </c>
    </row>
    <row r="1482" spans="1:43" x14ac:dyDescent="0.35">
      <c r="A1482" t="s">
        <v>2783</v>
      </c>
      <c r="B1482" t="s">
        <v>47</v>
      </c>
      <c r="C1482" t="s">
        <v>48</v>
      </c>
      <c r="D1482" t="s">
        <v>48</v>
      </c>
      <c r="E1482" t="s">
        <v>61</v>
      </c>
      <c r="F1482" t="s">
        <v>2738</v>
      </c>
      <c r="G1482" t="s">
        <v>2917</v>
      </c>
      <c r="I1482" t="str">
        <f>HYPERLINK("https://twitter.com/Twitter User/status/1773187083844083715","https://twitter.com/Twitter User/status/1773187083844083715")</f>
        <v>https://twitter.com/Twitter User/status/1773187083844083715</v>
      </c>
      <c r="N1482">
        <v>0</v>
      </c>
      <c r="O1482">
        <v>0</v>
      </c>
      <c r="X1482" t="s">
        <v>95</v>
      </c>
      <c r="AK1482" t="s">
        <v>54</v>
      </c>
      <c r="AL1482" t="s">
        <v>55</v>
      </c>
      <c r="AM1482" t="s">
        <v>55</v>
      </c>
      <c r="AN1482" t="s">
        <v>55</v>
      </c>
      <c r="AO1482" t="s">
        <v>55</v>
      </c>
      <c r="AP1482" t="s">
        <v>55</v>
      </c>
      <c r="AQ1482" t="s">
        <v>55</v>
      </c>
    </row>
    <row r="1483" spans="1:43" x14ac:dyDescent="0.35">
      <c r="A1483" t="s">
        <v>2783</v>
      </c>
      <c r="B1483" t="s">
        <v>47</v>
      </c>
      <c r="C1483" t="s">
        <v>48</v>
      </c>
      <c r="D1483" t="s">
        <v>48</v>
      </c>
      <c r="E1483" t="s">
        <v>61</v>
      </c>
      <c r="F1483" t="s">
        <v>2738</v>
      </c>
      <c r="G1483" t="s">
        <v>2918</v>
      </c>
      <c r="I1483" t="str">
        <f>HYPERLINK("https://twitter.com/Twitter User/status/1773185578349035991","https://twitter.com/Twitter User/status/1773185578349035991")</f>
        <v>https://twitter.com/Twitter User/status/1773185578349035991</v>
      </c>
      <c r="N1483">
        <v>0</v>
      </c>
      <c r="O1483">
        <v>0</v>
      </c>
      <c r="X1483" t="s">
        <v>95</v>
      </c>
      <c r="AK1483" t="s">
        <v>54</v>
      </c>
      <c r="AL1483" t="s">
        <v>55</v>
      </c>
      <c r="AM1483" t="s">
        <v>55</v>
      </c>
      <c r="AN1483" t="s">
        <v>55</v>
      </c>
      <c r="AO1483" t="s">
        <v>55</v>
      </c>
      <c r="AP1483" t="s">
        <v>55</v>
      </c>
      <c r="AQ1483" t="s">
        <v>55</v>
      </c>
    </row>
    <row r="1484" spans="1:43" x14ac:dyDescent="0.35">
      <c r="A1484" t="s">
        <v>2783</v>
      </c>
      <c r="B1484" t="s">
        <v>47</v>
      </c>
      <c r="C1484" t="s">
        <v>48</v>
      </c>
      <c r="D1484" t="s">
        <v>48</v>
      </c>
      <c r="E1484" t="s">
        <v>61</v>
      </c>
      <c r="F1484" t="s">
        <v>2738</v>
      </c>
      <c r="G1484" t="s">
        <v>2919</v>
      </c>
      <c r="I1484" t="str">
        <f>HYPERLINK("https://twitter.com/Twitter User/status/1773184912054464530","https://twitter.com/Twitter User/status/1773184912054464530")</f>
        <v>https://twitter.com/Twitter User/status/1773184912054464530</v>
      </c>
      <c r="J1484" t="s">
        <v>52</v>
      </c>
      <c r="N1484">
        <v>0</v>
      </c>
      <c r="O1484">
        <v>0</v>
      </c>
      <c r="X1484" t="s">
        <v>95</v>
      </c>
      <c r="AK1484" t="s">
        <v>54</v>
      </c>
      <c r="AL1484" t="s">
        <v>55</v>
      </c>
      <c r="AM1484" t="s">
        <v>55</v>
      </c>
      <c r="AN1484" t="s">
        <v>55</v>
      </c>
      <c r="AO1484" t="s">
        <v>55</v>
      </c>
      <c r="AP1484" t="s">
        <v>55</v>
      </c>
      <c r="AQ1484" t="s">
        <v>55</v>
      </c>
    </row>
    <row r="1485" spans="1:43" x14ac:dyDescent="0.35">
      <c r="A1485" t="s">
        <v>2783</v>
      </c>
      <c r="B1485" t="s">
        <v>47</v>
      </c>
      <c r="C1485" t="s">
        <v>48</v>
      </c>
      <c r="D1485" t="s">
        <v>48</v>
      </c>
      <c r="E1485" t="s">
        <v>61</v>
      </c>
      <c r="F1485" t="s">
        <v>2738</v>
      </c>
      <c r="G1485" t="s">
        <v>2920</v>
      </c>
      <c r="I1485" t="str">
        <f>HYPERLINK("https://twitter.com/Twitter User/status/1773184616754532673","https://twitter.com/Twitter User/status/1773184616754532673")</f>
        <v>https://twitter.com/Twitter User/status/1773184616754532673</v>
      </c>
      <c r="J1485" t="s">
        <v>60</v>
      </c>
      <c r="N1485">
        <v>0</v>
      </c>
      <c r="O1485">
        <v>0</v>
      </c>
      <c r="X1485" t="s">
        <v>95</v>
      </c>
      <c r="AK1485" t="s">
        <v>54</v>
      </c>
      <c r="AL1485" t="s">
        <v>55</v>
      </c>
      <c r="AM1485" t="s">
        <v>55</v>
      </c>
      <c r="AN1485" t="s">
        <v>55</v>
      </c>
      <c r="AO1485" t="s">
        <v>55</v>
      </c>
      <c r="AP1485" t="s">
        <v>55</v>
      </c>
      <c r="AQ1485" t="s">
        <v>55</v>
      </c>
    </row>
    <row r="1486" spans="1:43" x14ac:dyDescent="0.35">
      <c r="A1486" t="s">
        <v>2783</v>
      </c>
      <c r="B1486" t="s">
        <v>47</v>
      </c>
      <c r="C1486" t="s">
        <v>48</v>
      </c>
      <c r="D1486" t="s">
        <v>48</v>
      </c>
      <c r="E1486" t="s">
        <v>61</v>
      </c>
      <c r="F1486" t="s">
        <v>2738</v>
      </c>
      <c r="G1486" t="s">
        <v>2921</v>
      </c>
      <c r="I1486" t="str">
        <f>HYPERLINK("https://twitter.com/Twitter User/status/1773184420863774984","https://twitter.com/Twitter User/status/1773184420863774984")</f>
        <v>https://twitter.com/Twitter User/status/1773184420863774984</v>
      </c>
      <c r="J1486" t="s">
        <v>52</v>
      </c>
      <c r="N1486">
        <v>0</v>
      </c>
      <c r="O1486">
        <v>0</v>
      </c>
      <c r="X1486" t="s">
        <v>95</v>
      </c>
      <c r="AK1486" t="s">
        <v>54</v>
      </c>
      <c r="AL1486" t="s">
        <v>55</v>
      </c>
      <c r="AM1486" t="s">
        <v>55</v>
      </c>
      <c r="AN1486" t="s">
        <v>55</v>
      </c>
      <c r="AO1486" t="s">
        <v>55</v>
      </c>
      <c r="AP1486" t="s">
        <v>55</v>
      </c>
      <c r="AQ1486" t="s">
        <v>55</v>
      </c>
    </row>
    <row r="1487" spans="1:43" x14ac:dyDescent="0.35">
      <c r="A1487" t="s">
        <v>2783</v>
      </c>
      <c r="B1487" t="s">
        <v>47</v>
      </c>
      <c r="C1487" t="s">
        <v>48</v>
      </c>
      <c r="D1487" t="s">
        <v>48</v>
      </c>
      <c r="E1487" t="s">
        <v>49</v>
      </c>
      <c r="F1487" t="s">
        <v>2914</v>
      </c>
      <c r="G1487" t="s">
        <v>2922</v>
      </c>
      <c r="I1487" t="str">
        <f>HYPERLINK("https://twitter.com/Twitter User/status/1773183662009274587","https://twitter.com/Twitter User/status/1773183662009274587")</f>
        <v>https://twitter.com/Twitter User/status/1773183662009274587</v>
      </c>
      <c r="J1487" t="s">
        <v>52</v>
      </c>
      <c r="N1487">
        <v>0</v>
      </c>
      <c r="O1487">
        <v>0</v>
      </c>
      <c r="X1487" t="s">
        <v>53</v>
      </c>
      <c r="AK1487" t="s">
        <v>54</v>
      </c>
      <c r="AL1487" t="s">
        <v>55</v>
      </c>
      <c r="AM1487" t="s">
        <v>55</v>
      </c>
      <c r="AN1487" t="s">
        <v>55</v>
      </c>
      <c r="AO1487" t="s">
        <v>55</v>
      </c>
      <c r="AP1487" t="s">
        <v>55</v>
      </c>
      <c r="AQ1487" t="s">
        <v>55</v>
      </c>
    </row>
    <row r="1488" spans="1:43" x14ac:dyDescent="0.35">
      <c r="A1488" t="s">
        <v>2783</v>
      </c>
      <c r="B1488" t="s">
        <v>47</v>
      </c>
      <c r="C1488" t="s">
        <v>48</v>
      </c>
      <c r="D1488" t="s">
        <v>48</v>
      </c>
      <c r="E1488" t="s">
        <v>61</v>
      </c>
      <c r="F1488" t="s">
        <v>2738</v>
      </c>
      <c r="G1488" t="s">
        <v>2923</v>
      </c>
      <c r="I1488" t="str">
        <f>HYPERLINK("https://twitter.com/Twitter User/status/1773183254734028949","https://twitter.com/Twitter User/status/1773183254734028949")</f>
        <v>https://twitter.com/Twitter User/status/1773183254734028949</v>
      </c>
      <c r="J1488" t="s">
        <v>52</v>
      </c>
      <c r="N1488">
        <v>0</v>
      </c>
      <c r="O1488">
        <v>0</v>
      </c>
      <c r="X1488" t="s">
        <v>95</v>
      </c>
      <c r="AK1488" t="s">
        <v>54</v>
      </c>
      <c r="AL1488" t="s">
        <v>55</v>
      </c>
      <c r="AM1488" t="s">
        <v>55</v>
      </c>
      <c r="AN1488" t="s">
        <v>55</v>
      </c>
      <c r="AO1488" t="s">
        <v>55</v>
      </c>
      <c r="AP1488" t="s">
        <v>55</v>
      </c>
      <c r="AQ1488" t="s">
        <v>55</v>
      </c>
    </row>
    <row r="1489" spans="1:43" x14ac:dyDescent="0.35">
      <c r="A1489" t="s">
        <v>2783</v>
      </c>
      <c r="B1489" t="s">
        <v>47</v>
      </c>
      <c r="C1489" t="s">
        <v>48</v>
      </c>
      <c r="D1489" t="s">
        <v>48</v>
      </c>
      <c r="E1489" t="s">
        <v>61</v>
      </c>
      <c r="F1489" t="s">
        <v>2738</v>
      </c>
      <c r="G1489" t="s">
        <v>2924</v>
      </c>
      <c r="I1489" t="str">
        <f>HYPERLINK("https://twitter.com/Twitter User/status/1773181910723826146","https://twitter.com/Twitter User/status/1773181910723826146")</f>
        <v>https://twitter.com/Twitter User/status/1773181910723826146</v>
      </c>
      <c r="J1489" t="s">
        <v>52</v>
      </c>
      <c r="N1489">
        <v>0</v>
      </c>
      <c r="O1489">
        <v>0</v>
      </c>
      <c r="X1489" t="s">
        <v>95</v>
      </c>
      <c r="AK1489" t="s">
        <v>54</v>
      </c>
      <c r="AL1489" t="s">
        <v>55</v>
      </c>
      <c r="AM1489" t="s">
        <v>55</v>
      </c>
      <c r="AN1489" t="s">
        <v>55</v>
      </c>
      <c r="AO1489" t="s">
        <v>55</v>
      </c>
      <c r="AP1489" t="s">
        <v>55</v>
      </c>
      <c r="AQ1489" t="s">
        <v>55</v>
      </c>
    </row>
    <row r="1490" spans="1:43" x14ac:dyDescent="0.35">
      <c r="A1490" t="s">
        <v>2783</v>
      </c>
      <c r="B1490" t="s">
        <v>47</v>
      </c>
      <c r="C1490" t="s">
        <v>48</v>
      </c>
      <c r="D1490" t="s">
        <v>48</v>
      </c>
      <c r="E1490" t="s">
        <v>61</v>
      </c>
      <c r="F1490" t="s">
        <v>2738</v>
      </c>
      <c r="G1490" t="s">
        <v>2925</v>
      </c>
      <c r="I1490" t="str">
        <f>HYPERLINK("https://twitter.com/Twitter User/status/1773181256328511942","https://twitter.com/Twitter User/status/1773181256328511942")</f>
        <v>https://twitter.com/Twitter User/status/1773181256328511942</v>
      </c>
      <c r="J1490" t="s">
        <v>52</v>
      </c>
      <c r="N1490">
        <v>0</v>
      </c>
      <c r="O1490">
        <v>0</v>
      </c>
      <c r="X1490" t="s">
        <v>95</v>
      </c>
      <c r="AK1490" t="s">
        <v>54</v>
      </c>
      <c r="AL1490" t="s">
        <v>55</v>
      </c>
      <c r="AM1490" t="s">
        <v>55</v>
      </c>
      <c r="AN1490" t="s">
        <v>55</v>
      </c>
      <c r="AO1490" t="s">
        <v>55</v>
      </c>
      <c r="AP1490" t="s">
        <v>55</v>
      </c>
      <c r="AQ1490" t="s">
        <v>55</v>
      </c>
    </row>
    <row r="1491" spans="1:43" x14ac:dyDescent="0.35">
      <c r="A1491" t="s">
        <v>2783</v>
      </c>
      <c r="B1491" t="s">
        <v>47</v>
      </c>
      <c r="C1491" t="s">
        <v>48</v>
      </c>
      <c r="D1491" t="s">
        <v>48</v>
      </c>
      <c r="E1491" t="s">
        <v>61</v>
      </c>
      <c r="F1491" t="s">
        <v>2738</v>
      </c>
      <c r="G1491" t="s">
        <v>2926</v>
      </c>
      <c r="I1491" t="str">
        <f>HYPERLINK("https://twitter.com/Twitter User/status/1773180963570205107","https://twitter.com/Twitter User/status/1773180963570205107")</f>
        <v>https://twitter.com/Twitter User/status/1773180963570205107</v>
      </c>
      <c r="J1491" t="s">
        <v>52</v>
      </c>
      <c r="N1491">
        <v>0</v>
      </c>
      <c r="O1491">
        <v>0</v>
      </c>
      <c r="X1491" t="s">
        <v>95</v>
      </c>
      <c r="AK1491" t="s">
        <v>54</v>
      </c>
      <c r="AL1491" t="s">
        <v>55</v>
      </c>
      <c r="AM1491" t="s">
        <v>55</v>
      </c>
      <c r="AN1491" t="s">
        <v>55</v>
      </c>
      <c r="AO1491" t="s">
        <v>55</v>
      </c>
      <c r="AP1491" t="s">
        <v>55</v>
      </c>
      <c r="AQ1491" t="s">
        <v>55</v>
      </c>
    </row>
    <row r="1492" spans="1:43" x14ac:dyDescent="0.35">
      <c r="A1492" t="s">
        <v>2783</v>
      </c>
      <c r="B1492" t="s">
        <v>47</v>
      </c>
      <c r="C1492" t="s">
        <v>48</v>
      </c>
      <c r="D1492" t="s">
        <v>48</v>
      </c>
      <c r="E1492" t="s">
        <v>61</v>
      </c>
      <c r="F1492" t="s">
        <v>2738</v>
      </c>
      <c r="G1492" t="s">
        <v>2927</v>
      </c>
      <c r="I1492" t="str">
        <f>HYPERLINK("https://twitter.com/Twitter User/status/1773180952614711796","https://twitter.com/Twitter User/status/1773180952614711796")</f>
        <v>https://twitter.com/Twitter User/status/1773180952614711796</v>
      </c>
      <c r="J1492" t="s">
        <v>52</v>
      </c>
      <c r="N1492">
        <v>0</v>
      </c>
      <c r="O1492">
        <v>0</v>
      </c>
      <c r="X1492" t="s">
        <v>95</v>
      </c>
      <c r="AK1492" t="s">
        <v>54</v>
      </c>
      <c r="AL1492" t="s">
        <v>55</v>
      </c>
      <c r="AM1492" t="s">
        <v>55</v>
      </c>
      <c r="AN1492" t="s">
        <v>55</v>
      </c>
      <c r="AO1492" t="s">
        <v>55</v>
      </c>
      <c r="AP1492" t="s">
        <v>55</v>
      </c>
      <c r="AQ1492" t="s">
        <v>55</v>
      </c>
    </row>
    <row r="1493" spans="1:43" x14ac:dyDescent="0.35">
      <c r="A1493" t="s">
        <v>2783</v>
      </c>
      <c r="B1493" t="s">
        <v>47</v>
      </c>
      <c r="C1493" t="s">
        <v>48</v>
      </c>
      <c r="D1493" t="s">
        <v>48</v>
      </c>
      <c r="E1493" t="s">
        <v>61</v>
      </c>
      <c r="F1493" t="s">
        <v>2738</v>
      </c>
      <c r="G1493" t="s">
        <v>2928</v>
      </c>
      <c r="I1493" t="str">
        <f>HYPERLINK("https://twitter.com/Twitter User/status/1773180832909349354","https://twitter.com/Twitter User/status/1773180832909349354")</f>
        <v>https://twitter.com/Twitter User/status/1773180832909349354</v>
      </c>
      <c r="J1493" t="s">
        <v>52</v>
      </c>
      <c r="N1493">
        <v>0</v>
      </c>
      <c r="O1493">
        <v>0</v>
      </c>
      <c r="X1493" t="s">
        <v>95</v>
      </c>
      <c r="AK1493" t="s">
        <v>54</v>
      </c>
      <c r="AL1493" t="s">
        <v>55</v>
      </c>
      <c r="AM1493" t="s">
        <v>55</v>
      </c>
      <c r="AN1493" t="s">
        <v>55</v>
      </c>
      <c r="AO1493" t="s">
        <v>55</v>
      </c>
      <c r="AP1493" t="s">
        <v>55</v>
      </c>
      <c r="AQ1493" t="s">
        <v>55</v>
      </c>
    </row>
    <row r="1494" spans="1:43" x14ac:dyDescent="0.35">
      <c r="A1494" t="s">
        <v>2783</v>
      </c>
      <c r="B1494" t="s">
        <v>47</v>
      </c>
      <c r="C1494" t="s">
        <v>48</v>
      </c>
      <c r="D1494" t="s">
        <v>48</v>
      </c>
      <c r="E1494" t="s">
        <v>61</v>
      </c>
      <c r="F1494" t="s">
        <v>2738</v>
      </c>
      <c r="G1494" t="s">
        <v>2929</v>
      </c>
      <c r="I1494" t="str">
        <f>HYPERLINK("https://twitter.com/Twitter User/status/1773180783273923061","https://twitter.com/Twitter User/status/1773180783273923061")</f>
        <v>https://twitter.com/Twitter User/status/1773180783273923061</v>
      </c>
      <c r="J1494" t="s">
        <v>52</v>
      </c>
      <c r="N1494">
        <v>0</v>
      </c>
      <c r="O1494">
        <v>0</v>
      </c>
      <c r="X1494" t="s">
        <v>95</v>
      </c>
      <c r="AK1494" t="s">
        <v>54</v>
      </c>
      <c r="AL1494" t="s">
        <v>55</v>
      </c>
      <c r="AM1494" t="s">
        <v>55</v>
      </c>
      <c r="AN1494" t="s">
        <v>55</v>
      </c>
      <c r="AO1494" t="s">
        <v>55</v>
      </c>
      <c r="AP1494" t="s">
        <v>55</v>
      </c>
      <c r="AQ1494" t="s">
        <v>55</v>
      </c>
    </row>
    <row r="1495" spans="1:43" x14ac:dyDescent="0.35">
      <c r="A1495" t="s">
        <v>2783</v>
      </c>
      <c r="B1495" t="s">
        <v>47</v>
      </c>
      <c r="C1495" t="s">
        <v>48</v>
      </c>
      <c r="D1495" t="s">
        <v>48</v>
      </c>
      <c r="E1495" t="s">
        <v>61</v>
      </c>
      <c r="F1495" t="s">
        <v>2738</v>
      </c>
      <c r="G1495" t="s">
        <v>2930</v>
      </c>
      <c r="I1495" t="str">
        <f>HYPERLINK("https://twitter.com/Twitter User/status/1773180378229993657","https://twitter.com/Twitter User/status/1773180378229993657")</f>
        <v>https://twitter.com/Twitter User/status/1773180378229993657</v>
      </c>
      <c r="N1495">
        <v>0</v>
      </c>
      <c r="O1495">
        <v>0</v>
      </c>
      <c r="X1495" t="s">
        <v>95</v>
      </c>
      <c r="AK1495" t="s">
        <v>54</v>
      </c>
      <c r="AL1495" t="s">
        <v>55</v>
      </c>
      <c r="AM1495" t="s">
        <v>55</v>
      </c>
      <c r="AN1495" t="s">
        <v>55</v>
      </c>
      <c r="AO1495" t="s">
        <v>55</v>
      </c>
      <c r="AP1495" t="s">
        <v>55</v>
      </c>
      <c r="AQ1495" t="s">
        <v>55</v>
      </c>
    </row>
    <row r="1496" spans="1:43" x14ac:dyDescent="0.35">
      <c r="A1496" t="s">
        <v>2783</v>
      </c>
      <c r="B1496" t="s">
        <v>47</v>
      </c>
      <c r="C1496" t="s">
        <v>48</v>
      </c>
      <c r="D1496" t="s">
        <v>48</v>
      </c>
      <c r="E1496" t="s">
        <v>61</v>
      </c>
      <c r="F1496" t="s">
        <v>2738</v>
      </c>
      <c r="G1496" t="s">
        <v>2931</v>
      </c>
      <c r="I1496" t="str">
        <f>HYPERLINK("https://twitter.com/Twitter User/status/1773179690762514852","https://twitter.com/Twitter User/status/1773179690762514852")</f>
        <v>https://twitter.com/Twitter User/status/1773179690762514852</v>
      </c>
      <c r="N1496">
        <v>0</v>
      </c>
      <c r="O1496">
        <v>0</v>
      </c>
      <c r="X1496" t="s">
        <v>95</v>
      </c>
      <c r="AK1496" t="s">
        <v>54</v>
      </c>
      <c r="AL1496" t="s">
        <v>55</v>
      </c>
      <c r="AM1496" t="s">
        <v>55</v>
      </c>
      <c r="AN1496" t="s">
        <v>55</v>
      </c>
      <c r="AO1496" t="s">
        <v>55</v>
      </c>
      <c r="AP1496" t="s">
        <v>55</v>
      </c>
      <c r="AQ1496" t="s">
        <v>55</v>
      </c>
    </row>
    <row r="1497" spans="1:43" x14ac:dyDescent="0.35">
      <c r="A1497" t="s">
        <v>2783</v>
      </c>
      <c r="B1497" t="s">
        <v>47</v>
      </c>
      <c r="C1497" t="s">
        <v>48</v>
      </c>
      <c r="D1497" t="s">
        <v>48</v>
      </c>
      <c r="E1497" t="s">
        <v>61</v>
      </c>
      <c r="F1497" t="s">
        <v>2738</v>
      </c>
      <c r="G1497" t="s">
        <v>2932</v>
      </c>
      <c r="I1497" t="str">
        <f>HYPERLINK("https://twitter.com/Twitter User/status/1773179413271625981","https://twitter.com/Twitter User/status/1773179413271625981")</f>
        <v>https://twitter.com/Twitter User/status/1773179413271625981</v>
      </c>
      <c r="N1497">
        <v>0</v>
      </c>
      <c r="O1497">
        <v>0</v>
      </c>
      <c r="X1497" t="s">
        <v>95</v>
      </c>
      <c r="AK1497" t="s">
        <v>54</v>
      </c>
      <c r="AL1497" t="s">
        <v>55</v>
      </c>
      <c r="AM1497" t="s">
        <v>55</v>
      </c>
      <c r="AN1497" t="s">
        <v>55</v>
      </c>
      <c r="AO1497" t="s">
        <v>55</v>
      </c>
      <c r="AP1497" t="s">
        <v>55</v>
      </c>
      <c r="AQ1497" t="s">
        <v>55</v>
      </c>
    </row>
    <row r="1498" spans="1:43" x14ac:dyDescent="0.35">
      <c r="A1498" t="s">
        <v>2783</v>
      </c>
      <c r="B1498" t="s">
        <v>47</v>
      </c>
      <c r="C1498" t="s">
        <v>48</v>
      </c>
      <c r="D1498" t="s">
        <v>48</v>
      </c>
      <c r="E1498" t="s">
        <v>61</v>
      </c>
      <c r="F1498" t="s">
        <v>2738</v>
      </c>
      <c r="G1498" t="s">
        <v>2933</v>
      </c>
      <c r="I1498" t="str">
        <f>HYPERLINK("https://twitter.com/Twitter User/status/1773177982921679344","https://twitter.com/Twitter User/status/1773177982921679344")</f>
        <v>https://twitter.com/Twitter User/status/1773177982921679344</v>
      </c>
      <c r="J1498" t="s">
        <v>52</v>
      </c>
      <c r="N1498">
        <v>0</v>
      </c>
      <c r="O1498">
        <v>0</v>
      </c>
      <c r="X1498" t="s">
        <v>95</v>
      </c>
      <c r="AK1498" t="s">
        <v>54</v>
      </c>
      <c r="AL1498" t="s">
        <v>55</v>
      </c>
      <c r="AM1498" t="s">
        <v>55</v>
      </c>
      <c r="AN1498" t="s">
        <v>55</v>
      </c>
      <c r="AO1498" t="s">
        <v>55</v>
      </c>
      <c r="AP1498" t="s">
        <v>55</v>
      </c>
      <c r="AQ1498" t="s">
        <v>55</v>
      </c>
    </row>
    <row r="1499" spans="1:43" x14ac:dyDescent="0.35">
      <c r="A1499" t="s">
        <v>2783</v>
      </c>
      <c r="B1499" t="s">
        <v>47</v>
      </c>
      <c r="C1499" t="s">
        <v>48</v>
      </c>
      <c r="D1499" t="s">
        <v>48</v>
      </c>
      <c r="E1499" t="s">
        <v>61</v>
      </c>
      <c r="F1499" t="s">
        <v>2738</v>
      </c>
      <c r="G1499" t="s">
        <v>2934</v>
      </c>
      <c r="I1499" t="str">
        <f>HYPERLINK("https://twitter.com/Twitter User/status/1773175947669184742","https://twitter.com/Twitter User/status/1773175947669184742")</f>
        <v>https://twitter.com/Twitter User/status/1773175947669184742</v>
      </c>
      <c r="J1499" t="s">
        <v>52</v>
      </c>
      <c r="N1499">
        <v>0</v>
      </c>
      <c r="O1499">
        <v>0</v>
      </c>
      <c r="X1499" t="s">
        <v>95</v>
      </c>
      <c r="AK1499" t="s">
        <v>54</v>
      </c>
      <c r="AL1499" t="s">
        <v>55</v>
      </c>
      <c r="AM1499" t="s">
        <v>55</v>
      </c>
      <c r="AN1499" t="s">
        <v>55</v>
      </c>
      <c r="AO1499" t="s">
        <v>55</v>
      </c>
      <c r="AP1499" t="s">
        <v>55</v>
      </c>
      <c r="AQ1499" t="s">
        <v>55</v>
      </c>
    </row>
    <row r="1500" spans="1:43" x14ac:dyDescent="0.35">
      <c r="A1500" t="s">
        <v>2783</v>
      </c>
      <c r="B1500" t="s">
        <v>47</v>
      </c>
      <c r="C1500" t="s">
        <v>48</v>
      </c>
      <c r="D1500" t="s">
        <v>48</v>
      </c>
      <c r="E1500" t="s">
        <v>61</v>
      </c>
      <c r="F1500" t="s">
        <v>2738</v>
      </c>
      <c r="G1500" t="s">
        <v>2935</v>
      </c>
      <c r="I1500" t="str">
        <f>HYPERLINK("https://twitter.com/Twitter User/status/1773175658228711877","https://twitter.com/Twitter User/status/1773175658228711877")</f>
        <v>https://twitter.com/Twitter User/status/1773175658228711877</v>
      </c>
      <c r="J1500" t="s">
        <v>52</v>
      </c>
      <c r="N1500">
        <v>0</v>
      </c>
      <c r="O1500">
        <v>0</v>
      </c>
      <c r="X1500" t="s">
        <v>95</v>
      </c>
      <c r="AK1500" t="s">
        <v>54</v>
      </c>
      <c r="AL1500" t="s">
        <v>55</v>
      </c>
      <c r="AM1500" t="s">
        <v>55</v>
      </c>
      <c r="AN1500" t="s">
        <v>55</v>
      </c>
      <c r="AO1500" t="s">
        <v>55</v>
      </c>
      <c r="AP1500" t="s">
        <v>55</v>
      </c>
      <c r="AQ1500" t="s">
        <v>55</v>
      </c>
    </row>
    <row r="1501" spans="1:43" x14ac:dyDescent="0.35">
      <c r="A1501" t="s">
        <v>2783</v>
      </c>
      <c r="B1501" t="s">
        <v>47</v>
      </c>
      <c r="C1501" t="s">
        <v>48</v>
      </c>
      <c r="D1501" t="s">
        <v>48</v>
      </c>
      <c r="E1501" t="s">
        <v>61</v>
      </c>
      <c r="F1501" t="s">
        <v>2738</v>
      </c>
      <c r="G1501" t="s">
        <v>2936</v>
      </c>
      <c r="I1501" t="str">
        <f>HYPERLINK("https://twitter.com/Twitter User/status/1773175025618567459","https://twitter.com/Twitter User/status/1773175025618567459")</f>
        <v>https://twitter.com/Twitter User/status/1773175025618567459</v>
      </c>
      <c r="J1501" t="s">
        <v>52</v>
      </c>
      <c r="N1501">
        <v>0</v>
      </c>
      <c r="O1501">
        <v>0</v>
      </c>
      <c r="X1501" t="s">
        <v>95</v>
      </c>
      <c r="AK1501" t="s">
        <v>54</v>
      </c>
      <c r="AL1501" t="s">
        <v>55</v>
      </c>
      <c r="AM1501" t="s">
        <v>55</v>
      </c>
      <c r="AN1501" t="s">
        <v>55</v>
      </c>
      <c r="AO1501" t="s">
        <v>55</v>
      </c>
      <c r="AP1501" t="s">
        <v>55</v>
      </c>
      <c r="AQ1501" t="s">
        <v>55</v>
      </c>
    </row>
    <row r="1502" spans="1:43" x14ac:dyDescent="0.35">
      <c r="A1502" t="s">
        <v>2783</v>
      </c>
      <c r="B1502" t="s">
        <v>47</v>
      </c>
      <c r="C1502" t="s">
        <v>48</v>
      </c>
      <c r="D1502" t="s">
        <v>48</v>
      </c>
      <c r="E1502" t="s">
        <v>61</v>
      </c>
      <c r="F1502" t="s">
        <v>2738</v>
      </c>
      <c r="G1502" t="s">
        <v>2937</v>
      </c>
      <c r="I1502" t="str">
        <f>HYPERLINK("https://twitter.com/Twitter User/status/1773174159847158032","https://twitter.com/Twitter User/status/1773174159847158032")</f>
        <v>https://twitter.com/Twitter User/status/1773174159847158032</v>
      </c>
      <c r="N1502">
        <v>0</v>
      </c>
      <c r="O1502">
        <v>0</v>
      </c>
      <c r="X1502" t="s">
        <v>95</v>
      </c>
      <c r="AK1502" t="s">
        <v>54</v>
      </c>
      <c r="AL1502" t="s">
        <v>55</v>
      </c>
      <c r="AM1502" t="s">
        <v>55</v>
      </c>
      <c r="AN1502" t="s">
        <v>55</v>
      </c>
      <c r="AO1502" t="s">
        <v>55</v>
      </c>
      <c r="AP1502" t="s">
        <v>55</v>
      </c>
      <c r="AQ1502" t="s">
        <v>55</v>
      </c>
    </row>
    <row r="1503" spans="1:43" x14ac:dyDescent="0.35">
      <c r="A1503" t="s">
        <v>2783</v>
      </c>
      <c r="B1503" t="s">
        <v>47</v>
      </c>
      <c r="C1503" t="s">
        <v>48</v>
      </c>
      <c r="D1503" t="s">
        <v>48</v>
      </c>
      <c r="E1503" t="s">
        <v>61</v>
      </c>
      <c r="F1503" t="s">
        <v>2938</v>
      </c>
      <c r="G1503" t="s">
        <v>2939</v>
      </c>
      <c r="I1503" t="str">
        <f>HYPERLINK("https://twitter.com/Twitter User/status/1773174064531620313","https://twitter.com/Twitter User/status/1773174064531620313")</f>
        <v>https://twitter.com/Twitter User/status/1773174064531620313</v>
      </c>
      <c r="N1503">
        <v>0</v>
      </c>
      <c r="O1503">
        <v>0</v>
      </c>
      <c r="X1503" t="s">
        <v>53</v>
      </c>
      <c r="AK1503" t="s">
        <v>54</v>
      </c>
      <c r="AL1503" t="s">
        <v>55</v>
      </c>
      <c r="AM1503" t="s">
        <v>55</v>
      </c>
      <c r="AN1503" t="s">
        <v>55</v>
      </c>
      <c r="AO1503" t="s">
        <v>55</v>
      </c>
      <c r="AP1503" t="s">
        <v>55</v>
      </c>
      <c r="AQ1503" t="s">
        <v>55</v>
      </c>
    </row>
    <row r="1504" spans="1:43" x14ac:dyDescent="0.35">
      <c r="A1504" t="s">
        <v>2783</v>
      </c>
      <c r="B1504" t="s">
        <v>47</v>
      </c>
      <c r="C1504" t="s">
        <v>48</v>
      </c>
      <c r="D1504" t="s">
        <v>48</v>
      </c>
      <c r="E1504" t="s">
        <v>61</v>
      </c>
      <c r="F1504" t="s">
        <v>2738</v>
      </c>
      <c r="G1504" t="s">
        <v>2940</v>
      </c>
      <c r="I1504" t="str">
        <f>HYPERLINK("https://twitter.com/Twitter User/status/1773172784996258253","https://twitter.com/Twitter User/status/1773172784996258253")</f>
        <v>https://twitter.com/Twitter User/status/1773172784996258253</v>
      </c>
      <c r="N1504">
        <v>0</v>
      </c>
      <c r="O1504">
        <v>0</v>
      </c>
      <c r="X1504" t="s">
        <v>95</v>
      </c>
      <c r="AK1504" t="s">
        <v>54</v>
      </c>
      <c r="AL1504" t="s">
        <v>55</v>
      </c>
      <c r="AM1504" t="s">
        <v>55</v>
      </c>
      <c r="AN1504" t="s">
        <v>55</v>
      </c>
      <c r="AO1504" t="s">
        <v>55</v>
      </c>
      <c r="AP1504" t="s">
        <v>55</v>
      </c>
      <c r="AQ1504" t="s">
        <v>55</v>
      </c>
    </row>
    <row r="1505" spans="1:43" x14ac:dyDescent="0.35">
      <c r="A1505" t="s">
        <v>2783</v>
      </c>
      <c r="B1505" t="s">
        <v>47</v>
      </c>
      <c r="C1505" t="s">
        <v>48</v>
      </c>
      <c r="D1505" t="s">
        <v>48</v>
      </c>
      <c r="E1505" t="s">
        <v>61</v>
      </c>
      <c r="F1505" t="s">
        <v>2738</v>
      </c>
      <c r="G1505" t="s">
        <v>2941</v>
      </c>
      <c r="I1505" t="str">
        <f>HYPERLINK("https://twitter.com/Twitter User/status/1773172722769473760","https://twitter.com/Twitter User/status/1773172722769473760")</f>
        <v>https://twitter.com/Twitter User/status/1773172722769473760</v>
      </c>
      <c r="J1505" t="s">
        <v>52</v>
      </c>
      <c r="N1505">
        <v>0</v>
      </c>
      <c r="O1505">
        <v>0</v>
      </c>
      <c r="X1505" t="s">
        <v>95</v>
      </c>
      <c r="AK1505" t="s">
        <v>54</v>
      </c>
      <c r="AL1505" t="s">
        <v>55</v>
      </c>
      <c r="AM1505" t="s">
        <v>55</v>
      </c>
      <c r="AN1505" t="s">
        <v>55</v>
      </c>
      <c r="AO1505" t="s">
        <v>55</v>
      </c>
      <c r="AP1505" t="s">
        <v>55</v>
      </c>
      <c r="AQ1505" t="s">
        <v>55</v>
      </c>
    </row>
    <row r="1506" spans="1:43" x14ac:dyDescent="0.35">
      <c r="A1506" t="s">
        <v>2783</v>
      </c>
      <c r="B1506" t="s">
        <v>47</v>
      </c>
      <c r="C1506" t="s">
        <v>48</v>
      </c>
      <c r="D1506" t="s">
        <v>48</v>
      </c>
      <c r="E1506" t="s">
        <v>49</v>
      </c>
      <c r="F1506" t="s">
        <v>2942</v>
      </c>
      <c r="G1506" t="s">
        <v>2943</v>
      </c>
      <c r="I1506" t="str">
        <f>HYPERLINK("https://twitter.com/Twitter User/status/1773171582107578544","https://twitter.com/Twitter User/status/1773171582107578544")</f>
        <v>https://twitter.com/Twitter User/status/1773171582107578544</v>
      </c>
      <c r="J1506" t="s">
        <v>60</v>
      </c>
      <c r="N1506">
        <v>0</v>
      </c>
      <c r="O1506">
        <v>0</v>
      </c>
      <c r="X1506" t="s">
        <v>53</v>
      </c>
      <c r="AK1506" t="s">
        <v>54</v>
      </c>
      <c r="AL1506" t="s">
        <v>55</v>
      </c>
      <c r="AM1506" t="s">
        <v>55</v>
      </c>
      <c r="AN1506" t="s">
        <v>55</v>
      </c>
      <c r="AO1506" t="s">
        <v>55</v>
      </c>
      <c r="AP1506" t="s">
        <v>55</v>
      </c>
      <c r="AQ1506" t="s">
        <v>55</v>
      </c>
    </row>
    <row r="1507" spans="1:43" x14ac:dyDescent="0.35">
      <c r="A1507" t="s">
        <v>2783</v>
      </c>
      <c r="B1507" t="s">
        <v>47</v>
      </c>
      <c r="C1507" t="s">
        <v>48</v>
      </c>
      <c r="D1507" t="s">
        <v>48</v>
      </c>
      <c r="E1507" t="s">
        <v>61</v>
      </c>
      <c r="F1507" t="s">
        <v>2738</v>
      </c>
      <c r="G1507" t="s">
        <v>2944</v>
      </c>
      <c r="I1507" t="str">
        <f>HYPERLINK("https://twitter.com/Twitter User/status/1773171343531327558","https://twitter.com/Twitter User/status/1773171343531327558")</f>
        <v>https://twitter.com/Twitter User/status/1773171343531327558</v>
      </c>
      <c r="J1507" t="s">
        <v>52</v>
      </c>
      <c r="N1507">
        <v>0</v>
      </c>
      <c r="O1507">
        <v>0</v>
      </c>
      <c r="X1507" t="s">
        <v>95</v>
      </c>
      <c r="AK1507" t="s">
        <v>54</v>
      </c>
      <c r="AL1507" t="s">
        <v>55</v>
      </c>
      <c r="AM1507" t="s">
        <v>55</v>
      </c>
      <c r="AN1507" t="s">
        <v>55</v>
      </c>
      <c r="AO1507" t="s">
        <v>55</v>
      </c>
      <c r="AP1507" t="s">
        <v>55</v>
      </c>
      <c r="AQ1507" t="s">
        <v>55</v>
      </c>
    </row>
    <row r="1508" spans="1:43" x14ac:dyDescent="0.35">
      <c r="A1508" t="s">
        <v>2783</v>
      </c>
      <c r="B1508" t="s">
        <v>47</v>
      </c>
      <c r="C1508" t="s">
        <v>48</v>
      </c>
      <c r="D1508" t="s">
        <v>48</v>
      </c>
      <c r="E1508" t="s">
        <v>61</v>
      </c>
      <c r="F1508" t="s">
        <v>2738</v>
      </c>
      <c r="G1508" t="s">
        <v>2945</v>
      </c>
      <c r="I1508" t="str">
        <f>HYPERLINK("https://twitter.com/Twitter User/status/1773170233387163696","https://twitter.com/Twitter User/status/1773170233387163696")</f>
        <v>https://twitter.com/Twitter User/status/1773170233387163696</v>
      </c>
      <c r="N1508">
        <v>0</v>
      </c>
      <c r="O1508">
        <v>0</v>
      </c>
      <c r="X1508" t="s">
        <v>95</v>
      </c>
      <c r="AK1508" t="s">
        <v>54</v>
      </c>
      <c r="AL1508" t="s">
        <v>55</v>
      </c>
      <c r="AM1508" t="s">
        <v>55</v>
      </c>
      <c r="AN1508" t="s">
        <v>55</v>
      </c>
      <c r="AO1508" t="s">
        <v>55</v>
      </c>
      <c r="AP1508" t="s">
        <v>55</v>
      </c>
      <c r="AQ1508" t="s">
        <v>55</v>
      </c>
    </row>
    <row r="1509" spans="1:43" x14ac:dyDescent="0.35">
      <c r="A1509" t="s">
        <v>2783</v>
      </c>
      <c r="B1509" t="s">
        <v>47</v>
      </c>
      <c r="C1509" t="s">
        <v>48</v>
      </c>
      <c r="D1509" t="s">
        <v>48</v>
      </c>
      <c r="E1509" t="s">
        <v>61</v>
      </c>
      <c r="F1509" t="s">
        <v>2738</v>
      </c>
      <c r="G1509" t="s">
        <v>2946</v>
      </c>
      <c r="I1509" t="str">
        <f>HYPERLINK("https://twitter.com/Twitter User/status/1773170184343130397","https://twitter.com/Twitter User/status/1773170184343130397")</f>
        <v>https://twitter.com/Twitter User/status/1773170184343130397</v>
      </c>
      <c r="J1509" t="s">
        <v>52</v>
      </c>
      <c r="N1509">
        <v>0</v>
      </c>
      <c r="O1509">
        <v>0</v>
      </c>
      <c r="X1509" t="s">
        <v>95</v>
      </c>
      <c r="AK1509" t="s">
        <v>54</v>
      </c>
      <c r="AL1509" t="s">
        <v>55</v>
      </c>
      <c r="AM1509" t="s">
        <v>55</v>
      </c>
      <c r="AN1509" t="s">
        <v>55</v>
      </c>
      <c r="AO1509" t="s">
        <v>55</v>
      </c>
      <c r="AP1509" t="s">
        <v>55</v>
      </c>
      <c r="AQ1509" t="s">
        <v>55</v>
      </c>
    </row>
    <row r="1510" spans="1:43" x14ac:dyDescent="0.35">
      <c r="A1510" t="s">
        <v>2783</v>
      </c>
      <c r="B1510" t="s">
        <v>47</v>
      </c>
      <c r="C1510" t="s">
        <v>48</v>
      </c>
      <c r="D1510" t="s">
        <v>48</v>
      </c>
      <c r="E1510" t="s">
        <v>49</v>
      </c>
      <c r="F1510" t="s">
        <v>2947</v>
      </c>
      <c r="G1510" t="s">
        <v>2948</v>
      </c>
      <c r="I1510" t="str">
        <f>HYPERLINK("https://twitter.com/Twitter User/status/1773168444419997828","https://twitter.com/Twitter User/status/1773168444419997828")</f>
        <v>https://twitter.com/Twitter User/status/1773168444419997828</v>
      </c>
      <c r="J1510" t="s">
        <v>52</v>
      </c>
      <c r="N1510">
        <v>0</v>
      </c>
      <c r="O1510">
        <v>0</v>
      </c>
      <c r="X1510" t="s">
        <v>53</v>
      </c>
      <c r="AK1510" t="s">
        <v>54</v>
      </c>
      <c r="AL1510" t="s">
        <v>55</v>
      </c>
      <c r="AM1510" t="s">
        <v>55</v>
      </c>
      <c r="AN1510" t="s">
        <v>55</v>
      </c>
      <c r="AO1510" t="s">
        <v>55</v>
      </c>
      <c r="AP1510" t="s">
        <v>55</v>
      </c>
      <c r="AQ1510" t="s">
        <v>55</v>
      </c>
    </row>
    <row r="1511" spans="1:43" x14ac:dyDescent="0.35">
      <c r="A1511" t="s">
        <v>2783</v>
      </c>
      <c r="B1511" t="s">
        <v>47</v>
      </c>
      <c r="C1511" t="s">
        <v>48</v>
      </c>
      <c r="D1511" t="s">
        <v>48</v>
      </c>
      <c r="E1511" t="s">
        <v>61</v>
      </c>
      <c r="F1511" t="s">
        <v>2738</v>
      </c>
      <c r="G1511" t="s">
        <v>2949</v>
      </c>
      <c r="I1511" t="str">
        <f>HYPERLINK("https://twitter.com/Twitter User/status/1773167893192098125","https://twitter.com/Twitter User/status/1773167893192098125")</f>
        <v>https://twitter.com/Twitter User/status/1773167893192098125</v>
      </c>
      <c r="J1511" t="s">
        <v>52</v>
      </c>
      <c r="N1511">
        <v>0</v>
      </c>
      <c r="O1511">
        <v>0</v>
      </c>
      <c r="X1511" t="s">
        <v>95</v>
      </c>
      <c r="AK1511" t="s">
        <v>54</v>
      </c>
      <c r="AL1511" t="s">
        <v>55</v>
      </c>
      <c r="AM1511" t="s">
        <v>55</v>
      </c>
      <c r="AN1511" t="s">
        <v>55</v>
      </c>
      <c r="AO1511" t="s">
        <v>55</v>
      </c>
      <c r="AP1511" t="s">
        <v>55</v>
      </c>
      <c r="AQ1511" t="s">
        <v>55</v>
      </c>
    </row>
    <row r="1512" spans="1:43" x14ac:dyDescent="0.35">
      <c r="A1512" t="s">
        <v>2783</v>
      </c>
      <c r="B1512" t="s">
        <v>47</v>
      </c>
      <c r="C1512" t="s">
        <v>48</v>
      </c>
      <c r="D1512" t="s">
        <v>48</v>
      </c>
      <c r="E1512" t="s">
        <v>61</v>
      </c>
      <c r="F1512" t="s">
        <v>2738</v>
      </c>
      <c r="G1512" t="s">
        <v>2950</v>
      </c>
      <c r="I1512" t="str">
        <f>HYPERLINK("https://twitter.com/Twitter User/status/1773165866739282234","https://twitter.com/Twitter User/status/1773165866739282234")</f>
        <v>https://twitter.com/Twitter User/status/1773165866739282234</v>
      </c>
      <c r="J1512" t="s">
        <v>52</v>
      </c>
      <c r="N1512">
        <v>0</v>
      </c>
      <c r="O1512">
        <v>0</v>
      </c>
      <c r="X1512" t="s">
        <v>95</v>
      </c>
      <c r="AK1512" t="s">
        <v>54</v>
      </c>
      <c r="AL1512" t="s">
        <v>55</v>
      </c>
      <c r="AM1512" t="s">
        <v>55</v>
      </c>
      <c r="AN1512" t="s">
        <v>55</v>
      </c>
      <c r="AO1512" t="s">
        <v>55</v>
      </c>
      <c r="AP1512" t="s">
        <v>55</v>
      </c>
      <c r="AQ1512" t="s">
        <v>55</v>
      </c>
    </row>
    <row r="1513" spans="1:43" x14ac:dyDescent="0.35">
      <c r="A1513" t="s">
        <v>2783</v>
      </c>
      <c r="B1513" t="s">
        <v>47</v>
      </c>
      <c r="C1513" t="s">
        <v>48</v>
      </c>
      <c r="D1513" t="s">
        <v>48</v>
      </c>
      <c r="E1513" t="s">
        <v>61</v>
      </c>
      <c r="F1513" t="s">
        <v>2738</v>
      </c>
      <c r="G1513" t="s">
        <v>2951</v>
      </c>
      <c r="I1513" t="str">
        <f>HYPERLINK("https://twitter.com/Twitter User/status/1773165376903299478","https://twitter.com/Twitter User/status/1773165376903299478")</f>
        <v>https://twitter.com/Twitter User/status/1773165376903299478</v>
      </c>
      <c r="N1513">
        <v>0</v>
      </c>
      <c r="O1513">
        <v>0</v>
      </c>
      <c r="X1513" t="s">
        <v>95</v>
      </c>
      <c r="AK1513" t="s">
        <v>54</v>
      </c>
      <c r="AL1513" t="s">
        <v>55</v>
      </c>
      <c r="AM1513" t="s">
        <v>55</v>
      </c>
      <c r="AN1513" t="s">
        <v>55</v>
      </c>
      <c r="AO1513" t="s">
        <v>55</v>
      </c>
      <c r="AP1513" t="s">
        <v>55</v>
      </c>
      <c r="AQ1513" t="s">
        <v>55</v>
      </c>
    </row>
    <row r="1514" spans="1:43" x14ac:dyDescent="0.35">
      <c r="A1514" t="s">
        <v>2783</v>
      </c>
      <c r="B1514" t="s">
        <v>47</v>
      </c>
      <c r="C1514" t="s">
        <v>48</v>
      </c>
      <c r="D1514" t="s">
        <v>48</v>
      </c>
      <c r="E1514" t="s">
        <v>61</v>
      </c>
      <c r="F1514" t="s">
        <v>2738</v>
      </c>
      <c r="G1514" t="s">
        <v>2952</v>
      </c>
      <c r="I1514" t="str">
        <f>HYPERLINK("https://twitter.com/Twitter User/status/1773164917991895224","https://twitter.com/Twitter User/status/1773164917991895224")</f>
        <v>https://twitter.com/Twitter User/status/1773164917991895224</v>
      </c>
      <c r="J1514" t="s">
        <v>52</v>
      </c>
      <c r="N1514">
        <v>0</v>
      </c>
      <c r="O1514">
        <v>0</v>
      </c>
      <c r="X1514" t="s">
        <v>95</v>
      </c>
      <c r="AK1514" t="s">
        <v>54</v>
      </c>
      <c r="AL1514" t="s">
        <v>55</v>
      </c>
      <c r="AM1514" t="s">
        <v>55</v>
      </c>
      <c r="AN1514" t="s">
        <v>55</v>
      </c>
      <c r="AO1514" t="s">
        <v>55</v>
      </c>
      <c r="AP1514" t="s">
        <v>55</v>
      </c>
      <c r="AQ1514" t="s">
        <v>55</v>
      </c>
    </row>
    <row r="1515" spans="1:43" x14ac:dyDescent="0.35">
      <c r="A1515" t="s">
        <v>2783</v>
      </c>
      <c r="B1515" t="s">
        <v>47</v>
      </c>
      <c r="C1515" t="s">
        <v>48</v>
      </c>
      <c r="D1515" t="s">
        <v>48</v>
      </c>
      <c r="E1515" t="s">
        <v>61</v>
      </c>
      <c r="F1515" t="s">
        <v>2738</v>
      </c>
      <c r="G1515" t="s">
        <v>2953</v>
      </c>
      <c r="I1515" t="str">
        <f>HYPERLINK("https://twitter.com/Twitter User/status/1773164109644677287","https://twitter.com/Twitter User/status/1773164109644677287")</f>
        <v>https://twitter.com/Twitter User/status/1773164109644677287</v>
      </c>
      <c r="N1515">
        <v>0</v>
      </c>
      <c r="O1515">
        <v>0</v>
      </c>
      <c r="X1515" t="s">
        <v>95</v>
      </c>
      <c r="AK1515" t="s">
        <v>54</v>
      </c>
      <c r="AL1515" t="s">
        <v>55</v>
      </c>
      <c r="AM1515" t="s">
        <v>55</v>
      </c>
      <c r="AN1515" t="s">
        <v>55</v>
      </c>
      <c r="AO1515" t="s">
        <v>55</v>
      </c>
      <c r="AP1515" t="s">
        <v>55</v>
      </c>
      <c r="AQ1515" t="s">
        <v>55</v>
      </c>
    </row>
    <row r="1516" spans="1:43" x14ac:dyDescent="0.35">
      <c r="A1516" t="s">
        <v>2783</v>
      </c>
      <c r="B1516" t="s">
        <v>47</v>
      </c>
      <c r="C1516" t="s">
        <v>48</v>
      </c>
      <c r="D1516" t="s">
        <v>48</v>
      </c>
      <c r="E1516" t="s">
        <v>61</v>
      </c>
      <c r="F1516" t="s">
        <v>2738</v>
      </c>
      <c r="G1516" t="s">
        <v>2954</v>
      </c>
      <c r="I1516" t="str">
        <f>HYPERLINK("https://twitter.com/Twitter User/status/1773162780088049870","https://twitter.com/Twitter User/status/1773162780088049870")</f>
        <v>https://twitter.com/Twitter User/status/1773162780088049870</v>
      </c>
      <c r="J1516" t="s">
        <v>52</v>
      </c>
      <c r="N1516">
        <v>0</v>
      </c>
      <c r="O1516">
        <v>0</v>
      </c>
      <c r="X1516" t="s">
        <v>95</v>
      </c>
      <c r="AK1516" t="s">
        <v>54</v>
      </c>
      <c r="AL1516" t="s">
        <v>55</v>
      </c>
      <c r="AM1516" t="s">
        <v>55</v>
      </c>
      <c r="AN1516" t="s">
        <v>55</v>
      </c>
      <c r="AO1516" t="s">
        <v>55</v>
      </c>
      <c r="AP1516" t="s">
        <v>55</v>
      </c>
      <c r="AQ1516" t="s">
        <v>55</v>
      </c>
    </row>
    <row r="1517" spans="1:43" x14ac:dyDescent="0.35">
      <c r="A1517" t="s">
        <v>2783</v>
      </c>
      <c r="B1517" t="s">
        <v>47</v>
      </c>
      <c r="C1517" t="s">
        <v>48</v>
      </c>
      <c r="D1517" t="s">
        <v>48</v>
      </c>
      <c r="E1517" t="s">
        <v>61</v>
      </c>
      <c r="F1517" t="s">
        <v>2738</v>
      </c>
      <c r="G1517" t="s">
        <v>2955</v>
      </c>
      <c r="I1517" t="str">
        <f>HYPERLINK("https://twitter.com/Twitter User/status/1773162311651303798","https://twitter.com/Twitter User/status/1773162311651303798")</f>
        <v>https://twitter.com/Twitter User/status/1773162311651303798</v>
      </c>
      <c r="J1517" t="s">
        <v>52</v>
      </c>
      <c r="N1517">
        <v>0</v>
      </c>
      <c r="O1517">
        <v>0</v>
      </c>
      <c r="X1517" t="s">
        <v>95</v>
      </c>
      <c r="AK1517" t="s">
        <v>54</v>
      </c>
      <c r="AL1517" t="s">
        <v>55</v>
      </c>
      <c r="AM1517" t="s">
        <v>55</v>
      </c>
      <c r="AN1517" t="s">
        <v>55</v>
      </c>
      <c r="AO1517" t="s">
        <v>55</v>
      </c>
      <c r="AP1517" t="s">
        <v>55</v>
      </c>
      <c r="AQ1517" t="s">
        <v>55</v>
      </c>
    </row>
    <row r="1518" spans="1:43" x14ac:dyDescent="0.35">
      <c r="A1518" t="s">
        <v>2783</v>
      </c>
      <c r="B1518" t="s">
        <v>47</v>
      </c>
      <c r="C1518" t="s">
        <v>48</v>
      </c>
      <c r="D1518" t="s">
        <v>48</v>
      </c>
      <c r="E1518" t="s">
        <v>61</v>
      </c>
      <c r="F1518" t="s">
        <v>2738</v>
      </c>
      <c r="G1518" t="s">
        <v>2956</v>
      </c>
      <c r="I1518" t="str">
        <f>HYPERLINK("https://twitter.com/Twitter User/status/1773162217178845438","https://twitter.com/Twitter User/status/1773162217178845438")</f>
        <v>https://twitter.com/Twitter User/status/1773162217178845438</v>
      </c>
      <c r="N1518">
        <v>0</v>
      </c>
      <c r="O1518">
        <v>0</v>
      </c>
      <c r="X1518" t="s">
        <v>95</v>
      </c>
      <c r="AK1518" t="s">
        <v>54</v>
      </c>
      <c r="AL1518" t="s">
        <v>55</v>
      </c>
      <c r="AM1518" t="s">
        <v>55</v>
      </c>
      <c r="AN1518" t="s">
        <v>55</v>
      </c>
      <c r="AO1518" t="s">
        <v>55</v>
      </c>
      <c r="AP1518" t="s">
        <v>55</v>
      </c>
      <c r="AQ1518" t="s">
        <v>55</v>
      </c>
    </row>
    <row r="1519" spans="1:43" x14ac:dyDescent="0.35">
      <c r="A1519" t="s">
        <v>2783</v>
      </c>
      <c r="B1519" t="s">
        <v>47</v>
      </c>
      <c r="C1519" t="s">
        <v>48</v>
      </c>
      <c r="D1519" t="s">
        <v>48</v>
      </c>
      <c r="E1519" t="s">
        <v>61</v>
      </c>
      <c r="F1519" t="s">
        <v>2738</v>
      </c>
      <c r="G1519" t="s">
        <v>2957</v>
      </c>
      <c r="I1519" t="str">
        <f>HYPERLINK("https://twitter.com/Twitter User/status/1773161509377441888","https://twitter.com/Twitter User/status/1773161509377441888")</f>
        <v>https://twitter.com/Twitter User/status/1773161509377441888</v>
      </c>
      <c r="J1519" t="s">
        <v>52</v>
      </c>
      <c r="N1519">
        <v>0</v>
      </c>
      <c r="O1519">
        <v>0</v>
      </c>
      <c r="X1519" t="s">
        <v>95</v>
      </c>
      <c r="AK1519" t="s">
        <v>54</v>
      </c>
      <c r="AL1519" t="s">
        <v>55</v>
      </c>
      <c r="AM1519" t="s">
        <v>55</v>
      </c>
      <c r="AN1519" t="s">
        <v>55</v>
      </c>
      <c r="AO1519" t="s">
        <v>55</v>
      </c>
      <c r="AP1519" t="s">
        <v>55</v>
      </c>
      <c r="AQ1519" t="s">
        <v>55</v>
      </c>
    </row>
    <row r="1520" spans="1:43" x14ac:dyDescent="0.35">
      <c r="A1520" t="s">
        <v>2783</v>
      </c>
      <c r="B1520" t="s">
        <v>47</v>
      </c>
      <c r="C1520" t="s">
        <v>48</v>
      </c>
      <c r="D1520" t="s">
        <v>48</v>
      </c>
      <c r="E1520" t="s">
        <v>61</v>
      </c>
      <c r="F1520" t="s">
        <v>2738</v>
      </c>
      <c r="G1520" t="s">
        <v>2958</v>
      </c>
      <c r="I1520" t="str">
        <f>HYPERLINK("https://twitter.com/Twitter User/status/1773161392209563935","https://twitter.com/Twitter User/status/1773161392209563935")</f>
        <v>https://twitter.com/Twitter User/status/1773161392209563935</v>
      </c>
      <c r="J1520" t="s">
        <v>52</v>
      </c>
      <c r="N1520">
        <v>0</v>
      </c>
      <c r="O1520">
        <v>0</v>
      </c>
      <c r="X1520" t="s">
        <v>95</v>
      </c>
      <c r="AK1520" t="s">
        <v>54</v>
      </c>
      <c r="AL1520" t="s">
        <v>55</v>
      </c>
      <c r="AM1520" t="s">
        <v>55</v>
      </c>
      <c r="AN1520" t="s">
        <v>55</v>
      </c>
      <c r="AO1520" t="s">
        <v>55</v>
      </c>
      <c r="AP1520" t="s">
        <v>55</v>
      </c>
      <c r="AQ1520" t="s">
        <v>55</v>
      </c>
    </row>
    <row r="1521" spans="1:43" x14ac:dyDescent="0.35">
      <c r="A1521" t="s">
        <v>2783</v>
      </c>
      <c r="B1521" t="s">
        <v>47</v>
      </c>
      <c r="C1521" t="s">
        <v>48</v>
      </c>
      <c r="D1521" t="s">
        <v>48</v>
      </c>
      <c r="E1521" t="s">
        <v>61</v>
      </c>
      <c r="F1521" t="s">
        <v>2959</v>
      </c>
      <c r="G1521" t="s">
        <v>2960</v>
      </c>
      <c r="I1521" t="str">
        <f>HYPERLINK("https://twitter.com/Twitter User/status/1773161016991363126","https://twitter.com/Twitter User/status/1773161016991363126")</f>
        <v>https://twitter.com/Twitter User/status/1773161016991363126</v>
      </c>
      <c r="N1521">
        <v>0</v>
      </c>
      <c r="O1521">
        <v>0</v>
      </c>
      <c r="X1521" t="s">
        <v>53</v>
      </c>
      <c r="AK1521" t="s">
        <v>54</v>
      </c>
      <c r="AL1521" t="s">
        <v>55</v>
      </c>
      <c r="AM1521" t="s">
        <v>55</v>
      </c>
      <c r="AN1521" t="s">
        <v>55</v>
      </c>
      <c r="AO1521" t="s">
        <v>55</v>
      </c>
      <c r="AP1521" t="s">
        <v>55</v>
      </c>
      <c r="AQ1521" t="s">
        <v>55</v>
      </c>
    </row>
    <row r="1522" spans="1:43" x14ac:dyDescent="0.35">
      <c r="A1522" t="s">
        <v>2783</v>
      </c>
      <c r="B1522" t="s">
        <v>47</v>
      </c>
      <c r="C1522" t="s">
        <v>48</v>
      </c>
      <c r="D1522" t="s">
        <v>48</v>
      </c>
      <c r="E1522" t="s">
        <v>61</v>
      </c>
      <c r="F1522" t="s">
        <v>2738</v>
      </c>
      <c r="G1522" t="s">
        <v>2961</v>
      </c>
      <c r="I1522" t="str">
        <f>HYPERLINK("https://twitter.com/Twitter User/status/1773160945340067922","https://twitter.com/Twitter User/status/1773160945340067922")</f>
        <v>https://twitter.com/Twitter User/status/1773160945340067922</v>
      </c>
      <c r="J1522" t="s">
        <v>60</v>
      </c>
      <c r="N1522">
        <v>0</v>
      </c>
      <c r="O1522">
        <v>0</v>
      </c>
      <c r="X1522" t="s">
        <v>95</v>
      </c>
      <c r="AK1522" t="s">
        <v>54</v>
      </c>
      <c r="AL1522" t="s">
        <v>55</v>
      </c>
      <c r="AM1522" t="s">
        <v>55</v>
      </c>
      <c r="AN1522" t="s">
        <v>55</v>
      </c>
      <c r="AO1522" t="s">
        <v>55</v>
      </c>
      <c r="AP1522" t="s">
        <v>55</v>
      </c>
      <c r="AQ1522" t="s">
        <v>55</v>
      </c>
    </row>
    <row r="1523" spans="1:43" x14ac:dyDescent="0.35">
      <c r="A1523" t="s">
        <v>2783</v>
      </c>
      <c r="B1523" t="s">
        <v>47</v>
      </c>
      <c r="C1523" t="s">
        <v>48</v>
      </c>
      <c r="D1523" t="s">
        <v>48</v>
      </c>
      <c r="E1523" t="s">
        <v>61</v>
      </c>
      <c r="F1523" t="s">
        <v>2738</v>
      </c>
      <c r="G1523" t="s">
        <v>2962</v>
      </c>
      <c r="I1523" t="str">
        <f>HYPERLINK("https://twitter.com/Twitter User/status/1773158786972148196","https://twitter.com/Twitter User/status/1773158786972148196")</f>
        <v>https://twitter.com/Twitter User/status/1773158786972148196</v>
      </c>
      <c r="J1523" t="s">
        <v>52</v>
      </c>
      <c r="N1523">
        <v>0</v>
      </c>
      <c r="O1523">
        <v>0</v>
      </c>
      <c r="X1523" t="s">
        <v>95</v>
      </c>
      <c r="AK1523" t="s">
        <v>54</v>
      </c>
      <c r="AL1523" t="s">
        <v>55</v>
      </c>
      <c r="AM1523" t="s">
        <v>55</v>
      </c>
      <c r="AN1523" t="s">
        <v>55</v>
      </c>
      <c r="AO1523" t="s">
        <v>55</v>
      </c>
      <c r="AP1523" t="s">
        <v>55</v>
      </c>
      <c r="AQ1523" t="s">
        <v>55</v>
      </c>
    </row>
    <row r="1524" spans="1:43" x14ac:dyDescent="0.35">
      <c r="A1524" t="s">
        <v>2783</v>
      </c>
      <c r="B1524" t="s">
        <v>47</v>
      </c>
      <c r="C1524" t="s">
        <v>48</v>
      </c>
      <c r="D1524" t="s">
        <v>48</v>
      </c>
      <c r="E1524" t="s">
        <v>61</v>
      </c>
      <c r="F1524" t="s">
        <v>2738</v>
      </c>
      <c r="G1524" t="s">
        <v>2963</v>
      </c>
      <c r="I1524" t="str">
        <f>HYPERLINK("https://twitter.com/Twitter User/status/1773158236297867411","https://twitter.com/Twitter User/status/1773158236297867411")</f>
        <v>https://twitter.com/Twitter User/status/1773158236297867411</v>
      </c>
      <c r="J1524" t="s">
        <v>52</v>
      </c>
      <c r="N1524">
        <v>0</v>
      </c>
      <c r="O1524">
        <v>0</v>
      </c>
      <c r="X1524" t="s">
        <v>95</v>
      </c>
      <c r="AK1524" t="s">
        <v>54</v>
      </c>
      <c r="AL1524" t="s">
        <v>55</v>
      </c>
      <c r="AM1524" t="s">
        <v>55</v>
      </c>
      <c r="AN1524" t="s">
        <v>55</v>
      </c>
      <c r="AO1524" t="s">
        <v>55</v>
      </c>
      <c r="AP1524" t="s">
        <v>55</v>
      </c>
      <c r="AQ1524" t="s">
        <v>55</v>
      </c>
    </row>
    <row r="1525" spans="1:43" x14ac:dyDescent="0.35">
      <c r="A1525" t="s">
        <v>2783</v>
      </c>
      <c r="B1525" t="s">
        <v>47</v>
      </c>
      <c r="C1525" t="s">
        <v>48</v>
      </c>
      <c r="D1525" t="s">
        <v>48</v>
      </c>
      <c r="E1525" t="s">
        <v>61</v>
      </c>
      <c r="F1525" t="s">
        <v>2738</v>
      </c>
      <c r="G1525" t="s">
        <v>2964</v>
      </c>
      <c r="I1525" t="str">
        <f>HYPERLINK("https://twitter.com/Twitter User/status/1773157875336036592","https://twitter.com/Twitter User/status/1773157875336036592")</f>
        <v>https://twitter.com/Twitter User/status/1773157875336036592</v>
      </c>
      <c r="J1525" t="s">
        <v>52</v>
      </c>
      <c r="N1525">
        <v>0</v>
      </c>
      <c r="O1525">
        <v>0</v>
      </c>
      <c r="X1525" t="s">
        <v>95</v>
      </c>
      <c r="AK1525" t="s">
        <v>54</v>
      </c>
      <c r="AL1525" t="s">
        <v>55</v>
      </c>
      <c r="AM1525" t="s">
        <v>55</v>
      </c>
      <c r="AN1525" t="s">
        <v>55</v>
      </c>
      <c r="AO1525" t="s">
        <v>55</v>
      </c>
      <c r="AP1525" t="s">
        <v>55</v>
      </c>
      <c r="AQ1525" t="s">
        <v>55</v>
      </c>
    </row>
    <row r="1526" spans="1:43" x14ac:dyDescent="0.35">
      <c r="A1526" t="s">
        <v>2783</v>
      </c>
      <c r="B1526" t="s">
        <v>47</v>
      </c>
      <c r="C1526" t="s">
        <v>48</v>
      </c>
      <c r="D1526" t="s">
        <v>48</v>
      </c>
      <c r="E1526" t="s">
        <v>61</v>
      </c>
      <c r="F1526" t="s">
        <v>2738</v>
      </c>
      <c r="G1526" t="s">
        <v>2965</v>
      </c>
      <c r="I1526" t="str">
        <f>HYPERLINK("https://twitter.com/Twitter User/status/1773157254201553401","https://twitter.com/Twitter User/status/1773157254201553401")</f>
        <v>https://twitter.com/Twitter User/status/1773157254201553401</v>
      </c>
      <c r="N1526">
        <v>0</v>
      </c>
      <c r="O1526">
        <v>0</v>
      </c>
      <c r="X1526" t="s">
        <v>95</v>
      </c>
      <c r="AK1526" t="s">
        <v>54</v>
      </c>
      <c r="AL1526" t="s">
        <v>55</v>
      </c>
      <c r="AM1526" t="s">
        <v>55</v>
      </c>
      <c r="AN1526" t="s">
        <v>55</v>
      </c>
      <c r="AO1526" t="s">
        <v>55</v>
      </c>
      <c r="AP1526" t="s">
        <v>55</v>
      </c>
      <c r="AQ1526" t="s">
        <v>55</v>
      </c>
    </row>
    <row r="1527" spans="1:43" x14ac:dyDescent="0.35">
      <c r="A1527" t="s">
        <v>2783</v>
      </c>
      <c r="B1527" t="s">
        <v>47</v>
      </c>
      <c r="C1527" t="s">
        <v>48</v>
      </c>
      <c r="D1527" t="s">
        <v>48</v>
      </c>
      <c r="E1527" t="s">
        <v>61</v>
      </c>
      <c r="F1527" t="s">
        <v>2738</v>
      </c>
      <c r="G1527" t="s">
        <v>2966</v>
      </c>
      <c r="I1527" t="str">
        <f>HYPERLINK("https://twitter.com/Twitter User/status/1773155743698452592","https://twitter.com/Twitter User/status/1773155743698452592")</f>
        <v>https://twitter.com/Twitter User/status/1773155743698452592</v>
      </c>
      <c r="N1527">
        <v>0</v>
      </c>
      <c r="O1527">
        <v>0</v>
      </c>
      <c r="X1527" t="s">
        <v>95</v>
      </c>
      <c r="AK1527" t="s">
        <v>54</v>
      </c>
      <c r="AL1527" t="s">
        <v>55</v>
      </c>
      <c r="AM1527" t="s">
        <v>55</v>
      </c>
      <c r="AN1527" t="s">
        <v>55</v>
      </c>
      <c r="AO1527" t="s">
        <v>55</v>
      </c>
      <c r="AP1527" t="s">
        <v>55</v>
      </c>
      <c r="AQ1527" t="s">
        <v>55</v>
      </c>
    </row>
    <row r="1528" spans="1:43" x14ac:dyDescent="0.35">
      <c r="A1528" t="s">
        <v>2783</v>
      </c>
      <c r="B1528" t="s">
        <v>47</v>
      </c>
      <c r="C1528" t="s">
        <v>48</v>
      </c>
      <c r="D1528" t="s">
        <v>48</v>
      </c>
      <c r="E1528" t="s">
        <v>49</v>
      </c>
      <c r="F1528" t="s">
        <v>2967</v>
      </c>
      <c r="G1528" t="s">
        <v>2968</v>
      </c>
      <c r="I1528" t="str">
        <f>HYPERLINK("https://twitter.com/Twitter User/status/1773153130001088735","https://twitter.com/Twitter User/status/1773153130001088735")</f>
        <v>https://twitter.com/Twitter User/status/1773153130001088735</v>
      </c>
      <c r="J1528" t="s">
        <v>52</v>
      </c>
      <c r="N1528">
        <v>0</v>
      </c>
      <c r="O1528">
        <v>0</v>
      </c>
      <c r="X1528" t="s">
        <v>53</v>
      </c>
      <c r="AK1528" t="s">
        <v>54</v>
      </c>
      <c r="AL1528" t="s">
        <v>55</v>
      </c>
      <c r="AM1528" t="s">
        <v>55</v>
      </c>
      <c r="AN1528" t="s">
        <v>55</v>
      </c>
      <c r="AO1528" t="s">
        <v>55</v>
      </c>
      <c r="AP1528" t="s">
        <v>55</v>
      </c>
      <c r="AQ1528" t="s">
        <v>55</v>
      </c>
    </row>
    <row r="1529" spans="1:43" x14ac:dyDescent="0.35">
      <c r="A1529" t="s">
        <v>2783</v>
      </c>
      <c r="B1529" t="s">
        <v>47</v>
      </c>
      <c r="C1529" t="s">
        <v>48</v>
      </c>
      <c r="D1529" t="s">
        <v>48</v>
      </c>
      <c r="E1529" t="s">
        <v>61</v>
      </c>
      <c r="F1529" t="s">
        <v>2969</v>
      </c>
      <c r="G1529" t="s">
        <v>2970</v>
      </c>
      <c r="I1529" t="str">
        <f>HYPERLINK("https://twitter.com/Twitter User/status/1773152511165129094","https://twitter.com/Twitter User/status/1773152511165129094")</f>
        <v>https://twitter.com/Twitter User/status/1773152511165129094</v>
      </c>
      <c r="J1529" t="s">
        <v>60</v>
      </c>
      <c r="N1529">
        <v>0</v>
      </c>
      <c r="O1529">
        <v>0</v>
      </c>
      <c r="X1529" t="s">
        <v>53</v>
      </c>
      <c r="AK1529" t="s">
        <v>54</v>
      </c>
      <c r="AL1529" t="s">
        <v>55</v>
      </c>
      <c r="AM1529" t="s">
        <v>55</v>
      </c>
      <c r="AN1529" t="s">
        <v>55</v>
      </c>
      <c r="AO1529" t="s">
        <v>55</v>
      </c>
      <c r="AP1529" t="s">
        <v>55</v>
      </c>
      <c r="AQ1529" t="s">
        <v>55</v>
      </c>
    </row>
    <row r="1530" spans="1:43" x14ac:dyDescent="0.35">
      <c r="A1530" t="s">
        <v>2783</v>
      </c>
      <c r="B1530" t="s">
        <v>47</v>
      </c>
      <c r="C1530" t="s">
        <v>48</v>
      </c>
      <c r="D1530" t="s">
        <v>48</v>
      </c>
      <c r="E1530" t="s">
        <v>61</v>
      </c>
      <c r="F1530" t="s">
        <v>2738</v>
      </c>
      <c r="G1530" t="s">
        <v>2971</v>
      </c>
      <c r="I1530" t="str">
        <f>HYPERLINK("https://twitter.com/Twitter User/status/1773152071346270483","https://twitter.com/Twitter User/status/1773152071346270483")</f>
        <v>https://twitter.com/Twitter User/status/1773152071346270483</v>
      </c>
      <c r="J1530" t="s">
        <v>52</v>
      </c>
      <c r="N1530">
        <v>0</v>
      </c>
      <c r="O1530">
        <v>0</v>
      </c>
      <c r="X1530" t="s">
        <v>95</v>
      </c>
      <c r="AK1530" t="s">
        <v>54</v>
      </c>
      <c r="AL1530" t="s">
        <v>55</v>
      </c>
      <c r="AM1530" t="s">
        <v>55</v>
      </c>
      <c r="AN1530" t="s">
        <v>55</v>
      </c>
      <c r="AO1530" t="s">
        <v>55</v>
      </c>
      <c r="AP1530" t="s">
        <v>55</v>
      </c>
      <c r="AQ1530" t="s">
        <v>55</v>
      </c>
    </row>
    <row r="1531" spans="1:43" x14ac:dyDescent="0.35">
      <c r="A1531" t="s">
        <v>2783</v>
      </c>
      <c r="B1531" t="s">
        <v>47</v>
      </c>
      <c r="C1531" t="s">
        <v>48</v>
      </c>
      <c r="D1531" t="s">
        <v>48</v>
      </c>
      <c r="E1531" t="s">
        <v>61</v>
      </c>
      <c r="F1531" t="s">
        <v>2738</v>
      </c>
      <c r="G1531" t="s">
        <v>2972</v>
      </c>
      <c r="I1531" t="str">
        <f>HYPERLINK("https://twitter.com/Twitter User/status/1773151736665895342","https://twitter.com/Twitter User/status/1773151736665895342")</f>
        <v>https://twitter.com/Twitter User/status/1773151736665895342</v>
      </c>
      <c r="J1531" t="s">
        <v>52</v>
      </c>
      <c r="N1531">
        <v>0</v>
      </c>
      <c r="O1531">
        <v>0</v>
      </c>
      <c r="X1531" t="s">
        <v>95</v>
      </c>
      <c r="AK1531" t="s">
        <v>54</v>
      </c>
      <c r="AL1531" t="s">
        <v>55</v>
      </c>
      <c r="AM1531" t="s">
        <v>55</v>
      </c>
      <c r="AN1531" t="s">
        <v>55</v>
      </c>
      <c r="AO1531" t="s">
        <v>55</v>
      </c>
      <c r="AP1531" t="s">
        <v>55</v>
      </c>
      <c r="AQ1531" t="s">
        <v>55</v>
      </c>
    </row>
    <row r="1532" spans="1:43" x14ac:dyDescent="0.35">
      <c r="A1532" t="s">
        <v>2783</v>
      </c>
      <c r="B1532" t="s">
        <v>47</v>
      </c>
      <c r="C1532" t="s">
        <v>48</v>
      </c>
      <c r="D1532" t="s">
        <v>48</v>
      </c>
      <c r="E1532" t="s">
        <v>61</v>
      </c>
      <c r="F1532" t="s">
        <v>2738</v>
      </c>
      <c r="G1532" t="s">
        <v>2973</v>
      </c>
      <c r="I1532" t="str">
        <f>HYPERLINK("https://twitter.com/Twitter User/status/1773149897480450481","https://twitter.com/Twitter User/status/1773149897480450481")</f>
        <v>https://twitter.com/Twitter User/status/1773149897480450481</v>
      </c>
      <c r="N1532">
        <v>0</v>
      </c>
      <c r="O1532">
        <v>0</v>
      </c>
      <c r="X1532" t="s">
        <v>95</v>
      </c>
      <c r="AK1532" t="s">
        <v>54</v>
      </c>
      <c r="AL1532" t="s">
        <v>55</v>
      </c>
      <c r="AM1532" t="s">
        <v>55</v>
      </c>
      <c r="AN1532" t="s">
        <v>55</v>
      </c>
      <c r="AO1532" t="s">
        <v>55</v>
      </c>
      <c r="AP1532" t="s">
        <v>55</v>
      </c>
      <c r="AQ1532" t="s">
        <v>55</v>
      </c>
    </row>
    <row r="1533" spans="1:43" x14ac:dyDescent="0.35">
      <c r="A1533" t="s">
        <v>2783</v>
      </c>
      <c r="B1533" t="s">
        <v>47</v>
      </c>
      <c r="C1533" t="s">
        <v>48</v>
      </c>
      <c r="D1533" t="s">
        <v>48</v>
      </c>
      <c r="E1533" t="s">
        <v>61</v>
      </c>
      <c r="F1533" t="s">
        <v>2738</v>
      </c>
      <c r="G1533" t="s">
        <v>2974</v>
      </c>
      <c r="I1533" t="str">
        <f>HYPERLINK("https://twitter.com/Twitter User/status/1773147802874302700","https://twitter.com/Twitter User/status/1773147802874302700")</f>
        <v>https://twitter.com/Twitter User/status/1773147802874302700</v>
      </c>
      <c r="J1533" t="s">
        <v>52</v>
      </c>
      <c r="N1533">
        <v>0</v>
      </c>
      <c r="O1533">
        <v>0</v>
      </c>
      <c r="X1533" t="s">
        <v>95</v>
      </c>
      <c r="AK1533" t="s">
        <v>54</v>
      </c>
      <c r="AL1533" t="s">
        <v>55</v>
      </c>
      <c r="AM1533" t="s">
        <v>55</v>
      </c>
      <c r="AN1533" t="s">
        <v>55</v>
      </c>
      <c r="AO1533" t="s">
        <v>55</v>
      </c>
      <c r="AP1533" t="s">
        <v>55</v>
      </c>
      <c r="AQ1533" t="s">
        <v>55</v>
      </c>
    </row>
    <row r="1534" spans="1:43" x14ac:dyDescent="0.35">
      <c r="A1534" t="s">
        <v>2783</v>
      </c>
      <c r="B1534" t="s">
        <v>47</v>
      </c>
      <c r="C1534" t="s">
        <v>48</v>
      </c>
      <c r="D1534" t="s">
        <v>48</v>
      </c>
      <c r="E1534" t="s">
        <v>61</v>
      </c>
      <c r="F1534" t="s">
        <v>2738</v>
      </c>
      <c r="G1534" t="s">
        <v>2975</v>
      </c>
      <c r="I1534" t="str">
        <f>HYPERLINK("https://twitter.com/Twitter User/status/1773147609697321361","https://twitter.com/Twitter User/status/1773147609697321361")</f>
        <v>https://twitter.com/Twitter User/status/1773147609697321361</v>
      </c>
      <c r="J1534" t="s">
        <v>52</v>
      </c>
      <c r="N1534">
        <v>0</v>
      </c>
      <c r="O1534">
        <v>0</v>
      </c>
      <c r="X1534" t="s">
        <v>95</v>
      </c>
      <c r="AK1534" t="s">
        <v>54</v>
      </c>
      <c r="AL1534" t="s">
        <v>55</v>
      </c>
      <c r="AM1534" t="s">
        <v>55</v>
      </c>
      <c r="AN1534" t="s">
        <v>55</v>
      </c>
      <c r="AO1534" t="s">
        <v>55</v>
      </c>
      <c r="AP1534" t="s">
        <v>55</v>
      </c>
      <c r="AQ1534" t="s">
        <v>55</v>
      </c>
    </row>
    <row r="1535" spans="1:43" x14ac:dyDescent="0.35">
      <c r="A1535" t="s">
        <v>2783</v>
      </c>
      <c r="B1535" t="s">
        <v>47</v>
      </c>
      <c r="C1535" t="s">
        <v>48</v>
      </c>
      <c r="D1535" t="s">
        <v>48</v>
      </c>
      <c r="E1535" t="s">
        <v>61</v>
      </c>
      <c r="F1535" t="s">
        <v>2738</v>
      </c>
      <c r="G1535" t="s">
        <v>2976</v>
      </c>
      <c r="I1535" t="str">
        <f>HYPERLINK("https://twitter.com/Twitter User/status/1773146365821866343","https://twitter.com/Twitter User/status/1773146365821866343")</f>
        <v>https://twitter.com/Twitter User/status/1773146365821866343</v>
      </c>
      <c r="J1535" t="s">
        <v>52</v>
      </c>
      <c r="N1535">
        <v>0</v>
      </c>
      <c r="O1535">
        <v>0</v>
      </c>
      <c r="X1535" t="s">
        <v>95</v>
      </c>
      <c r="AK1535" t="s">
        <v>54</v>
      </c>
      <c r="AL1535" t="s">
        <v>55</v>
      </c>
      <c r="AM1535" t="s">
        <v>55</v>
      </c>
      <c r="AN1535" t="s">
        <v>55</v>
      </c>
      <c r="AO1535" t="s">
        <v>55</v>
      </c>
      <c r="AP1535" t="s">
        <v>55</v>
      </c>
      <c r="AQ1535" t="s">
        <v>55</v>
      </c>
    </row>
    <row r="1536" spans="1:43" x14ac:dyDescent="0.35">
      <c r="A1536" t="s">
        <v>2783</v>
      </c>
      <c r="B1536" t="s">
        <v>47</v>
      </c>
      <c r="C1536" t="s">
        <v>48</v>
      </c>
      <c r="D1536" t="s">
        <v>48</v>
      </c>
      <c r="E1536" t="s">
        <v>61</v>
      </c>
      <c r="F1536" t="s">
        <v>2738</v>
      </c>
      <c r="G1536" t="s">
        <v>2977</v>
      </c>
      <c r="I1536" t="str">
        <f>HYPERLINK("https://twitter.com/Twitter User/status/1773144488199774246","https://twitter.com/Twitter User/status/1773144488199774246")</f>
        <v>https://twitter.com/Twitter User/status/1773144488199774246</v>
      </c>
      <c r="J1536" t="s">
        <v>52</v>
      </c>
      <c r="N1536">
        <v>0</v>
      </c>
      <c r="O1536">
        <v>0</v>
      </c>
      <c r="X1536" t="s">
        <v>95</v>
      </c>
      <c r="AK1536" t="s">
        <v>54</v>
      </c>
      <c r="AL1536" t="s">
        <v>55</v>
      </c>
      <c r="AM1536" t="s">
        <v>55</v>
      </c>
      <c r="AN1536" t="s">
        <v>55</v>
      </c>
      <c r="AO1536" t="s">
        <v>55</v>
      </c>
      <c r="AP1536" t="s">
        <v>55</v>
      </c>
      <c r="AQ1536" t="s">
        <v>55</v>
      </c>
    </row>
    <row r="1537" spans="1:43" x14ac:dyDescent="0.35">
      <c r="A1537" t="s">
        <v>2783</v>
      </c>
      <c r="B1537" t="s">
        <v>47</v>
      </c>
      <c r="C1537" t="s">
        <v>48</v>
      </c>
      <c r="D1537" t="s">
        <v>48</v>
      </c>
      <c r="E1537" t="s">
        <v>49</v>
      </c>
      <c r="F1537" t="s">
        <v>2978</v>
      </c>
      <c r="G1537" t="s">
        <v>2979</v>
      </c>
      <c r="I1537" t="str">
        <f>HYPERLINK("https://twitter.com/Twitter User/status/1773144182456013047","https://twitter.com/Twitter User/status/1773144182456013047")</f>
        <v>https://twitter.com/Twitter User/status/1773144182456013047</v>
      </c>
      <c r="J1537" t="s">
        <v>60</v>
      </c>
      <c r="N1537">
        <v>0</v>
      </c>
      <c r="O1537">
        <v>0</v>
      </c>
      <c r="X1537" t="s">
        <v>53</v>
      </c>
      <c r="AK1537" t="s">
        <v>54</v>
      </c>
      <c r="AL1537" t="s">
        <v>55</v>
      </c>
      <c r="AM1537" t="s">
        <v>55</v>
      </c>
      <c r="AN1537" t="s">
        <v>55</v>
      </c>
      <c r="AO1537" t="s">
        <v>55</v>
      </c>
      <c r="AP1537" t="s">
        <v>55</v>
      </c>
      <c r="AQ1537" t="s">
        <v>55</v>
      </c>
    </row>
    <row r="1538" spans="1:43" x14ac:dyDescent="0.35">
      <c r="A1538" t="s">
        <v>2783</v>
      </c>
      <c r="B1538" t="s">
        <v>47</v>
      </c>
      <c r="C1538" t="s">
        <v>48</v>
      </c>
      <c r="D1538" t="s">
        <v>48</v>
      </c>
      <c r="E1538" t="s">
        <v>61</v>
      </c>
      <c r="F1538" t="s">
        <v>2738</v>
      </c>
      <c r="G1538" t="s">
        <v>2980</v>
      </c>
      <c r="I1538" t="str">
        <f>HYPERLINK("https://twitter.com/Twitter User/status/1773144069759226140","https://twitter.com/Twitter User/status/1773144069759226140")</f>
        <v>https://twitter.com/Twitter User/status/1773144069759226140</v>
      </c>
      <c r="N1538">
        <v>0</v>
      </c>
      <c r="O1538">
        <v>0</v>
      </c>
      <c r="X1538" t="s">
        <v>95</v>
      </c>
      <c r="AK1538" t="s">
        <v>54</v>
      </c>
      <c r="AL1538" t="s">
        <v>55</v>
      </c>
      <c r="AM1538" t="s">
        <v>55</v>
      </c>
      <c r="AN1538" t="s">
        <v>55</v>
      </c>
      <c r="AO1538" t="s">
        <v>55</v>
      </c>
      <c r="AP1538" t="s">
        <v>55</v>
      </c>
      <c r="AQ1538" t="s">
        <v>55</v>
      </c>
    </row>
    <row r="1539" spans="1:43" x14ac:dyDescent="0.35">
      <c r="A1539" t="s">
        <v>2783</v>
      </c>
      <c r="B1539" t="s">
        <v>47</v>
      </c>
      <c r="C1539" t="s">
        <v>48</v>
      </c>
      <c r="D1539" t="s">
        <v>48</v>
      </c>
      <c r="E1539" t="s">
        <v>61</v>
      </c>
      <c r="F1539" t="s">
        <v>2738</v>
      </c>
      <c r="G1539" t="s">
        <v>2981</v>
      </c>
      <c r="I1539" t="str">
        <f>HYPERLINK("https://twitter.com/Twitter User/status/1773143834672648216","https://twitter.com/Twitter User/status/1773143834672648216")</f>
        <v>https://twitter.com/Twitter User/status/1773143834672648216</v>
      </c>
      <c r="J1539" t="s">
        <v>52</v>
      </c>
      <c r="N1539">
        <v>0</v>
      </c>
      <c r="O1539">
        <v>0</v>
      </c>
      <c r="X1539" t="s">
        <v>95</v>
      </c>
      <c r="AK1539" t="s">
        <v>54</v>
      </c>
      <c r="AL1539" t="s">
        <v>55</v>
      </c>
      <c r="AM1539" t="s">
        <v>55</v>
      </c>
      <c r="AN1539" t="s">
        <v>55</v>
      </c>
      <c r="AO1539" t="s">
        <v>55</v>
      </c>
      <c r="AP1539" t="s">
        <v>55</v>
      </c>
      <c r="AQ1539" t="s">
        <v>55</v>
      </c>
    </row>
    <row r="1540" spans="1:43" x14ac:dyDescent="0.35">
      <c r="A1540" t="s">
        <v>2783</v>
      </c>
      <c r="B1540" t="s">
        <v>47</v>
      </c>
      <c r="C1540" t="s">
        <v>48</v>
      </c>
      <c r="D1540" t="s">
        <v>48</v>
      </c>
      <c r="E1540" t="s">
        <v>61</v>
      </c>
      <c r="F1540" t="s">
        <v>2738</v>
      </c>
      <c r="G1540" t="s">
        <v>2982</v>
      </c>
      <c r="I1540" t="str">
        <f>HYPERLINK("https://twitter.com/Twitter User/status/1773143074354397543","https://twitter.com/Twitter User/status/1773143074354397543")</f>
        <v>https://twitter.com/Twitter User/status/1773143074354397543</v>
      </c>
      <c r="J1540" t="s">
        <v>52</v>
      </c>
      <c r="N1540">
        <v>0</v>
      </c>
      <c r="O1540">
        <v>0</v>
      </c>
      <c r="X1540" t="s">
        <v>95</v>
      </c>
      <c r="AK1540" t="s">
        <v>54</v>
      </c>
      <c r="AL1540" t="s">
        <v>55</v>
      </c>
      <c r="AM1540" t="s">
        <v>55</v>
      </c>
      <c r="AN1540" t="s">
        <v>55</v>
      </c>
      <c r="AO1540" t="s">
        <v>55</v>
      </c>
      <c r="AP1540" t="s">
        <v>55</v>
      </c>
      <c r="AQ1540" t="s">
        <v>55</v>
      </c>
    </row>
    <row r="1541" spans="1:43" x14ac:dyDescent="0.35">
      <c r="A1541" t="s">
        <v>2783</v>
      </c>
      <c r="B1541" t="s">
        <v>47</v>
      </c>
      <c r="C1541" t="s">
        <v>48</v>
      </c>
      <c r="D1541" t="s">
        <v>48</v>
      </c>
      <c r="E1541" t="s">
        <v>61</v>
      </c>
      <c r="F1541" t="s">
        <v>2738</v>
      </c>
      <c r="G1541" t="s">
        <v>2983</v>
      </c>
      <c r="I1541" t="str">
        <f>HYPERLINK("https://twitter.com/Twitter User/status/1773140269048701208","https://twitter.com/Twitter User/status/1773140269048701208")</f>
        <v>https://twitter.com/Twitter User/status/1773140269048701208</v>
      </c>
      <c r="J1541" t="s">
        <v>52</v>
      </c>
      <c r="N1541">
        <v>0</v>
      </c>
      <c r="O1541">
        <v>0</v>
      </c>
      <c r="X1541" t="s">
        <v>95</v>
      </c>
      <c r="AK1541" t="s">
        <v>54</v>
      </c>
      <c r="AL1541" t="s">
        <v>55</v>
      </c>
      <c r="AM1541" t="s">
        <v>55</v>
      </c>
      <c r="AN1541" t="s">
        <v>55</v>
      </c>
      <c r="AO1541" t="s">
        <v>55</v>
      </c>
      <c r="AP1541" t="s">
        <v>55</v>
      </c>
      <c r="AQ1541" t="s">
        <v>55</v>
      </c>
    </row>
    <row r="1542" spans="1:43" x14ac:dyDescent="0.35">
      <c r="A1542" t="s">
        <v>2783</v>
      </c>
      <c r="B1542" t="s">
        <v>47</v>
      </c>
      <c r="C1542" t="s">
        <v>48</v>
      </c>
      <c r="D1542" t="s">
        <v>48</v>
      </c>
      <c r="E1542" t="s">
        <v>49</v>
      </c>
      <c r="F1542" t="s">
        <v>2984</v>
      </c>
      <c r="G1542" t="s">
        <v>2985</v>
      </c>
      <c r="I1542" t="str">
        <f>HYPERLINK("https://twitter.com/Twitter User/status/1773138671954198654","https://twitter.com/Twitter User/status/1773138671954198654")</f>
        <v>https://twitter.com/Twitter User/status/1773138671954198654</v>
      </c>
      <c r="N1542">
        <v>0</v>
      </c>
      <c r="O1542">
        <v>0</v>
      </c>
      <c r="X1542" t="s">
        <v>53</v>
      </c>
      <c r="AK1542" t="s">
        <v>54</v>
      </c>
      <c r="AL1542" t="s">
        <v>55</v>
      </c>
      <c r="AM1542" t="s">
        <v>55</v>
      </c>
      <c r="AN1542" t="s">
        <v>55</v>
      </c>
      <c r="AO1542" t="s">
        <v>55</v>
      </c>
      <c r="AP1542" t="s">
        <v>55</v>
      </c>
      <c r="AQ1542" t="s">
        <v>55</v>
      </c>
    </row>
    <row r="1543" spans="1:43" x14ac:dyDescent="0.35">
      <c r="A1543" t="s">
        <v>2783</v>
      </c>
      <c r="B1543" t="s">
        <v>47</v>
      </c>
      <c r="C1543" t="s">
        <v>48</v>
      </c>
      <c r="D1543" t="s">
        <v>48</v>
      </c>
      <c r="E1543" t="s">
        <v>61</v>
      </c>
      <c r="F1543" t="s">
        <v>2738</v>
      </c>
      <c r="G1543" t="s">
        <v>2986</v>
      </c>
      <c r="I1543" t="str">
        <f>HYPERLINK("https://twitter.com/Twitter User/status/1773138514650996906","https://twitter.com/Twitter User/status/1773138514650996906")</f>
        <v>https://twitter.com/Twitter User/status/1773138514650996906</v>
      </c>
      <c r="J1543" t="s">
        <v>52</v>
      </c>
      <c r="N1543">
        <v>0</v>
      </c>
      <c r="O1543">
        <v>0</v>
      </c>
      <c r="X1543" t="s">
        <v>95</v>
      </c>
      <c r="AK1543" t="s">
        <v>54</v>
      </c>
      <c r="AL1543" t="s">
        <v>55</v>
      </c>
      <c r="AM1543" t="s">
        <v>55</v>
      </c>
      <c r="AN1543" t="s">
        <v>55</v>
      </c>
      <c r="AO1543" t="s">
        <v>55</v>
      </c>
      <c r="AP1543" t="s">
        <v>55</v>
      </c>
      <c r="AQ1543" t="s">
        <v>55</v>
      </c>
    </row>
    <row r="1544" spans="1:43" x14ac:dyDescent="0.35">
      <c r="A1544" t="s">
        <v>2783</v>
      </c>
      <c r="B1544" t="s">
        <v>47</v>
      </c>
      <c r="C1544" t="s">
        <v>48</v>
      </c>
      <c r="D1544" t="s">
        <v>48</v>
      </c>
      <c r="E1544" t="s">
        <v>61</v>
      </c>
      <c r="F1544" t="s">
        <v>2738</v>
      </c>
      <c r="G1544" t="s">
        <v>2987</v>
      </c>
      <c r="I1544" t="str">
        <f>HYPERLINK("https://twitter.com/Twitter User/status/1773136184568377805","https://twitter.com/Twitter User/status/1773136184568377805")</f>
        <v>https://twitter.com/Twitter User/status/1773136184568377805</v>
      </c>
      <c r="J1544" t="s">
        <v>52</v>
      </c>
      <c r="N1544">
        <v>0</v>
      </c>
      <c r="O1544">
        <v>0</v>
      </c>
      <c r="X1544" t="s">
        <v>95</v>
      </c>
      <c r="AK1544" t="s">
        <v>54</v>
      </c>
      <c r="AL1544" t="s">
        <v>55</v>
      </c>
      <c r="AM1544" t="s">
        <v>55</v>
      </c>
      <c r="AN1544" t="s">
        <v>55</v>
      </c>
      <c r="AO1544" t="s">
        <v>55</v>
      </c>
      <c r="AP1544" t="s">
        <v>55</v>
      </c>
      <c r="AQ1544" t="s">
        <v>55</v>
      </c>
    </row>
    <row r="1545" spans="1:43" x14ac:dyDescent="0.35">
      <c r="A1545" t="s">
        <v>2783</v>
      </c>
      <c r="B1545" t="s">
        <v>47</v>
      </c>
      <c r="C1545" t="s">
        <v>48</v>
      </c>
      <c r="D1545" t="s">
        <v>48</v>
      </c>
      <c r="E1545" t="s">
        <v>61</v>
      </c>
      <c r="F1545" t="s">
        <v>2738</v>
      </c>
      <c r="G1545" t="s">
        <v>2988</v>
      </c>
      <c r="I1545" t="str">
        <f>HYPERLINK("https://twitter.com/Twitter User/status/1773134485199982823","https://twitter.com/Twitter User/status/1773134485199982823")</f>
        <v>https://twitter.com/Twitter User/status/1773134485199982823</v>
      </c>
      <c r="N1545">
        <v>0</v>
      </c>
      <c r="O1545">
        <v>0</v>
      </c>
      <c r="X1545" t="s">
        <v>95</v>
      </c>
      <c r="AK1545" t="s">
        <v>54</v>
      </c>
      <c r="AL1545" t="s">
        <v>55</v>
      </c>
      <c r="AM1545" t="s">
        <v>55</v>
      </c>
      <c r="AN1545" t="s">
        <v>55</v>
      </c>
      <c r="AO1545" t="s">
        <v>55</v>
      </c>
      <c r="AP1545" t="s">
        <v>55</v>
      </c>
      <c r="AQ1545" t="s">
        <v>55</v>
      </c>
    </row>
    <row r="1546" spans="1:43" x14ac:dyDescent="0.35">
      <c r="A1546" t="s">
        <v>2783</v>
      </c>
      <c r="B1546" t="s">
        <v>47</v>
      </c>
      <c r="C1546" t="s">
        <v>48</v>
      </c>
      <c r="D1546" t="s">
        <v>48</v>
      </c>
      <c r="E1546" t="s">
        <v>61</v>
      </c>
      <c r="F1546" t="s">
        <v>2738</v>
      </c>
      <c r="G1546" t="s">
        <v>2989</v>
      </c>
      <c r="I1546" t="str">
        <f>HYPERLINK("https://twitter.com/Twitter User/status/1773134482796650699","https://twitter.com/Twitter User/status/1773134482796650699")</f>
        <v>https://twitter.com/Twitter User/status/1773134482796650699</v>
      </c>
      <c r="N1546">
        <v>0</v>
      </c>
      <c r="O1546">
        <v>0</v>
      </c>
      <c r="X1546" t="s">
        <v>95</v>
      </c>
      <c r="AK1546" t="s">
        <v>54</v>
      </c>
      <c r="AL1546" t="s">
        <v>55</v>
      </c>
      <c r="AM1546" t="s">
        <v>55</v>
      </c>
      <c r="AN1546" t="s">
        <v>55</v>
      </c>
      <c r="AO1546" t="s">
        <v>55</v>
      </c>
      <c r="AP1546" t="s">
        <v>55</v>
      </c>
      <c r="AQ1546" t="s">
        <v>55</v>
      </c>
    </row>
    <row r="1547" spans="1:43" x14ac:dyDescent="0.35">
      <c r="A1547" t="s">
        <v>2783</v>
      </c>
      <c r="B1547" t="s">
        <v>47</v>
      </c>
      <c r="C1547" t="s">
        <v>48</v>
      </c>
      <c r="D1547" t="s">
        <v>48</v>
      </c>
      <c r="E1547" t="s">
        <v>61</v>
      </c>
      <c r="F1547" t="s">
        <v>2738</v>
      </c>
      <c r="G1547" t="s">
        <v>2990</v>
      </c>
      <c r="I1547" t="str">
        <f>HYPERLINK("https://twitter.com/Twitter User/status/1773133690421346662","https://twitter.com/Twitter User/status/1773133690421346662")</f>
        <v>https://twitter.com/Twitter User/status/1773133690421346662</v>
      </c>
      <c r="J1547" t="s">
        <v>52</v>
      </c>
      <c r="N1547">
        <v>0</v>
      </c>
      <c r="O1547">
        <v>0</v>
      </c>
      <c r="X1547" t="s">
        <v>95</v>
      </c>
      <c r="AK1547" t="s">
        <v>54</v>
      </c>
      <c r="AL1547" t="s">
        <v>55</v>
      </c>
      <c r="AM1547" t="s">
        <v>55</v>
      </c>
      <c r="AN1547" t="s">
        <v>55</v>
      </c>
      <c r="AO1547" t="s">
        <v>55</v>
      </c>
      <c r="AP1547" t="s">
        <v>55</v>
      </c>
      <c r="AQ1547" t="s">
        <v>55</v>
      </c>
    </row>
    <row r="1548" spans="1:43" x14ac:dyDescent="0.35">
      <c r="A1548" t="s">
        <v>2783</v>
      </c>
      <c r="B1548" t="s">
        <v>47</v>
      </c>
      <c r="C1548" t="s">
        <v>48</v>
      </c>
      <c r="D1548" t="s">
        <v>48</v>
      </c>
      <c r="E1548" t="s">
        <v>61</v>
      </c>
      <c r="F1548" t="s">
        <v>2738</v>
      </c>
      <c r="G1548" t="s">
        <v>2991</v>
      </c>
      <c r="I1548" t="str">
        <f>HYPERLINK("https://twitter.com/Twitter User/status/1773132189011456030","https://twitter.com/Twitter User/status/1773132189011456030")</f>
        <v>https://twitter.com/Twitter User/status/1773132189011456030</v>
      </c>
      <c r="J1548" t="s">
        <v>52</v>
      </c>
      <c r="N1548">
        <v>0</v>
      </c>
      <c r="O1548">
        <v>0</v>
      </c>
      <c r="X1548" t="s">
        <v>95</v>
      </c>
      <c r="AK1548" t="s">
        <v>54</v>
      </c>
      <c r="AL1548" t="s">
        <v>55</v>
      </c>
      <c r="AM1548" t="s">
        <v>55</v>
      </c>
      <c r="AN1548" t="s">
        <v>55</v>
      </c>
      <c r="AO1548" t="s">
        <v>55</v>
      </c>
      <c r="AP1548" t="s">
        <v>55</v>
      </c>
      <c r="AQ1548" t="s">
        <v>55</v>
      </c>
    </row>
    <row r="1549" spans="1:43" x14ac:dyDescent="0.35">
      <c r="A1549" t="s">
        <v>2783</v>
      </c>
      <c r="B1549" t="s">
        <v>47</v>
      </c>
      <c r="C1549" t="s">
        <v>48</v>
      </c>
      <c r="D1549" t="s">
        <v>48</v>
      </c>
      <c r="E1549" t="s">
        <v>49</v>
      </c>
      <c r="F1549" t="s">
        <v>2992</v>
      </c>
      <c r="G1549" t="s">
        <v>2993</v>
      </c>
      <c r="I1549" t="str">
        <f>HYPERLINK("https://twitter.com/Twitter User/status/1773130087056941263","https://twitter.com/Twitter User/status/1773130087056941263")</f>
        <v>https://twitter.com/Twitter User/status/1773130087056941263</v>
      </c>
      <c r="J1549" t="s">
        <v>52</v>
      </c>
      <c r="N1549">
        <v>0</v>
      </c>
      <c r="O1549">
        <v>0</v>
      </c>
      <c r="X1549" t="s">
        <v>53</v>
      </c>
      <c r="AK1549" t="s">
        <v>54</v>
      </c>
      <c r="AL1549" t="s">
        <v>55</v>
      </c>
      <c r="AM1549" t="s">
        <v>55</v>
      </c>
      <c r="AN1549" t="s">
        <v>55</v>
      </c>
      <c r="AO1549" t="s">
        <v>55</v>
      </c>
      <c r="AP1549" t="s">
        <v>55</v>
      </c>
      <c r="AQ1549" t="s">
        <v>55</v>
      </c>
    </row>
    <row r="1550" spans="1:43" x14ac:dyDescent="0.35">
      <c r="A1550" t="s">
        <v>2783</v>
      </c>
      <c r="B1550" t="s">
        <v>47</v>
      </c>
      <c r="C1550" t="s">
        <v>48</v>
      </c>
      <c r="D1550" t="s">
        <v>48</v>
      </c>
      <c r="E1550" t="s">
        <v>61</v>
      </c>
      <c r="F1550" t="s">
        <v>2738</v>
      </c>
      <c r="G1550" t="s">
        <v>2994</v>
      </c>
      <c r="I1550" t="str">
        <f>HYPERLINK("https://twitter.com/Twitter User/status/1773127980228776440","https://twitter.com/Twitter User/status/1773127980228776440")</f>
        <v>https://twitter.com/Twitter User/status/1773127980228776440</v>
      </c>
      <c r="N1550">
        <v>0</v>
      </c>
      <c r="O1550">
        <v>0</v>
      </c>
      <c r="X1550" t="s">
        <v>95</v>
      </c>
      <c r="AK1550" t="s">
        <v>54</v>
      </c>
      <c r="AL1550" t="s">
        <v>55</v>
      </c>
      <c r="AM1550" t="s">
        <v>55</v>
      </c>
      <c r="AN1550" t="s">
        <v>55</v>
      </c>
      <c r="AO1550" t="s">
        <v>55</v>
      </c>
      <c r="AP1550" t="s">
        <v>55</v>
      </c>
      <c r="AQ1550" t="s">
        <v>55</v>
      </c>
    </row>
    <row r="1551" spans="1:43" x14ac:dyDescent="0.35">
      <c r="A1551" t="s">
        <v>2783</v>
      </c>
      <c r="B1551" t="s">
        <v>47</v>
      </c>
      <c r="C1551" t="s">
        <v>48</v>
      </c>
      <c r="D1551" t="s">
        <v>48</v>
      </c>
      <c r="E1551" t="s">
        <v>61</v>
      </c>
      <c r="F1551" t="s">
        <v>2738</v>
      </c>
      <c r="G1551" t="s">
        <v>2995</v>
      </c>
      <c r="I1551" t="str">
        <f>HYPERLINK("https://twitter.com/Twitter User/status/1773125889259127270","https://twitter.com/Twitter User/status/1773125889259127270")</f>
        <v>https://twitter.com/Twitter User/status/1773125889259127270</v>
      </c>
      <c r="J1551" t="s">
        <v>52</v>
      </c>
      <c r="N1551">
        <v>0</v>
      </c>
      <c r="O1551">
        <v>0</v>
      </c>
      <c r="X1551" t="s">
        <v>95</v>
      </c>
      <c r="AK1551" t="s">
        <v>54</v>
      </c>
      <c r="AL1551" t="s">
        <v>55</v>
      </c>
      <c r="AM1551" t="s">
        <v>55</v>
      </c>
      <c r="AN1551" t="s">
        <v>55</v>
      </c>
      <c r="AO1551" t="s">
        <v>55</v>
      </c>
      <c r="AP1551" t="s">
        <v>55</v>
      </c>
      <c r="AQ1551" t="s">
        <v>55</v>
      </c>
    </row>
    <row r="1552" spans="1:43" x14ac:dyDescent="0.35">
      <c r="A1552" t="s">
        <v>2783</v>
      </c>
      <c r="B1552" t="s">
        <v>47</v>
      </c>
      <c r="C1552" t="s">
        <v>48</v>
      </c>
      <c r="D1552" t="s">
        <v>48</v>
      </c>
      <c r="E1552" t="s">
        <v>61</v>
      </c>
      <c r="F1552" t="s">
        <v>2738</v>
      </c>
      <c r="G1552" t="s">
        <v>2996</v>
      </c>
      <c r="I1552" t="str">
        <f>HYPERLINK("https://twitter.com/Twitter User/status/1773123748410896739","https://twitter.com/Twitter User/status/1773123748410896739")</f>
        <v>https://twitter.com/Twitter User/status/1773123748410896739</v>
      </c>
      <c r="J1552" t="s">
        <v>52</v>
      </c>
      <c r="N1552">
        <v>0</v>
      </c>
      <c r="O1552">
        <v>0</v>
      </c>
      <c r="X1552" t="s">
        <v>95</v>
      </c>
      <c r="AK1552" t="s">
        <v>54</v>
      </c>
      <c r="AL1552" t="s">
        <v>55</v>
      </c>
      <c r="AM1552" t="s">
        <v>55</v>
      </c>
      <c r="AN1552" t="s">
        <v>55</v>
      </c>
      <c r="AO1552" t="s">
        <v>55</v>
      </c>
      <c r="AP1552" t="s">
        <v>55</v>
      </c>
      <c r="AQ1552" t="s">
        <v>55</v>
      </c>
    </row>
    <row r="1553" spans="1:43" x14ac:dyDescent="0.35">
      <c r="A1553" t="s">
        <v>2783</v>
      </c>
      <c r="B1553" t="s">
        <v>47</v>
      </c>
      <c r="C1553" t="s">
        <v>48</v>
      </c>
      <c r="D1553" t="s">
        <v>48</v>
      </c>
      <c r="E1553" t="s">
        <v>61</v>
      </c>
      <c r="F1553" t="s">
        <v>2738</v>
      </c>
      <c r="G1553" t="s">
        <v>2997</v>
      </c>
      <c r="I1553" t="str">
        <f>HYPERLINK("https://twitter.com/Twitter User/status/1773120592578752745","https://twitter.com/Twitter User/status/1773120592578752745")</f>
        <v>https://twitter.com/Twitter User/status/1773120592578752745</v>
      </c>
      <c r="J1553" t="s">
        <v>52</v>
      </c>
      <c r="N1553">
        <v>0</v>
      </c>
      <c r="O1553">
        <v>0</v>
      </c>
      <c r="W1553" t="s">
        <v>94</v>
      </c>
      <c r="X1553" t="s">
        <v>95</v>
      </c>
      <c r="AK1553" t="s">
        <v>54</v>
      </c>
      <c r="AL1553" t="s">
        <v>55</v>
      </c>
      <c r="AM1553" t="s">
        <v>55</v>
      </c>
      <c r="AN1553" t="s">
        <v>55</v>
      </c>
      <c r="AO1553" t="s">
        <v>55</v>
      </c>
      <c r="AP1553" t="s">
        <v>55</v>
      </c>
      <c r="AQ1553" t="s">
        <v>55</v>
      </c>
    </row>
    <row r="1554" spans="1:43" x14ac:dyDescent="0.35">
      <c r="A1554" t="s">
        <v>2783</v>
      </c>
      <c r="B1554" t="s">
        <v>224</v>
      </c>
      <c r="C1554" t="s">
        <v>225</v>
      </c>
      <c r="D1554" t="s">
        <v>225</v>
      </c>
      <c r="E1554" t="s">
        <v>49</v>
      </c>
      <c r="F1554" t="s">
        <v>2998</v>
      </c>
      <c r="G1554" t="s">
        <v>2999</v>
      </c>
      <c r="I1554" t="str">
        <f>HYPERLINK("https://www.facebook.com/581124527507086/posts/718626650423539?comment_id=797559909098825","https://www.facebook.com/581124527507086/posts/718626650423539?comment_id=797559909098825")</f>
        <v>https://www.facebook.com/581124527507086/posts/718626650423539?comment_id=797559909098825</v>
      </c>
      <c r="R1554">
        <v>0</v>
      </c>
      <c r="S1554">
        <v>0</v>
      </c>
      <c r="U1554">
        <v>0</v>
      </c>
      <c r="X1554" t="s">
        <v>228</v>
      </c>
      <c r="AK1554" t="s">
        <v>2630</v>
      </c>
      <c r="AL1554" t="s">
        <v>55</v>
      </c>
      <c r="AM1554" t="s">
        <v>55</v>
      </c>
      <c r="AN1554" t="s">
        <v>55</v>
      </c>
      <c r="AO1554" t="s">
        <v>55</v>
      </c>
      <c r="AP1554" t="s">
        <v>55</v>
      </c>
      <c r="AQ1554" t="s">
        <v>55</v>
      </c>
    </row>
    <row r="1555" spans="1:43" x14ac:dyDescent="0.35">
      <c r="A1555" t="s">
        <v>2783</v>
      </c>
      <c r="B1555" t="s">
        <v>47</v>
      </c>
      <c r="C1555" t="s">
        <v>48</v>
      </c>
      <c r="D1555" t="s">
        <v>48</v>
      </c>
      <c r="E1555" t="s">
        <v>61</v>
      </c>
      <c r="F1555" t="s">
        <v>2738</v>
      </c>
      <c r="G1555" t="s">
        <v>3000</v>
      </c>
      <c r="I1555" t="str">
        <f>HYPERLINK("https://twitter.com/Twitter User/status/1773117095351374317","https://twitter.com/Twitter User/status/1773117095351374317")</f>
        <v>https://twitter.com/Twitter User/status/1773117095351374317</v>
      </c>
      <c r="J1555" t="s">
        <v>52</v>
      </c>
      <c r="N1555">
        <v>0</v>
      </c>
      <c r="O1555">
        <v>0</v>
      </c>
      <c r="X1555" t="s">
        <v>95</v>
      </c>
      <c r="AK1555" t="s">
        <v>54</v>
      </c>
      <c r="AL1555" t="s">
        <v>55</v>
      </c>
      <c r="AM1555" t="s">
        <v>55</v>
      </c>
      <c r="AN1555" t="s">
        <v>55</v>
      </c>
      <c r="AO1555" t="s">
        <v>55</v>
      </c>
      <c r="AP1555" t="s">
        <v>55</v>
      </c>
      <c r="AQ1555" t="s">
        <v>55</v>
      </c>
    </row>
    <row r="1556" spans="1:43" x14ac:dyDescent="0.35">
      <c r="A1556" t="s">
        <v>2783</v>
      </c>
      <c r="B1556" t="s">
        <v>47</v>
      </c>
      <c r="C1556" t="s">
        <v>48</v>
      </c>
      <c r="D1556" t="s">
        <v>48</v>
      </c>
      <c r="E1556" t="s">
        <v>61</v>
      </c>
      <c r="F1556" t="s">
        <v>2738</v>
      </c>
      <c r="G1556" t="s">
        <v>3001</v>
      </c>
      <c r="I1556" t="str">
        <f>HYPERLINK("https://twitter.com/Twitter User/status/1773116892833579271","https://twitter.com/Twitter User/status/1773116892833579271")</f>
        <v>https://twitter.com/Twitter User/status/1773116892833579271</v>
      </c>
      <c r="J1556" t="s">
        <v>52</v>
      </c>
      <c r="N1556">
        <v>0</v>
      </c>
      <c r="O1556">
        <v>0</v>
      </c>
      <c r="X1556" t="s">
        <v>95</v>
      </c>
      <c r="AK1556" t="s">
        <v>54</v>
      </c>
      <c r="AL1556" t="s">
        <v>55</v>
      </c>
      <c r="AM1556" t="s">
        <v>55</v>
      </c>
      <c r="AN1556" t="s">
        <v>55</v>
      </c>
      <c r="AO1556" t="s">
        <v>55</v>
      </c>
      <c r="AP1556" t="s">
        <v>55</v>
      </c>
      <c r="AQ1556" t="s">
        <v>55</v>
      </c>
    </row>
    <row r="1557" spans="1:43" x14ac:dyDescent="0.35">
      <c r="A1557" t="s">
        <v>2783</v>
      </c>
      <c r="B1557" t="s">
        <v>47</v>
      </c>
      <c r="C1557" t="s">
        <v>48</v>
      </c>
      <c r="D1557" t="s">
        <v>48</v>
      </c>
      <c r="E1557" t="s">
        <v>61</v>
      </c>
      <c r="F1557" t="s">
        <v>2738</v>
      </c>
      <c r="G1557" t="s">
        <v>3002</v>
      </c>
      <c r="I1557" t="str">
        <f>HYPERLINK("https://twitter.com/Twitter User/status/1773116608690475463","https://twitter.com/Twitter User/status/1773116608690475463")</f>
        <v>https://twitter.com/Twitter User/status/1773116608690475463</v>
      </c>
      <c r="J1557" t="s">
        <v>52</v>
      </c>
      <c r="N1557">
        <v>0</v>
      </c>
      <c r="O1557">
        <v>0</v>
      </c>
      <c r="X1557" t="s">
        <v>95</v>
      </c>
      <c r="AK1557" t="s">
        <v>54</v>
      </c>
      <c r="AL1557" t="s">
        <v>55</v>
      </c>
      <c r="AM1557" t="s">
        <v>55</v>
      </c>
      <c r="AN1557" t="s">
        <v>55</v>
      </c>
      <c r="AO1557" t="s">
        <v>55</v>
      </c>
      <c r="AP1557" t="s">
        <v>55</v>
      </c>
      <c r="AQ1557" t="s">
        <v>55</v>
      </c>
    </row>
    <row r="1558" spans="1:43" x14ac:dyDescent="0.35">
      <c r="A1558" t="s">
        <v>2783</v>
      </c>
      <c r="B1558" t="s">
        <v>47</v>
      </c>
      <c r="C1558" t="s">
        <v>48</v>
      </c>
      <c r="D1558" t="s">
        <v>48</v>
      </c>
      <c r="E1558" t="s">
        <v>61</v>
      </c>
      <c r="F1558" t="s">
        <v>2738</v>
      </c>
      <c r="G1558" t="s">
        <v>3003</v>
      </c>
      <c r="I1558" t="str">
        <f>HYPERLINK("https://twitter.com/Twitter User/status/1773112378734887424","https://twitter.com/Twitter User/status/1773112378734887424")</f>
        <v>https://twitter.com/Twitter User/status/1773112378734887424</v>
      </c>
      <c r="N1558">
        <v>0</v>
      </c>
      <c r="O1558">
        <v>0</v>
      </c>
      <c r="X1558" t="s">
        <v>95</v>
      </c>
      <c r="AK1558" t="s">
        <v>54</v>
      </c>
      <c r="AL1558" t="s">
        <v>55</v>
      </c>
      <c r="AM1558" t="s">
        <v>55</v>
      </c>
      <c r="AN1558" t="s">
        <v>55</v>
      </c>
      <c r="AO1558" t="s">
        <v>55</v>
      </c>
      <c r="AP1558" t="s">
        <v>55</v>
      </c>
      <c r="AQ1558" t="s">
        <v>55</v>
      </c>
    </row>
    <row r="1559" spans="1:43" x14ac:dyDescent="0.35">
      <c r="A1559" t="s">
        <v>2783</v>
      </c>
      <c r="B1559" t="s">
        <v>47</v>
      </c>
      <c r="C1559" t="s">
        <v>48</v>
      </c>
      <c r="D1559" t="s">
        <v>48</v>
      </c>
      <c r="E1559" t="s">
        <v>61</v>
      </c>
      <c r="F1559" t="s">
        <v>2738</v>
      </c>
      <c r="G1559" t="s">
        <v>3004</v>
      </c>
      <c r="I1559" t="str">
        <f>HYPERLINK("https://twitter.com/Twitter User/status/1773111618651447798","https://twitter.com/Twitter User/status/1773111618651447798")</f>
        <v>https://twitter.com/Twitter User/status/1773111618651447798</v>
      </c>
      <c r="J1559" t="s">
        <v>52</v>
      </c>
      <c r="N1559">
        <v>0</v>
      </c>
      <c r="O1559">
        <v>0</v>
      </c>
      <c r="X1559" t="s">
        <v>95</v>
      </c>
      <c r="AK1559" t="s">
        <v>54</v>
      </c>
      <c r="AL1559" t="s">
        <v>55</v>
      </c>
      <c r="AM1559" t="s">
        <v>55</v>
      </c>
      <c r="AN1559" t="s">
        <v>55</v>
      </c>
      <c r="AO1559" t="s">
        <v>55</v>
      </c>
      <c r="AP1559" t="s">
        <v>55</v>
      </c>
      <c r="AQ1559" t="s">
        <v>55</v>
      </c>
    </row>
    <row r="1560" spans="1:43" x14ac:dyDescent="0.35">
      <c r="A1560" t="s">
        <v>2783</v>
      </c>
      <c r="B1560" t="s">
        <v>47</v>
      </c>
      <c r="C1560" t="s">
        <v>48</v>
      </c>
      <c r="D1560" t="s">
        <v>48</v>
      </c>
      <c r="E1560" t="s">
        <v>61</v>
      </c>
      <c r="F1560" t="s">
        <v>2738</v>
      </c>
      <c r="G1560" t="s">
        <v>3005</v>
      </c>
      <c r="I1560" t="str">
        <f>HYPERLINK("https://twitter.com/Twitter User/status/1773098833892741409","https://twitter.com/Twitter User/status/1773098833892741409")</f>
        <v>https://twitter.com/Twitter User/status/1773098833892741409</v>
      </c>
      <c r="J1560" t="s">
        <v>52</v>
      </c>
      <c r="N1560">
        <v>0</v>
      </c>
      <c r="O1560">
        <v>0</v>
      </c>
      <c r="X1560" t="s">
        <v>95</v>
      </c>
      <c r="AK1560" t="s">
        <v>54</v>
      </c>
      <c r="AL1560" t="s">
        <v>55</v>
      </c>
      <c r="AM1560" t="s">
        <v>55</v>
      </c>
      <c r="AN1560" t="s">
        <v>55</v>
      </c>
      <c r="AO1560" t="s">
        <v>55</v>
      </c>
      <c r="AP1560" t="s">
        <v>55</v>
      </c>
      <c r="AQ1560" t="s">
        <v>55</v>
      </c>
    </row>
    <row r="1561" spans="1:43" x14ac:dyDescent="0.35">
      <c r="A1561" t="s">
        <v>2783</v>
      </c>
      <c r="B1561" t="s">
        <v>47</v>
      </c>
      <c r="C1561" t="s">
        <v>48</v>
      </c>
      <c r="D1561" t="s">
        <v>48</v>
      </c>
      <c r="E1561" t="s">
        <v>61</v>
      </c>
      <c r="F1561" t="s">
        <v>2738</v>
      </c>
      <c r="G1561" t="s">
        <v>3006</v>
      </c>
      <c r="I1561" t="str">
        <f>HYPERLINK("https://twitter.com/Twitter User/status/1773094105683280120","https://twitter.com/Twitter User/status/1773094105683280120")</f>
        <v>https://twitter.com/Twitter User/status/1773094105683280120</v>
      </c>
      <c r="N1561">
        <v>0</v>
      </c>
      <c r="O1561">
        <v>0</v>
      </c>
      <c r="X1561" t="s">
        <v>95</v>
      </c>
      <c r="AK1561" t="s">
        <v>54</v>
      </c>
      <c r="AL1561" t="s">
        <v>55</v>
      </c>
      <c r="AM1561" t="s">
        <v>55</v>
      </c>
      <c r="AN1561" t="s">
        <v>55</v>
      </c>
      <c r="AO1561" t="s">
        <v>55</v>
      </c>
      <c r="AP1561" t="s">
        <v>55</v>
      </c>
      <c r="AQ1561" t="s">
        <v>55</v>
      </c>
    </row>
    <row r="1562" spans="1:43" x14ac:dyDescent="0.35">
      <c r="A1562" t="s">
        <v>2783</v>
      </c>
      <c r="B1562" t="s">
        <v>47</v>
      </c>
      <c r="C1562" t="s">
        <v>48</v>
      </c>
      <c r="D1562" t="s">
        <v>48</v>
      </c>
      <c r="E1562" t="s">
        <v>61</v>
      </c>
      <c r="F1562" t="s">
        <v>2738</v>
      </c>
      <c r="G1562" t="s">
        <v>3007</v>
      </c>
      <c r="I1562" t="str">
        <f>HYPERLINK("https://twitter.com/Twitter User/status/1773093403632226585","https://twitter.com/Twitter User/status/1773093403632226585")</f>
        <v>https://twitter.com/Twitter User/status/1773093403632226585</v>
      </c>
      <c r="N1562">
        <v>0</v>
      </c>
      <c r="O1562">
        <v>0</v>
      </c>
      <c r="X1562" t="s">
        <v>95</v>
      </c>
      <c r="AK1562" t="s">
        <v>54</v>
      </c>
      <c r="AL1562" t="s">
        <v>55</v>
      </c>
      <c r="AM1562" t="s">
        <v>55</v>
      </c>
      <c r="AN1562" t="s">
        <v>55</v>
      </c>
      <c r="AO1562" t="s">
        <v>55</v>
      </c>
      <c r="AP1562" t="s">
        <v>55</v>
      </c>
      <c r="AQ1562" t="s">
        <v>55</v>
      </c>
    </row>
    <row r="1563" spans="1:43" x14ac:dyDescent="0.35">
      <c r="A1563" t="s">
        <v>2783</v>
      </c>
      <c r="B1563" t="s">
        <v>47</v>
      </c>
      <c r="C1563" t="s">
        <v>48</v>
      </c>
      <c r="D1563" t="s">
        <v>48</v>
      </c>
      <c r="E1563" t="s">
        <v>61</v>
      </c>
      <c r="F1563" t="s">
        <v>2738</v>
      </c>
      <c r="G1563" t="s">
        <v>3008</v>
      </c>
      <c r="I1563" t="str">
        <f>HYPERLINK("https://twitter.com/Twitter User/status/1773091845876158631","https://twitter.com/Twitter User/status/1773091845876158631")</f>
        <v>https://twitter.com/Twitter User/status/1773091845876158631</v>
      </c>
      <c r="N1563">
        <v>0</v>
      </c>
      <c r="O1563">
        <v>0</v>
      </c>
      <c r="X1563" t="s">
        <v>95</v>
      </c>
      <c r="AK1563" t="s">
        <v>54</v>
      </c>
      <c r="AL1563" t="s">
        <v>55</v>
      </c>
      <c r="AM1563" t="s">
        <v>55</v>
      </c>
      <c r="AN1563" t="s">
        <v>55</v>
      </c>
      <c r="AO1563" t="s">
        <v>55</v>
      </c>
      <c r="AP1563" t="s">
        <v>55</v>
      </c>
      <c r="AQ1563" t="s">
        <v>55</v>
      </c>
    </row>
    <row r="1564" spans="1:43" x14ac:dyDescent="0.35">
      <c r="A1564" t="s">
        <v>2783</v>
      </c>
      <c r="B1564" t="s">
        <v>47</v>
      </c>
      <c r="C1564" t="s">
        <v>48</v>
      </c>
      <c r="D1564" t="s">
        <v>48</v>
      </c>
      <c r="E1564" t="s">
        <v>61</v>
      </c>
      <c r="F1564" t="s">
        <v>2738</v>
      </c>
      <c r="G1564" t="s">
        <v>3009</v>
      </c>
      <c r="I1564" t="str">
        <f>HYPERLINK("https://twitter.com/Twitter User/status/1773089564980031541","https://twitter.com/Twitter User/status/1773089564980031541")</f>
        <v>https://twitter.com/Twitter User/status/1773089564980031541</v>
      </c>
      <c r="J1564" t="s">
        <v>52</v>
      </c>
      <c r="N1564">
        <v>0</v>
      </c>
      <c r="O1564">
        <v>0</v>
      </c>
      <c r="X1564" t="s">
        <v>95</v>
      </c>
      <c r="AK1564" t="s">
        <v>54</v>
      </c>
      <c r="AL1564" t="s">
        <v>55</v>
      </c>
      <c r="AM1564" t="s">
        <v>55</v>
      </c>
      <c r="AN1564" t="s">
        <v>55</v>
      </c>
      <c r="AO1564" t="s">
        <v>55</v>
      </c>
      <c r="AP1564" t="s">
        <v>55</v>
      </c>
      <c r="AQ1564" t="s">
        <v>55</v>
      </c>
    </row>
    <row r="1565" spans="1:43" x14ac:dyDescent="0.35">
      <c r="A1565" t="s">
        <v>2783</v>
      </c>
      <c r="B1565" t="s">
        <v>47</v>
      </c>
      <c r="C1565" t="s">
        <v>48</v>
      </c>
      <c r="D1565" t="s">
        <v>48</v>
      </c>
      <c r="E1565" t="s">
        <v>61</v>
      </c>
      <c r="F1565" t="s">
        <v>2738</v>
      </c>
      <c r="G1565" t="s">
        <v>3010</v>
      </c>
      <c r="I1565" t="str">
        <f>HYPERLINK("https://twitter.com/Twitter User/status/1773087236772225484","https://twitter.com/Twitter User/status/1773087236772225484")</f>
        <v>https://twitter.com/Twitter User/status/1773087236772225484</v>
      </c>
      <c r="J1565" t="s">
        <v>52</v>
      </c>
      <c r="N1565">
        <v>0</v>
      </c>
      <c r="O1565">
        <v>0</v>
      </c>
      <c r="X1565" t="s">
        <v>95</v>
      </c>
      <c r="AK1565" t="s">
        <v>54</v>
      </c>
      <c r="AL1565" t="s">
        <v>55</v>
      </c>
      <c r="AM1565" t="s">
        <v>55</v>
      </c>
      <c r="AN1565" t="s">
        <v>55</v>
      </c>
      <c r="AO1565" t="s">
        <v>55</v>
      </c>
      <c r="AP1565" t="s">
        <v>55</v>
      </c>
      <c r="AQ1565" t="s">
        <v>55</v>
      </c>
    </row>
    <row r="1566" spans="1:43" x14ac:dyDescent="0.35">
      <c r="A1566" t="s">
        <v>2783</v>
      </c>
      <c r="B1566" t="s">
        <v>47</v>
      </c>
      <c r="C1566" t="s">
        <v>48</v>
      </c>
      <c r="D1566" t="s">
        <v>48</v>
      </c>
      <c r="E1566" t="s">
        <v>49</v>
      </c>
      <c r="F1566" t="s">
        <v>3011</v>
      </c>
      <c r="G1566" t="s">
        <v>3012</v>
      </c>
      <c r="I1566" t="str">
        <f>HYPERLINK("https://twitter.com/Twitter User/status/1773083906281017828","https://twitter.com/Twitter User/status/1773083906281017828")</f>
        <v>https://twitter.com/Twitter User/status/1773083906281017828</v>
      </c>
      <c r="N1566">
        <v>0</v>
      </c>
      <c r="O1566">
        <v>0</v>
      </c>
      <c r="X1566" t="s">
        <v>53</v>
      </c>
      <c r="AK1566" t="s">
        <v>54</v>
      </c>
      <c r="AL1566" t="s">
        <v>55</v>
      </c>
      <c r="AM1566" t="s">
        <v>55</v>
      </c>
      <c r="AN1566" t="s">
        <v>55</v>
      </c>
      <c r="AO1566" t="s">
        <v>55</v>
      </c>
      <c r="AP1566" t="s">
        <v>55</v>
      </c>
      <c r="AQ1566" t="s">
        <v>55</v>
      </c>
    </row>
    <row r="1567" spans="1:43" x14ac:dyDescent="0.35">
      <c r="A1567" t="s">
        <v>2783</v>
      </c>
      <c r="B1567" t="s">
        <v>47</v>
      </c>
      <c r="C1567" t="s">
        <v>48</v>
      </c>
      <c r="D1567" t="s">
        <v>48</v>
      </c>
      <c r="E1567" t="s">
        <v>61</v>
      </c>
      <c r="F1567" t="s">
        <v>2738</v>
      </c>
      <c r="G1567" t="s">
        <v>3013</v>
      </c>
      <c r="I1567" t="str">
        <f>HYPERLINK("https://twitter.com/Twitter User/status/1773079790020444319","https://twitter.com/Twitter User/status/1773079790020444319")</f>
        <v>https://twitter.com/Twitter User/status/1773079790020444319</v>
      </c>
      <c r="N1567">
        <v>0</v>
      </c>
      <c r="O1567">
        <v>0</v>
      </c>
      <c r="X1567" t="s">
        <v>95</v>
      </c>
      <c r="AK1567" t="s">
        <v>54</v>
      </c>
      <c r="AL1567" t="s">
        <v>55</v>
      </c>
      <c r="AM1567" t="s">
        <v>55</v>
      </c>
      <c r="AN1567" t="s">
        <v>55</v>
      </c>
      <c r="AO1567" t="s">
        <v>55</v>
      </c>
      <c r="AP1567" t="s">
        <v>55</v>
      </c>
      <c r="AQ1567" t="s">
        <v>55</v>
      </c>
    </row>
    <row r="1568" spans="1:43" x14ac:dyDescent="0.35">
      <c r="A1568" t="s">
        <v>2783</v>
      </c>
      <c r="B1568" t="s">
        <v>47</v>
      </c>
      <c r="C1568" t="s">
        <v>48</v>
      </c>
      <c r="D1568" t="s">
        <v>48</v>
      </c>
      <c r="E1568" t="s">
        <v>61</v>
      </c>
      <c r="F1568" t="s">
        <v>2738</v>
      </c>
      <c r="G1568" t="s">
        <v>3014</v>
      </c>
      <c r="I1568" t="str">
        <f>HYPERLINK("https://twitter.com/Twitter User/status/1773079597464051868","https://twitter.com/Twitter User/status/1773079597464051868")</f>
        <v>https://twitter.com/Twitter User/status/1773079597464051868</v>
      </c>
      <c r="J1568" t="s">
        <v>52</v>
      </c>
      <c r="N1568">
        <v>0</v>
      </c>
      <c r="O1568">
        <v>0</v>
      </c>
      <c r="X1568" t="s">
        <v>95</v>
      </c>
      <c r="AK1568" t="s">
        <v>54</v>
      </c>
      <c r="AL1568" t="s">
        <v>55</v>
      </c>
      <c r="AM1568" t="s">
        <v>55</v>
      </c>
      <c r="AN1568" t="s">
        <v>55</v>
      </c>
      <c r="AO1568" t="s">
        <v>55</v>
      </c>
      <c r="AP1568" t="s">
        <v>55</v>
      </c>
      <c r="AQ1568" t="s">
        <v>55</v>
      </c>
    </row>
    <row r="1569" spans="1:43" x14ac:dyDescent="0.35">
      <c r="A1569" t="s">
        <v>2783</v>
      </c>
      <c r="B1569" t="s">
        <v>47</v>
      </c>
      <c r="C1569" t="s">
        <v>48</v>
      </c>
      <c r="D1569" t="s">
        <v>48</v>
      </c>
      <c r="E1569" t="s">
        <v>61</v>
      </c>
      <c r="F1569" t="s">
        <v>2738</v>
      </c>
      <c r="G1569" t="s">
        <v>3015</v>
      </c>
      <c r="I1569" t="str">
        <f>HYPERLINK("https://twitter.com/Twitter User/status/1773079034676560137","https://twitter.com/Twitter User/status/1773079034676560137")</f>
        <v>https://twitter.com/Twitter User/status/1773079034676560137</v>
      </c>
      <c r="J1569" t="s">
        <v>52</v>
      </c>
      <c r="N1569">
        <v>0</v>
      </c>
      <c r="O1569">
        <v>0</v>
      </c>
      <c r="X1569" t="s">
        <v>95</v>
      </c>
      <c r="AK1569" t="s">
        <v>54</v>
      </c>
      <c r="AL1569" t="s">
        <v>55</v>
      </c>
      <c r="AM1569" t="s">
        <v>55</v>
      </c>
      <c r="AN1569" t="s">
        <v>55</v>
      </c>
      <c r="AO1569" t="s">
        <v>55</v>
      </c>
      <c r="AP1569" t="s">
        <v>55</v>
      </c>
      <c r="AQ1569" t="s">
        <v>55</v>
      </c>
    </row>
    <row r="1570" spans="1:43" x14ac:dyDescent="0.35">
      <c r="A1570" t="s">
        <v>2783</v>
      </c>
      <c r="B1570" t="s">
        <v>47</v>
      </c>
      <c r="C1570" t="s">
        <v>48</v>
      </c>
      <c r="D1570" t="s">
        <v>48</v>
      </c>
      <c r="E1570" t="s">
        <v>61</v>
      </c>
      <c r="F1570" t="s">
        <v>2738</v>
      </c>
      <c r="G1570" t="s">
        <v>3016</v>
      </c>
      <c r="I1570" t="str">
        <f>HYPERLINK("https://twitter.com/Twitter User/status/1773078126660128837","https://twitter.com/Twitter User/status/1773078126660128837")</f>
        <v>https://twitter.com/Twitter User/status/1773078126660128837</v>
      </c>
      <c r="J1570" t="s">
        <v>52</v>
      </c>
      <c r="N1570">
        <v>0</v>
      </c>
      <c r="O1570">
        <v>0</v>
      </c>
      <c r="W1570" t="s">
        <v>94</v>
      </c>
      <c r="X1570" t="s">
        <v>95</v>
      </c>
      <c r="AK1570" t="s">
        <v>54</v>
      </c>
      <c r="AL1570" t="s">
        <v>55</v>
      </c>
      <c r="AM1570" t="s">
        <v>55</v>
      </c>
      <c r="AN1570" t="s">
        <v>55</v>
      </c>
      <c r="AO1570" t="s">
        <v>55</v>
      </c>
      <c r="AP1570" t="s">
        <v>55</v>
      </c>
      <c r="AQ1570" t="s">
        <v>55</v>
      </c>
    </row>
    <row r="1571" spans="1:43" x14ac:dyDescent="0.35">
      <c r="A1571" t="s">
        <v>2783</v>
      </c>
      <c r="B1571" t="s">
        <v>47</v>
      </c>
      <c r="C1571" t="s">
        <v>48</v>
      </c>
      <c r="D1571" t="s">
        <v>48</v>
      </c>
      <c r="E1571" t="s">
        <v>61</v>
      </c>
      <c r="F1571" t="s">
        <v>2738</v>
      </c>
      <c r="G1571" t="s">
        <v>3017</v>
      </c>
      <c r="I1571" t="str">
        <f>HYPERLINK("https://twitter.com/Twitter User/status/1773076817802416494","https://twitter.com/Twitter User/status/1773076817802416494")</f>
        <v>https://twitter.com/Twitter User/status/1773076817802416494</v>
      </c>
      <c r="J1571" t="s">
        <v>52</v>
      </c>
      <c r="N1571">
        <v>0</v>
      </c>
      <c r="O1571">
        <v>0</v>
      </c>
      <c r="X1571" t="s">
        <v>95</v>
      </c>
      <c r="AK1571" t="s">
        <v>54</v>
      </c>
      <c r="AL1571" t="s">
        <v>55</v>
      </c>
      <c r="AM1571" t="s">
        <v>55</v>
      </c>
      <c r="AN1571" t="s">
        <v>55</v>
      </c>
      <c r="AO1571" t="s">
        <v>55</v>
      </c>
      <c r="AP1571" t="s">
        <v>55</v>
      </c>
      <c r="AQ1571" t="s">
        <v>55</v>
      </c>
    </row>
    <row r="1572" spans="1:43" x14ac:dyDescent="0.35">
      <c r="A1572" t="s">
        <v>2783</v>
      </c>
      <c r="B1572" t="s">
        <v>47</v>
      </c>
      <c r="C1572" t="s">
        <v>48</v>
      </c>
      <c r="D1572" t="s">
        <v>48</v>
      </c>
      <c r="E1572" t="s">
        <v>61</v>
      </c>
      <c r="F1572" t="s">
        <v>2738</v>
      </c>
      <c r="G1572" t="s">
        <v>3018</v>
      </c>
      <c r="I1572" t="str">
        <f>HYPERLINK("https://twitter.com/Twitter User/status/1773076408429838347","https://twitter.com/Twitter User/status/1773076408429838347")</f>
        <v>https://twitter.com/Twitter User/status/1773076408429838347</v>
      </c>
      <c r="J1572" t="s">
        <v>52</v>
      </c>
      <c r="N1572">
        <v>0</v>
      </c>
      <c r="O1572">
        <v>0</v>
      </c>
      <c r="X1572" t="s">
        <v>95</v>
      </c>
      <c r="AK1572" t="s">
        <v>54</v>
      </c>
      <c r="AL1572" t="s">
        <v>55</v>
      </c>
      <c r="AM1572" t="s">
        <v>55</v>
      </c>
      <c r="AN1572" t="s">
        <v>55</v>
      </c>
      <c r="AO1572" t="s">
        <v>55</v>
      </c>
      <c r="AP1572" t="s">
        <v>55</v>
      </c>
      <c r="AQ1572" t="s">
        <v>55</v>
      </c>
    </row>
    <row r="1573" spans="1:43" x14ac:dyDescent="0.35">
      <c r="A1573" t="s">
        <v>2783</v>
      </c>
      <c r="B1573" t="s">
        <v>47</v>
      </c>
      <c r="C1573" t="s">
        <v>48</v>
      </c>
      <c r="D1573" t="s">
        <v>48</v>
      </c>
      <c r="E1573" t="s">
        <v>61</v>
      </c>
      <c r="F1573" t="s">
        <v>2738</v>
      </c>
      <c r="G1573" t="s">
        <v>3019</v>
      </c>
      <c r="I1573" t="str">
        <f>HYPERLINK("https://twitter.com/Twitter User/status/1773076175243350301","https://twitter.com/Twitter User/status/1773076175243350301")</f>
        <v>https://twitter.com/Twitter User/status/1773076175243350301</v>
      </c>
      <c r="J1573" t="s">
        <v>52</v>
      </c>
      <c r="N1573">
        <v>0</v>
      </c>
      <c r="O1573">
        <v>0</v>
      </c>
      <c r="X1573" t="s">
        <v>95</v>
      </c>
      <c r="AK1573" t="s">
        <v>54</v>
      </c>
      <c r="AL1573" t="s">
        <v>55</v>
      </c>
      <c r="AM1573" t="s">
        <v>55</v>
      </c>
      <c r="AN1573" t="s">
        <v>55</v>
      </c>
      <c r="AO1573" t="s">
        <v>55</v>
      </c>
      <c r="AP1573" t="s">
        <v>55</v>
      </c>
      <c r="AQ1573" t="s">
        <v>55</v>
      </c>
    </row>
    <row r="1574" spans="1:43" x14ac:dyDescent="0.35">
      <c r="A1574" t="s">
        <v>2783</v>
      </c>
      <c r="B1574" t="s">
        <v>47</v>
      </c>
      <c r="C1574" t="s">
        <v>48</v>
      </c>
      <c r="D1574" t="s">
        <v>48</v>
      </c>
      <c r="E1574" t="s">
        <v>61</v>
      </c>
      <c r="F1574" t="s">
        <v>2738</v>
      </c>
      <c r="G1574" t="s">
        <v>3020</v>
      </c>
      <c r="I1574" t="str">
        <f>HYPERLINK("https://twitter.com/Twitter User/status/1773076098953236722","https://twitter.com/Twitter User/status/1773076098953236722")</f>
        <v>https://twitter.com/Twitter User/status/1773076098953236722</v>
      </c>
      <c r="J1574" t="s">
        <v>52</v>
      </c>
      <c r="N1574">
        <v>0</v>
      </c>
      <c r="O1574">
        <v>0</v>
      </c>
      <c r="X1574" t="s">
        <v>95</v>
      </c>
      <c r="AK1574" t="s">
        <v>54</v>
      </c>
      <c r="AL1574" t="s">
        <v>55</v>
      </c>
      <c r="AM1574" t="s">
        <v>55</v>
      </c>
      <c r="AN1574" t="s">
        <v>55</v>
      </c>
      <c r="AO1574" t="s">
        <v>55</v>
      </c>
      <c r="AP1574" t="s">
        <v>55</v>
      </c>
      <c r="AQ1574" t="s">
        <v>55</v>
      </c>
    </row>
    <row r="1575" spans="1:43" x14ac:dyDescent="0.35">
      <c r="A1575" t="s">
        <v>2783</v>
      </c>
      <c r="B1575" t="s">
        <v>47</v>
      </c>
      <c r="C1575" t="s">
        <v>48</v>
      </c>
      <c r="D1575" t="s">
        <v>48</v>
      </c>
      <c r="E1575" t="s">
        <v>61</v>
      </c>
      <c r="F1575" t="s">
        <v>2738</v>
      </c>
      <c r="G1575" t="s">
        <v>3021</v>
      </c>
      <c r="I1575" t="str">
        <f>HYPERLINK("https://twitter.com/Twitter User/status/1773073530923471101","https://twitter.com/Twitter User/status/1773073530923471101")</f>
        <v>https://twitter.com/Twitter User/status/1773073530923471101</v>
      </c>
      <c r="J1575" t="s">
        <v>52</v>
      </c>
      <c r="N1575">
        <v>0</v>
      </c>
      <c r="O1575">
        <v>0</v>
      </c>
      <c r="X1575" t="s">
        <v>95</v>
      </c>
      <c r="AK1575" t="s">
        <v>54</v>
      </c>
      <c r="AL1575" t="s">
        <v>55</v>
      </c>
      <c r="AM1575" t="s">
        <v>55</v>
      </c>
      <c r="AN1575" t="s">
        <v>55</v>
      </c>
      <c r="AO1575" t="s">
        <v>55</v>
      </c>
      <c r="AP1575" t="s">
        <v>55</v>
      </c>
      <c r="AQ1575" t="s">
        <v>55</v>
      </c>
    </row>
    <row r="1576" spans="1:43" x14ac:dyDescent="0.35">
      <c r="A1576" t="s">
        <v>2783</v>
      </c>
      <c r="B1576" t="s">
        <v>47</v>
      </c>
      <c r="C1576" t="s">
        <v>48</v>
      </c>
      <c r="D1576" t="s">
        <v>48</v>
      </c>
      <c r="E1576" t="s">
        <v>61</v>
      </c>
      <c r="F1576" t="s">
        <v>2738</v>
      </c>
      <c r="G1576" t="s">
        <v>3022</v>
      </c>
      <c r="I1576" t="str">
        <f>HYPERLINK("https://twitter.com/Twitter User/status/1773072421697765421","https://twitter.com/Twitter User/status/1773072421697765421")</f>
        <v>https://twitter.com/Twitter User/status/1773072421697765421</v>
      </c>
      <c r="N1576">
        <v>0</v>
      </c>
      <c r="O1576">
        <v>0</v>
      </c>
      <c r="X1576" t="s">
        <v>95</v>
      </c>
      <c r="AK1576" t="s">
        <v>54</v>
      </c>
      <c r="AL1576" t="s">
        <v>55</v>
      </c>
      <c r="AM1576" t="s">
        <v>55</v>
      </c>
      <c r="AN1576" t="s">
        <v>55</v>
      </c>
      <c r="AO1576" t="s">
        <v>55</v>
      </c>
      <c r="AP1576" t="s">
        <v>55</v>
      </c>
      <c r="AQ1576" t="s">
        <v>55</v>
      </c>
    </row>
    <row r="1577" spans="1:43" x14ac:dyDescent="0.35">
      <c r="A1577" t="s">
        <v>2783</v>
      </c>
      <c r="B1577" t="s">
        <v>47</v>
      </c>
      <c r="C1577" t="s">
        <v>48</v>
      </c>
      <c r="D1577" t="s">
        <v>48</v>
      </c>
      <c r="E1577" t="s">
        <v>61</v>
      </c>
      <c r="F1577" t="s">
        <v>2738</v>
      </c>
      <c r="G1577" t="s">
        <v>3023</v>
      </c>
      <c r="I1577" t="str">
        <f>HYPERLINK("https://twitter.com/Twitter User/status/1773071750860825034","https://twitter.com/Twitter User/status/1773071750860825034")</f>
        <v>https://twitter.com/Twitter User/status/1773071750860825034</v>
      </c>
      <c r="J1577" t="s">
        <v>52</v>
      </c>
      <c r="N1577">
        <v>0</v>
      </c>
      <c r="O1577">
        <v>0</v>
      </c>
      <c r="X1577" t="s">
        <v>95</v>
      </c>
      <c r="AK1577" t="s">
        <v>54</v>
      </c>
      <c r="AL1577" t="s">
        <v>55</v>
      </c>
      <c r="AM1577" t="s">
        <v>55</v>
      </c>
      <c r="AN1577" t="s">
        <v>55</v>
      </c>
      <c r="AO1577" t="s">
        <v>55</v>
      </c>
      <c r="AP1577" t="s">
        <v>55</v>
      </c>
      <c r="AQ1577" t="s">
        <v>55</v>
      </c>
    </row>
    <row r="1578" spans="1:43" x14ac:dyDescent="0.35">
      <c r="A1578" t="s">
        <v>2783</v>
      </c>
      <c r="B1578" t="s">
        <v>47</v>
      </c>
      <c r="C1578" t="s">
        <v>48</v>
      </c>
      <c r="D1578" t="s">
        <v>48</v>
      </c>
      <c r="E1578" t="s">
        <v>61</v>
      </c>
      <c r="F1578" t="s">
        <v>2738</v>
      </c>
      <c r="G1578" t="s">
        <v>3024</v>
      </c>
      <c r="I1578" t="str">
        <f>HYPERLINK("https://twitter.com/Twitter User/status/1773065471631237530","https://twitter.com/Twitter User/status/1773065471631237530")</f>
        <v>https://twitter.com/Twitter User/status/1773065471631237530</v>
      </c>
      <c r="J1578" t="s">
        <v>52</v>
      </c>
      <c r="N1578">
        <v>0</v>
      </c>
      <c r="O1578">
        <v>0</v>
      </c>
      <c r="X1578" t="s">
        <v>95</v>
      </c>
      <c r="AK1578" t="s">
        <v>54</v>
      </c>
      <c r="AL1578" t="s">
        <v>55</v>
      </c>
      <c r="AM1578" t="s">
        <v>55</v>
      </c>
      <c r="AN1578" t="s">
        <v>55</v>
      </c>
      <c r="AO1578" t="s">
        <v>55</v>
      </c>
      <c r="AP1578" t="s">
        <v>55</v>
      </c>
      <c r="AQ1578" t="s">
        <v>55</v>
      </c>
    </row>
    <row r="1579" spans="1:43" x14ac:dyDescent="0.35">
      <c r="A1579" t="s">
        <v>2783</v>
      </c>
      <c r="B1579" t="s">
        <v>47</v>
      </c>
      <c r="C1579" t="s">
        <v>48</v>
      </c>
      <c r="D1579" t="s">
        <v>48</v>
      </c>
      <c r="E1579" t="s">
        <v>61</v>
      </c>
      <c r="F1579" t="s">
        <v>2738</v>
      </c>
      <c r="G1579" t="s">
        <v>3025</v>
      </c>
      <c r="I1579" t="str">
        <f>HYPERLINK("https://twitter.com/Twitter User/status/1773065394007187461","https://twitter.com/Twitter User/status/1773065394007187461")</f>
        <v>https://twitter.com/Twitter User/status/1773065394007187461</v>
      </c>
      <c r="N1579">
        <v>0</v>
      </c>
      <c r="O1579">
        <v>0</v>
      </c>
      <c r="X1579" t="s">
        <v>95</v>
      </c>
      <c r="AK1579" t="s">
        <v>54</v>
      </c>
      <c r="AL1579" t="s">
        <v>55</v>
      </c>
      <c r="AM1579" t="s">
        <v>55</v>
      </c>
      <c r="AN1579" t="s">
        <v>55</v>
      </c>
      <c r="AO1579" t="s">
        <v>55</v>
      </c>
      <c r="AP1579" t="s">
        <v>55</v>
      </c>
      <c r="AQ1579" t="s">
        <v>55</v>
      </c>
    </row>
    <row r="1580" spans="1:43" x14ac:dyDescent="0.35">
      <c r="A1580" t="s">
        <v>2783</v>
      </c>
      <c r="B1580" t="s">
        <v>47</v>
      </c>
      <c r="C1580" t="s">
        <v>48</v>
      </c>
      <c r="D1580" t="s">
        <v>48</v>
      </c>
      <c r="E1580" t="s">
        <v>61</v>
      </c>
      <c r="F1580" t="s">
        <v>2738</v>
      </c>
      <c r="G1580" t="s">
        <v>3026</v>
      </c>
      <c r="I1580" t="str">
        <f>HYPERLINK("https://twitter.com/Twitter User/status/1773064777784271089","https://twitter.com/Twitter User/status/1773064777784271089")</f>
        <v>https://twitter.com/Twitter User/status/1773064777784271089</v>
      </c>
      <c r="N1580">
        <v>0</v>
      </c>
      <c r="O1580">
        <v>0</v>
      </c>
      <c r="X1580" t="s">
        <v>95</v>
      </c>
      <c r="AK1580" t="s">
        <v>54</v>
      </c>
      <c r="AL1580" t="s">
        <v>55</v>
      </c>
      <c r="AM1580" t="s">
        <v>55</v>
      </c>
      <c r="AN1580" t="s">
        <v>55</v>
      </c>
      <c r="AO1580" t="s">
        <v>55</v>
      </c>
      <c r="AP1580" t="s">
        <v>55</v>
      </c>
      <c r="AQ1580" t="s">
        <v>55</v>
      </c>
    </row>
    <row r="1581" spans="1:43" x14ac:dyDescent="0.35">
      <c r="A1581" t="s">
        <v>2783</v>
      </c>
      <c r="B1581" t="s">
        <v>47</v>
      </c>
      <c r="C1581" t="s">
        <v>48</v>
      </c>
      <c r="D1581" t="s">
        <v>48</v>
      </c>
      <c r="E1581" t="s">
        <v>61</v>
      </c>
      <c r="F1581" t="s">
        <v>2738</v>
      </c>
      <c r="G1581" t="s">
        <v>3027</v>
      </c>
      <c r="I1581" t="str">
        <f>HYPERLINK("https://twitter.com/Twitter User/status/1773063917599609250","https://twitter.com/Twitter User/status/1773063917599609250")</f>
        <v>https://twitter.com/Twitter User/status/1773063917599609250</v>
      </c>
      <c r="N1581">
        <v>0</v>
      </c>
      <c r="O1581">
        <v>0</v>
      </c>
      <c r="X1581" t="s">
        <v>95</v>
      </c>
      <c r="AK1581" t="s">
        <v>54</v>
      </c>
      <c r="AL1581" t="s">
        <v>55</v>
      </c>
      <c r="AM1581" t="s">
        <v>55</v>
      </c>
      <c r="AN1581" t="s">
        <v>55</v>
      </c>
      <c r="AO1581" t="s">
        <v>55</v>
      </c>
      <c r="AP1581" t="s">
        <v>55</v>
      </c>
      <c r="AQ1581" t="s">
        <v>55</v>
      </c>
    </row>
    <row r="1582" spans="1:43" x14ac:dyDescent="0.35">
      <c r="A1582" t="s">
        <v>2783</v>
      </c>
      <c r="B1582" t="s">
        <v>47</v>
      </c>
      <c r="C1582" t="s">
        <v>48</v>
      </c>
      <c r="D1582" t="s">
        <v>48</v>
      </c>
      <c r="E1582" t="s">
        <v>49</v>
      </c>
      <c r="F1582" t="s">
        <v>3028</v>
      </c>
      <c r="G1582" t="s">
        <v>3029</v>
      </c>
      <c r="I1582" t="str">
        <f>HYPERLINK("https://twitter.com/Twitter User/status/1773062266507702378","https://twitter.com/Twitter User/status/1773062266507702378")</f>
        <v>https://twitter.com/Twitter User/status/1773062266507702378</v>
      </c>
      <c r="J1582" t="s">
        <v>52</v>
      </c>
      <c r="N1582">
        <v>0</v>
      </c>
      <c r="O1582">
        <v>0</v>
      </c>
      <c r="X1582" t="s">
        <v>95</v>
      </c>
      <c r="AK1582" t="s">
        <v>54</v>
      </c>
      <c r="AL1582" t="s">
        <v>55</v>
      </c>
      <c r="AM1582" t="s">
        <v>55</v>
      </c>
      <c r="AN1582" t="s">
        <v>55</v>
      </c>
      <c r="AO1582" t="s">
        <v>55</v>
      </c>
      <c r="AP1582" t="s">
        <v>55</v>
      </c>
      <c r="AQ1582" t="s">
        <v>55</v>
      </c>
    </row>
    <row r="1583" spans="1:43" x14ac:dyDescent="0.35">
      <c r="A1583" t="s">
        <v>2783</v>
      </c>
      <c r="B1583" t="s">
        <v>47</v>
      </c>
      <c r="C1583" t="s">
        <v>48</v>
      </c>
      <c r="D1583" t="s">
        <v>48</v>
      </c>
      <c r="E1583" t="s">
        <v>61</v>
      </c>
      <c r="F1583" t="s">
        <v>2738</v>
      </c>
      <c r="G1583" t="s">
        <v>3030</v>
      </c>
      <c r="I1583" t="str">
        <f>HYPERLINK("https://twitter.com/Twitter User/status/1773061717569782140","https://twitter.com/Twitter User/status/1773061717569782140")</f>
        <v>https://twitter.com/Twitter User/status/1773061717569782140</v>
      </c>
      <c r="J1583" t="s">
        <v>52</v>
      </c>
      <c r="N1583">
        <v>0</v>
      </c>
      <c r="O1583">
        <v>0</v>
      </c>
      <c r="X1583" t="s">
        <v>95</v>
      </c>
      <c r="AK1583" t="s">
        <v>54</v>
      </c>
      <c r="AL1583" t="s">
        <v>55</v>
      </c>
      <c r="AM1583" t="s">
        <v>55</v>
      </c>
      <c r="AN1583" t="s">
        <v>55</v>
      </c>
      <c r="AO1583" t="s">
        <v>55</v>
      </c>
      <c r="AP1583" t="s">
        <v>55</v>
      </c>
      <c r="AQ1583" t="s">
        <v>55</v>
      </c>
    </row>
    <row r="1584" spans="1:43" x14ac:dyDescent="0.35">
      <c r="A1584" t="s">
        <v>2783</v>
      </c>
      <c r="B1584" t="s">
        <v>47</v>
      </c>
      <c r="C1584" t="s">
        <v>48</v>
      </c>
      <c r="D1584" t="s">
        <v>48</v>
      </c>
      <c r="E1584" t="s">
        <v>61</v>
      </c>
      <c r="F1584" t="s">
        <v>2738</v>
      </c>
      <c r="G1584" t="s">
        <v>3031</v>
      </c>
      <c r="I1584" t="str">
        <f>HYPERLINK("https://twitter.com/Twitter User/status/1773061292636377454","https://twitter.com/Twitter User/status/1773061292636377454")</f>
        <v>https://twitter.com/Twitter User/status/1773061292636377454</v>
      </c>
      <c r="N1584">
        <v>0</v>
      </c>
      <c r="O1584">
        <v>0</v>
      </c>
      <c r="X1584" t="s">
        <v>95</v>
      </c>
      <c r="AK1584" t="s">
        <v>54</v>
      </c>
      <c r="AL1584" t="s">
        <v>55</v>
      </c>
      <c r="AM1584" t="s">
        <v>55</v>
      </c>
      <c r="AN1584" t="s">
        <v>55</v>
      </c>
      <c r="AO1584" t="s">
        <v>55</v>
      </c>
      <c r="AP1584" t="s">
        <v>55</v>
      </c>
      <c r="AQ1584" t="s">
        <v>55</v>
      </c>
    </row>
    <row r="1585" spans="1:43" x14ac:dyDescent="0.35">
      <c r="A1585" t="s">
        <v>2783</v>
      </c>
      <c r="B1585" t="s">
        <v>47</v>
      </c>
      <c r="C1585" t="s">
        <v>48</v>
      </c>
      <c r="D1585" t="s">
        <v>48</v>
      </c>
      <c r="E1585" t="s">
        <v>61</v>
      </c>
      <c r="F1585" t="s">
        <v>2738</v>
      </c>
      <c r="G1585" t="s">
        <v>3032</v>
      </c>
      <c r="I1585" t="str">
        <f>HYPERLINK("https://twitter.com/Twitter User/status/1773059209174692350","https://twitter.com/Twitter User/status/1773059209174692350")</f>
        <v>https://twitter.com/Twitter User/status/1773059209174692350</v>
      </c>
      <c r="N1585">
        <v>0</v>
      </c>
      <c r="O1585">
        <v>0</v>
      </c>
      <c r="X1585" t="s">
        <v>95</v>
      </c>
      <c r="AK1585" t="s">
        <v>54</v>
      </c>
      <c r="AL1585" t="s">
        <v>55</v>
      </c>
      <c r="AM1585" t="s">
        <v>55</v>
      </c>
      <c r="AN1585" t="s">
        <v>55</v>
      </c>
      <c r="AO1585" t="s">
        <v>55</v>
      </c>
      <c r="AP1585" t="s">
        <v>55</v>
      </c>
      <c r="AQ1585" t="s">
        <v>55</v>
      </c>
    </row>
    <row r="1586" spans="1:43" x14ac:dyDescent="0.35">
      <c r="A1586" t="s">
        <v>2783</v>
      </c>
      <c r="B1586" t="s">
        <v>47</v>
      </c>
      <c r="C1586" t="s">
        <v>48</v>
      </c>
      <c r="D1586" t="s">
        <v>48</v>
      </c>
      <c r="E1586" t="s">
        <v>61</v>
      </c>
      <c r="F1586" t="s">
        <v>2738</v>
      </c>
      <c r="G1586" t="s">
        <v>3033</v>
      </c>
      <c r="I1586" t="str">
        <f>HYPERLINK("https://twitter.com/Twitter User/status/1773058816071860372","https://twitter.com/Twitter User/status/1773058816071860372")</f>
        <v>https://twitter.com/Twitter User/status/1773058816071860372</v>
      </c>
      <c r="J1586" t="s">
        <v>52</v>
      </c>
      <c r="N1586">
        <v>0</v>
      </c>
      <c r="O1586">
        <v>0</v>
      </c>
      <c r="X1586" t="s">
        <v>95</v>
      </c>
      <c r="AK1586" t="s">
        <v>54</v>
      </c>
      <c r="AL1586" t="s">
        <v>55</v>
      </c>
      <c r="AM1586" t="s">
        <v>55</v>
      </c>
      <c r="AN1586" t="s">
        <v>55</v>
      </c>
      <c r="AO1586" t="s">
        <v>55</v>
      </c>
      <c r="AP1586" t="s">
        <v>55</v>
      </c>
      <c r="AQ1586" t="s">
        <v>55</v>
      </c>
    </row>
    <row r="1587" spans="1:43" x14ac:dyDescent="0.35">
      <c r="A1587" t="s">
        <v>2783</v>
      </c>
      <c r="B1587" t="s">
        <v>47</v>
      </c>
      <c r="C1587" t="s">
        <v>48</v>
      </c>
      <c r="D1587" t="s">
        <v>48</v>
      </c>
      <c r="E1587" t="s">
        <v>68</v>
      </c>
      <c r="F1587" t="s">
        <v>2861</v>
      </c>
      <c r="G1587" t="s">
        <v>3034</v>
      </c>
      <c r="I1587" t="str">
        <f>HYPERLINK("https://twitter.com/Twitter User/status/1773058509380141187","https://twitter.com/Twitter User/status/1773058509380141187")</f>
        <v>https://twitter.com/Twitter User/status/1773058509380141187</v>
      </c>
      <c r="J1587" t="s">
        <v>52</v>
      </c>
      <c r="N1587">
        <v>0</v>
      </c>
      <c r="O1587">
        <v>0</v>
      </c>
      <c r="X1587" t="s">
        <v>95</v>
      </c>
      <c r="AK1587" t="s">
        <v>54</v>
      </c>
      <c r="AL1587" t="s">
        <v>55</v>
      </c>
      <c r="AM1587" t="s">
        <v>55</v>
      </c>
      <c r="AN1587" t="s">
        <v>55</v>
      </c>
      <c r="AO1587" t="s">
        <v>55</v>
      </c>
      <c r="AP1587" t="s">
        <v>55</v>
      </c>
      <c r="AQ1587" t="s">
        <v>55</v>
      </c>
    </row>
    <row r="1588" spans="1:43" x14ac:dyDescent="0.35">
      <c r="A1588" t="s">
        <v>2783</v>
      </c>
      <c r="B1588" t="s">
        <v>47</v>
      </c>
      <c r="C1588" t="s">
        <v>48</v>
      </c>
      <c r="D1588" t="s">
        <v>48</v>
      </c>
      <c r="E1588" t="s">
        <v>61</v>
      </c>
      <c r="F1588" t="s">
        <v>2738</v>
      </c>
      <c r="G1588" t="s">
        <v>3035</v>
      </c>
      <c r="I1588" t="str">
        <f>HYPERLINK("https://twitter.com/Twitter User/status/1773057851709075617","https://twitter.com/Twitter User/status/1773057851709075617")</f>
        <v>https://twitter.com/Twitter User/status/1773057851709075617</v>
      </c>
      <c r="J1588" t="s">
        <v>52</v>
      </c>
      <c r="N1588">
        <v>0</v>
      </c>
      <c r="O1588">
        <v>0</v>
      </c>
      <c r="X1588" t="s">
        <v>95</v>
      </c>
      <c r="AK1588" t="s">
        <v>54</v>
      </c>
      <c r="AL1588" t="s">
        <v>55</v>
      </c>
      <c r="AM1588" t="s">
        <v>55</v>
      </c>
      <c r="AN1588" t="s">
        <v>55</v>
      </c>
      <c r="AO1588" t="s">
        <v>55</v>
      </c>
      <c r="AP1588" t="s">
        <v>55</v>
      </c>
      <c r="AQ1588" t="s">
        <v>55</v>
      </c>
    </row>
    <row r="1589" spans="1:43" x14ac:dyDescent="0.35">
      <c r="A1589" t="s">
        <v>2783</v>
      </c>
      <c r="B1589" t="s">
        <v>47</v>
      </c>
      <c r="C1589" t="s">
        <v>48</v>
      </c>
      <c r="D1589" t="s">
        <v>48</v>
      </c>
      <c r="E1589" t="s">
        <v>61</v>
      </c>
      <c r="F1589" t="s">
        <v>2738</v>
      </c>
      <c r="G1589" t="s">
        <v>3036</v>
      </c>
      <c r="I1589" t="str">
        <f>HYPERLINK("https://twitter.com/Twitter User/status/1773057755961598089","https://twitter.com/Twitter User/status/1773057755961598089")</f>
        <v>https://twitter.com/Twitter User/status/1773057755961598089</v>
      </c>
      <c r="J1589" t="s">
        <v>60</v>
      </c>
      <c r="N1589">
        <v>0</v>
      </c>
      <c r="O1589">
        <v>0</v>
      </c>
      <c r="X1589" t="s">
        <v>95</v>
      </c>
      <c r="AK1589" t="s">
        <v>54</v>
      </c>
      <c r="AL1589" t="s">
        <v>55</v>
      </c>
      <c r="AM1589" t="s">
        <v>55</v>
      </c>
      <c r="AN1589" t="s">
        <v>55</v>
      </c>
      <c r="AO1589" t="s">
        <v>55</v>
      </c>
      <c r="AP1589" t="s">
        <v>55</v>
      </c>
      <c r="AQ1589" t="s">
        <v>55</v>
      </c>
    </row>
    <row r="1590" spans="1:43" x14ac:dyDescent="0.35">
      <c r="A1590" t="s">
        <v>2783</v>
      </c>
      <c r="B1590" t="s">
        <v>47</v>
      </c>
      <c r="C1590" t="s">
        <v>48</v>
      </c>
      <c r="D1590" t="s">
        <v>48</v>
      </c>
      <c r="E1590" t="s">
        <v>61</v>
      </c>
      <c r="F1590" t="s">
        <v>2738</v>
      </c>
      <c r="G1590" t="s">
        <v>3037</v>
      </c>
      <c r="I1590" t="str">
        <f>HYPERLINK("https://twitter.com/Twitter User/status/1773057695282548862","https://twitter.com/Twitter User/status/1773057695282548862")</f>
        <v>https://twitter.com/Twitter User/status/1773057695282548862</v>
      </c>
      <c r="J1590" t="s">
        <v>52</v>
      </c>
      <c r="N1590">
        <v>0</v>
      </c>
      <c r="O1590">
        <v>0</v>
      </c>
      <c r="X1590" t="s">
        <v>95</v>
      </c>
      <c r="AK1590" t="s">
        <v>54</v>
      </c>
      <c r="AL1590" t="s">
        <v>55</v>
      </c>
      <c r="AM1590" t="s">
        <v>55</v>
      </c>
      <c r="AN1590" t="s">
        <v>55</v>
      </c>
      <c r="AO1590" t="s">
        <v>55</v>
      </c>
      <c r="AP1590" t="s">
        <v>55</v>
      </c>
      <c r="AQ1590" t="s">
        <v>55</v>
      </c>
    </row>
    <row r="1591" spans="1:43" x14ac:dyDescent="0.35">
      <c r="A1591" t="s">
        <v>2783</v>
      </c>
      <c r="B1591" t="s">
        <v>47</v>
      </c>
      <c r="C1591" t="s">
        <v>48</v>
      </c>
      <c r="D1591" t="s">
        <v>48</v>
      </c>
      <c r="E1591" t="s">
        <v>61</v>
      </c>
      <c r="F1591" t="s">
        <v>2738</v>
      </c>
      <c r="G1591" t="s">
        <v>3038</v>
      </c>
      <c r="I1591" t="str">
        <f>HYPERLINK("https://twitter.com/Twitter User/status/1773057458484683071","https://twitter.com/Twitter User/status/1773057458484683071")</f>
        <v>https://twitter.com/Twitter User/status/1773057458484683071</v>
      </c>
      <c r="J1591" t="s">
        <v>52</v>
      </c>
      <c r="N1591">
        <v>0</v>
      </c>
      <c r="O1591">
        <v>0</v>
      </c>
      <c r="X1591" t="s">
        <v>95</v>
      </c>
      <c r="AK1591" t="s">
        <v>54</v>
      </c>
      <c r="AL1591" t="s">
        <v>55</v>
      </c>
      <c r="AM1591" t="s">
        <v>55</v>
      </c>
      <c r="AN1591" t="s">
        <v>55</v>
      </c>
      <c r="AO1591" t="s">
        <v>55</v>
      </c>
      <c r="AP1591" t="s">
        <v>55</v>
      </c>
      <c r="AQ1591" t="s">
        <v>55</v>
      </c>
    </row>
    <row r="1592" spans="1:43" x14ac:dyDescent="0.35">
      <c r="A1592" t="s">
        <v>2783</v>
      </c>
      <c r="B1592" t="s">
        <v>47</v>
      </c>
      <c r="C1592" t="s">
        <v>48</v>
      </c>
      <c r="D1592" t="s">
        <v>48</v>
      </c>
      <c r="E1592" t="s">
        <v>68</v>
      </c>
      <c r="F1592" t="s">
        <v>2861</v>
      </c>
      <c r="G1592" t="s">
        <v>3039</v>
      </c>
      <c r="I1592" t="str">
        <f>HYPERLINK("https://twitter.com/Twitter User/status/1773057281766158353","https://twitter.com/Twitter User/status/1773057281766158353")</f>
        <v>https://twitter.com/Twitter User/status/1773057281766158353</v>
      </c>
      <c r="J1592" t="s">
        <v>52</v>
      </c>
      <c r="N1592">
        <v>0</v>
      </c>
      <c r="O1592">
        <v>0</v>
      </c>
      <c r="X1592" t="s">
        <v>95</v>
      </c>
      <c r="AK1592" t="s">
        <v>54</v>
      </c>
      <c r="AL1592" t="s">
        <v>55</v>
      </c>
      <c r="AM1592" t="s">
        <v>55</v>
      </c>
      <c r="AN1592" t="s">
        <v>55</v>
      </c>
      <c r="AO1592" t="s">
        <v>55</v>
      </c>
      <c r="AP1592" t="s">
        <v>55</v>
      </c>
      <c r="AQ1592" t="s">
        <v>55</v>
      </c>
    </row>
    <row r="1593" spans="1:43" x14ac:dyDescent="0.35">
      <c r="A1593" t="s">
        <v>2783</v>
      </c>
      <c r="B1593" t="s">
        <v>47</v>
      </c>
      <c r="C1593" t="s">
        <v>48</v>
      </c>
      <c r="D1593" t="s">
        <v>48</v>
      </c>
      <c r="E1593" t="s">
        <v>61</v>
      </c>
      <c r="F1593" t="s">
        <v>2738</v>
      </c>
      <c r="G1593" t="s">
        <v>3040</v>
      </c>
      <c r="I1593" t="str">
        <f>HYPERLINK("https://twitter.com/Twitter User/status/1773057180872167660","https://twitter.com/Twitter User/status/1773057180872167660")</f>
        <v>https://twitter.com/Twitter User/status/1773057180872167660</v>
      </c>
      <c r="N1593">
        <v>0</v>
      </c>
      <c r="O1593">
        <v>0</v>
      </c>
      <c r="X1593" t="s">
        <v>95</v>
      </c>
      <c r="AK1593" t="s">
        <v>54</v>
      </c>
      <c r="AL1593" t="s">
        <v>55</v>
      </c>
      <c r="AM1593" t="s">
        <v>55</v>
      </c>
      <c r="AN1593" t="s">
        <v>55</v>
      </c>
      <c r="AO1593" t="s">
        <v>55</v>
      </c>
      <c r="AP1593" t="s">
        <v>55</v>
      </c>
      <c r="AQ1593" t="s">
        <v>55</v>
      </c>
    </row>
    <row r="1594" spans="1:43" x14ac:dyDescent="0.35">
      <c r="A1594" t="s">
        <v>2783</v>
      </c>
      <c r="B1594" t="s">
        <v>47</v>
      </c>
      <c r="C1594" t="s">
        <v>48</v>
      </c>
      <c r="D1594" t="s">
        <v>48</v>
      </c>
      <c r="E1594" t="s">
        <v>61</v>
      </c>
      <c r="F1594" t="s">
        <v>2738</v>
      </c>
      <c r="G1594" t="s">
        <v>3041</v>
      </c>
      <c r="I1594" t="str">
        <f>HYPERLINK("https://twitter.com/Twitter User/status/1773057166775091650","https://twitter.com/Twitter User/status/1773057166775091650")</f>
        <v>https://twitter.com/Twitter User/status/1773057166775091650</v>
      </c>
      <c r="J1594" t="s">
        <v>52</v>
      </c>
      <c r="N1594">
        <v>0</v>
      </c>
      <c r="O1594">
        <v>0</v>
      </c>
      <c r="X1594" t="s">
        <v>95</v>
      </c>
      <c r="AK1594" t="s">
        <v>54</v>
      </c>
      <c r="AL1594" t="s">
        <v>55</v>
      </c>
      <c r="AM1594" t="s">
        <v>55</v>
      </c>
      <c r="AN1594" t="s">
        <v>55</v>
      </c>
      <c r="AO1594" t="s">
        <v>55</v>
      </c>
      <c r="AP1594" t="s">
        <v>55</v>
      </c>
      <c r="AQ1594" t="s">
        <v>55</v>
      </c>
    </row>
    <row r="1595" spans="1:43" x14ac:dyDescent="0.35">
      <c r="A1595" t="s">
        <v>2783</v>
      </c>
      <c r="B1595" t="s">
        <v>47</v>
      </c>
      <c r="C1595" t="s">
        <v>48</v>
      </c>
      <c r="D1595" t="s">
        <v>48</v>
      </c>
      <c r="E1595" t="s">
        <v>61</v>
      </c>
      <c r="F1595" t="s">
        <v>2738</v>
      </c>
      <c r="G1595" t="s">
        <v>3042</v>
      </c>
      <c r="I1595" t="str">
        <f>HYPERLINK("https://twitter.com/Twitter User/status/1773056503198429328","https://twitter.com/Twitter User/status/1773056503198429328")</f>
        <v>https://twitter.com/Twitter User/status/1773056503198429328</v>
      </c>
      <c r="J1595" t="s">
        <v>52</v>
      </c>
      <c r="N1595">
        <v>0</v>
      </c>
      <c r="O1595">
        <v>0</v>
      </c>
      <c r="X1595" t="s">
        <v>95</v>
      </c>
      <c r="AK1595" t="s">
        <v>54</v>
      </c>
      <c r="AL1595" t="s">
        <v>55</v>
      </c>
      <c r="AM1595" t="s">
        <v>55</v>
      </c>
      <c r="AN1595" t="s">
        <v>55</v>
      </c>
      <c r="AO1595" t="s">
        <v>55</v>
      </c>
      <c r="AP1595" t="s">
        <v>55</v>
      </c>
      <c r="AQ1595" t="s">
        <v>55</v>
      </c>
    </row>
    <row r="1596" spans="1:43" x14ac:dyDescent="0.35">
      <c r="A1596" t="s">
        <v>2783</v>
      </c>
      <c r="B1596" t="s">
        <v>47</v>
      </c>
      <c r="C1596" t="s">
        <v>48</v>
      </c>
      <c r="D1596" t="s">
        <v>48</v>
      </c>
      <c r="E1596" t="s">
        <v>61</v>
      </c>
      <c r="F1596" t="s">
        <v>2738</v>
      </c>
      <c r="G1596" t="s">
        <v>3043</v>
      </c>
      <c r="I1596" t="str">
        <f>HYPERLINK("https://twitter.com/Twitter User/status/1773055805958369623","https://twitter.com/Twitter User/status/1773055805958369623")</f>
        <v>https://twitter.com/Twitter User/status/1773055805958369623</v>
      </c>
      <c r="J1596" t="s">
        <v>52</v>
      </c>
      <c r="N1596">
        <v>0</v>
      </c>
      <c r="O1596">
        <v>0</v>
      </c>
      <c r="X1596" t="s">
        <v>95</v>
      </c>
      <c r="AK1596" t="s">
        <v>54</v>
      </c>
      <c r="AL1596" t="s">
        <v>55</v>
      </c>
      <c r="AM1596" t="s">
        <v>55</v>
      </c>
      <c r="AN1596" t="s">
        <v>55</v>
      </c>
      <c r="AO1596" t="s">
        <v>55</v>
      </c>
      <c r="AP1596" t="s">
        <v>55</v>
      </c>
      <c r="AQ1596" t="s">
        <v>55</v>
      </c>
    </row>
    <row r="1597" spans="1:43" x14ac:dyDescent="0.35">
      <c r="A1597" t="s">
        <v>2783</v>
      </c>
      <c r="B1597" t="s">
        <v>47</v>
      </c>
      <c r="C1597" t="s">
        <v>48</v>
      </c>
      <c r="D1597" t="s">
        <v>48</v>
      </c>
      <c r="E1597" t="s">
        <v>61</v>
      </c>
      <c r="F1597" t="s">
        <v>2738</v>
      </c>
      <c r="G1597" t="s">
        <v>3044</v>
      </c>
      <c r="I1597" t="str">
        <f>HYPERLINK("https://twitter.com/Twitter User/status/1773055608050033000","https://twitter.com/Twitter User/status/1773055608050033000")</f>
        <v>https://twitter.com/Twitter User/status/1773055608050033000</v>
      </c>
      <c r="J1597" t="s">
        <v>52</v>
      </c>
      <c r="N1597">
        <v>0</v>
      </c>
      <c r="O1597">
        <v>0</v>
      </c>
      <c r="X1597" t="s">
        <v>95</v>
      </c>
      <c r="AK1597" t="s">
        <v>54</v>
      </c>
      <c r="AL1597" t="s">
        <v>55</v>
      </c>
      <c r="AM1597" t="s">
        <v>55</v>
      </c>
      <c r="AN1597" t="s">
        <v>55</v>
      </c>
      <c r="AO1597" t="s">
        <v>55</v>
      </c>
      <c r="AP1597" t="s">
        <v>55</v>
      </c>
      <c r="AQ1597" t="s">
        <v>55</v>
      </c>
    </row>
    <row r="1598" spans="1:43" x14ac:dyDescent="0.35">
      <c r="A1598" t="s">
        <v>2783</v>
      </c>
      <c r="B1598" t="s">
        <v>47</v>
      </c>
      <c r="C1598" t="s">
        <v>48</v>
      </c>
      <c r="D1598" t="s">
        <v>48</v>
      </c>
      <c r="E1598" t="s">
        <v>61</v>
      </c>
      <c r="F1598" t="s">
        <v>2738</v>
      </c>
      <c r="G1598" t="s">
        <v>3045</v>
      </c>
      <c r="I1598" t="str">
        <f>HYPERLINK("https://twitter.com/Twitter User/status/1773055592543801834","https://twitter.com/Twitter User/status/1773055592543801834")</f>
        <v>https://twitter.com/Twitter User/status/1773055592543801834</v>
      </c>
      <c r="J1598" t="s">
        <v>52</v>
      </c>
      <c r="N1598">
        <v>0</v>
      </c>
      <c r="O1598">
        <v>0</v>
      </c>
      <c r="X1598" t="s">
        <v>95</v>
      </c>
      <c r="AK1598" t="s">
        <v>54</v>
      </c>
      <c r="AL1598" t="s">
        <v>55</v>
      </c>
      <c r="AM1598" t="s">
        <v>55</v>
      </c>
      <c r="AN1598" t="s">
        <v>55</v>
      </c>
      <c r="AO1598" t="s">
        <v>55</v>
      </c>
      <c r="AP1598" t="s">
        <v>55</v>
      </c>
      <c r="AQ1598" t="s">
        <v>55</v>
      </c>
    </row>
    <row r="1599" spans="1:43" x14ac:dyDescent="0.35">
      <c r="A1599" t="s">
        <v>2783</v>
      </c>
      <c r="B1599" t="s">
        <v>47</v>
      </c>
      <c r="C1599" t="s">
        <v>48</v>
      </c>
      <c r="D1599" t="s">
        <v>48</v>
      </c>
      <c r="E1599" t="s">
        <v>61</v>
      </c>
      <c r="F1599" t="s">
        <v>2738</v>
      </c>
      <c r="G1599" t="s">
        <v>3046</v>
      </c>
      <c r="I1599" t="str">
        <f>HYPERLINK("https://twitter.com/Twitter User/status/1773055165097971939","https://twitter.com/Twitter User/status/1773055165097971939")</f>
        <v>https://twitter.com/Twitter User/status/1773055165097971939</v>
      </c>
      <c r="J1599" t="s">
        <v>52</v>
      </c>
      <c r="N1599">
        <v>0</v>
      </c>
      <c r="O1599">
        <v>0</v>
      </c>
      <c r="X1599" t="s">
        <v>95</v>
      </c>
      <c r="AK1599" t="s">
        <v>54</v>
      </c>
      <c r="AL1599" t="s">
        <v>55</v>
      </c>
      <c r="AM1599" t="s">
        <v>55</v>
      </c>
      <c r="AN1599" t="s">
        <v>55</v>
      </c>
      <c r="AO1599" t="s">
        <v>55</v>
      </c>
      <c r="AP1599" t="s">
        <v>55</v>
      </c>
      <c r="AQ1599" t="s">
        <v>55</v>
      </c>
    </row>
    <row r="1600" spans="1:43" x14ac:dyDescent="0.35">
      <c r="A1600" t="s">
        <v>2783</v>
      </c>
      <c r="B1600" t="s">
        <v>47</v>
      </c>
      <c r="C1600" t="s">
        <v>48</v>
      </c>
      <c r="D1600" t="s">
        <v>48</v>
      </c>
      <c r="E1600" t="s">
        <v>61</v>
      </c>
      <c r="F1600" t="s">
        <v>2738</v>
      </c>
      <c r="G1600" t="s">
        <v>3047</v>
      </c>
      <c r="I1600" t="str">
        <f>HYPERLINK("https://twitter.com/Twitter User/status/1773055005773238561","https://twitter.com/Twitter User/status/1773055005773238561")</f>
        <v>https://twitter.com/Twitter User/status/1773055005773238561</v>
      </c>
      <c r="N1600">
        <v>0</v>
      </c>
      <c r="O1600">
        <v>0</v>
      </c>
      <c r="X1600" t="s">
        <v>95</v>
      </c>
      <c r="AK1600" t="s">
        <v>54</v>
      </c>
      <c r="AL1600" t="s">
        <v>55</v>
      </c>
      <c r="AM1600" t="s">
        <v>55</v>
      </c>
      <c r="AN1600" t="s">
        <v>55</v>
      </c>
      <c r="AO1600" t="s">
        <v>55</v>
      </c>
      <c r="AP1600" t="s">
        <v>55</v>
      </c>
      <c r="AQ1600" t="s">
        <v>55</v>
      </c>
    </row>
    <row r="1601" spans="1:43" x14ac:dyDescent="0.35">
      <c r="A1601" t="s">
        <v>3048</v>
      </c>
      <c r="B1601" t="s">
        <v>47</v>
      </c>
      <c r="C1601" t="s">
        <v>48</v>
      </c>
      <c r="D1601" t="s">
        <v>48</v>
      </c>
      <c r="E1601" t="s">
        <v>61</v>
      </c>
      <c r="F1601" t="s">
        <v>2738</v>
      </c>
      <c r="G1601" t="s">
        <v>3049</v>
      </c>
      <c r="I1601" t="str">
        <f>HYPERLINK("https://twitter.com/Twitter User/status/1773054020556349896","https://twitter.com/Twitter User/status/1773054020556349896")</f>
        <v>https://twitter.com/Twitter User/status/1773054020556349896</v>
      </c>
      <c r="J1601" t="s">
        <v>52</v>
      </c>
      <c r="N1601">
        <v>0</v>
      </c>
      <c r="O1601">
        <v>0</v>
      </c>
      <c r="X1601" t="s">
        <v>95</v>
      </c>
      <c r="AK1601" t="s">
        <v>54</v>
      </c>
      <c r="AL1601" t="s">
        <v>55</v>
      </c>
      <c r="AM1601" t="s">
        <v>55</v>
      </c>
      <c r="AN1601" t="s">
        <v>55</v>
      </c>
      <c r="AO1601" t="s">
        <v>55</v>
      </c>
      <c r="AP1601" t="s">
        <v>55</v>
      </c>
      <c r="AQ1601" t="s">
        <v>55</v>
      </c>
    </row>
    <row r="1602" spans="1:43" x14ac:dyDescent="0.35">
      <c r="A1602" t="s">
        <v>3048</v>
      </c>
      <c r="B1602" t="s">
        <v>47</v>
      </c>
      <c r="C1602" t="s">
        <v>48</v>
      </c>
      <c r="D1602" t="s">
        <v>48</v>
      </c>
      <c r="E1602" t="s">
        <v>61</v>
      </c>
      <c r="F1602" t="s">
        <v>2738</v>
      </c>
      <c r="G1602" t="s">
        <v>3050</v>
      </c>
      <c r="I1602" t="str">
        <f>HYPERLINK("https://twitter.com/Twitter User/status/1773053525678760036","https://twitter.com/Twitter User/status/1773053525678760036")</f>
        <v>https://twitter.com/Twitter User/status/1773053525678760036</v>
      </c>
      <c r="N1602">
        <v>0</v>
      </c>
      <c r="O1602">
        <v>0</v>
      </c>
      <c r="X1602" t="s">
        <v>95</v>
      </c>
      <c r="AK1602" t="s">
        <v>54</v>
      </c>
      <c r="AL1602" t="s">
        <v>55</v>
      </c>
      <c r="AM1602" t="s">
        <v>55</v>
      </c>
      <c r="AN1602" t="s">
        <v>55</v>
      </c>
      <c r="AO1602" t="s">
        <v>55</v>
      </c>
      <c r="AP1602" t="s">
        <v>55</v>
      </c>
      <c r="AQ1602" t="s">
        <v>55</v>
      </c>
    </row>
    <row r="1603" spans="1:43" x14ac:dyDescent="0.35">
      <c r="A1603" t="s">
        <v>3048</v>
      </c>
      <c r="B1603" t="s">
        <v>47</v>
      </c>
      <c r="C1603" t="s">
        <v>48</v>
      </c>
      <c r="D1603" t="s">
        <v>48</v>
      </c>
      <c r="E1603" t="s">
        <v>68</v>
      </c>
      <c r="F1603" t="s">
        <v>2861</v>
      </c>
      <c r="G1603" t="s">
        <v>3051</v>
      </c>
      <c r="I1603" t="str">
        <f>HYPERLINK("https://twitter.com/Twitter User/status/1773039383861457072","https://twitter.com/Twitter User/status/1773039383861457072")</f>
        <v>https://twitter.com/Twitter User/status/1773039383861457072</v>
      </c>
      <c r="J1603" t="s">
        <v>52</v>
      </c>
      <c r="N1603">
        <v>0</v>
      </c>
      <c r="O1603">
        <v>0</v>
      </c>
      <c r="X1603" t="s">
        <v>95</v>
      </c>
      <c r="AK1603" t="s">
        <v>54</v>
      </c>
      <c r="AL1603" t="s">
        <v>55</v>
      </c>
      <c r="AM1603" t="s">
        <v>55</v>
      </c>
      <c r="AN1603" t="s">
        <v>55</v>
      </c>
      <c r="AO1603" t="s">
        <v>55</v>
      </c>
      <c r="AP1603" t="s">
        <v>55</v>
      </c>
      <c r="AQ1603" t="s">
        <v>55</v>
      </c>
    </row>
    <row r="1604" spans="1:43" x14ac:dyDescent="0.35">
      <c r="A1604" t="s">
        <v>3048</v>
      </c>
      <c r="B1604" t="s">
        <v>47</v>
      </c>
      <c r="C1604" t="s">
        <v>48</v>
      </c>
      <c r="D1604" t="s">
        <v>48</v>
      </c>
      <c r="E1604" t="s">
        <v>68</v>
      </c>
      <c r="F1604" t="s">
        <v>2861</v>
      </c>
      <c r="G1604" t="s">
        <v>3052</v>
      </c>
      <c r="I1604" t="str">
        <f>HYPERLINK("https://twitter.com/Twitter User/status/1773038011799769293","https://twitter.com/Twitter User/status/1773038011799769293")</f>
        <v>https://twitter.com/Twitter User/status/1773038011799769293</v>
      </c>
      <c r="J1604" t="s">
        <v>52</v>
      </c>
      <c r="N1604">
        <v>0</v>
      </c>
      <c r="O1604">
        <v>0</v>
      </c>
      <c r="X1604" t="s">
        <v>95</v>
      </c>
      <c r="AK1604" t="s">
        <v>54</v>
      </c>
      <c r="AL1604" t="s">
        <v>55</v>
      </c>
      <c r="AM1604" t="s">
        <v>55</v>
      </c>
      <c r="AN1604" t="s">
        <v>55</v>
      </c>
      <c r="AO1604" t="s">
        <v>55</v>
      </c>
      <c r="AP1604" t="s">
        <v>55</v>
      </c>
      <c r="AQ1604" t="s">
        <v>55</v>
      </c>
    </row>
    <row r="1605" spans="1:43" x14ac:dyDescent="0.35">
      <c r="A1605" t="s">
        <v>3048</v>
      </c>
      <c r="B1605" t="s">
        <v>47</v>
      </c>
      <c r="C1605" t="s">
        <v>48</v>
      </c>
      <c r="D1605" t="s">
        <v>48</v>
      </c>
      <c r="E1605" t="s">
        <v>68</v>
      </c>
      <c r="F1605" t="s">
        <v>2861</v>
      </c>
      <c r="G1605" t="s">
        <v>3053</v>
      </c>
      <c r="I1605" t="str">
        <f>HYPERLINK("https://twitter.com/Twitter User/status/1773036998606950473","https://twitter.com/Twitter User/status/1773036998606950473")</f>
        <v>https://twitter.com/Twitter User/status/1773036998606950473</v>
      </c>
      <c r="J1605" t="s">
        <v>52</v>
      </c>
      <c r="N1605">
        <v>0</v>
      </c>
      <c r="O1605">
        <v>0</v>
      </c>
      <c r="X1605" t="s">
        <v>95</v>
      </c>
      <c r="AK1605" t="s">
        <v>54</v>
      </c>
      <c r="AL1605" t="s">
        <v>55</v>
      </c>
      <c r="AM1605" t="s">
        <v>55</v>
      </c>
      <c r="AN1605" t="s">
        <v>55</v>
      </c>
      <c r="AO1605" t="s">
        <v>55</v>
      </c>
      <c r="AP1605" t="s">
        <v>55</v>
      </c>
      <c r="AQ1605" t="s">
        <v>55</v>
      </c>
    </row>
    <row r="1606" spans="1:43" x14ac:dyDescent="0.35">
      <c r="A1606" t="s">
        <v>3048</v>
      </c>
      <c r="B1606" t="s">
        <v>47</v>
      </c>
      <c r="C1606" t="s">
        <v>48</v>
      </c>
      <c r="D1606" t="s">
        <v>48</v>
      </c>
      <c r="E1606" t="s">
        <v>68</v>
      </c>
      <c r="F1606" t="s">
        <v>2861</v>
      </c>
      <c r="G1606" t="s">
        <v>3054</v>
      </c>
      <c r="I1606" t="str">
        <f>HYPERLINK("https://twitter.com/Twitter User/status/1773036668271931701","https://twitter.com/Twitter User/status/1773036668271931701")</f>
        <v>https://twitter.com/Twitter User/status/1773036668271931701</v>
      </c>
      <c r="N1606">
        <v>0</v>
      </c>
      <c r="O1606">
        <v>0</v>
      </c>
      <c r="X1606" t="s">
        <v>95</v>
      </c>
      <c r="AK1606" t="s">
        <v>54</v>
      </c>
      <c r="AL1606" t="s">
        <v>55</v>
      </c>
      <c r="AM1606" t="s">
        <v>55</v>
      </c>
      <c r="AN1606" t="s">
        <v>55</v>
      </c>
      <c r="AO1606" t="s">
        <v>55</v>
      </c>
      <c r="AP1606" t="s">
        <v>55</v>
      </c>
      <c r="AQ1606" t="s">
        <v>55</v>
      </c>
    </row>
    <row r="1607" spans="1:43" x14ac:dyDescent="0.35">
      <c r="A1607" t="s">
        <v>3048</v>
      </c>
      <c r="B1607" t="s">
        <v>47</v>
      </c>
      <c r="C1607" t="s">
        <v>48</v>
      </c>
      <c r="D1607" t="s">
        <v>48</v>
      </c>
      <c r="E1607" t="s">
        <v>68</v>
      </c>
      <c r="F1607" t="s">
        <v>3055</v>
      </c>
      <c r="G1607" t="s">
        <v>3056</v>
      </c>
      <c r="I1607" t="str">
        <f>HYPERLINK("https://twitter.com/Twitter User/status/1773033682653044755","https://twitter.com/Twitter User/status/1773033682653044755")</f>
        <v>https://twitter.com/Twitter User/status/1773033682653044755</v>
      </c>
      <c r="J1607" t="s">
        <v>52</v>
      </c>
      <c r="N1607">
        <v>0</v>
      </c>
      <c r="O1607">
        <v>0</v>
      </c>
      <c r="X1607" t="s">
        <v>53</v>
      </c>
      <c r="AK1607" t="s">
        <v>54</v>
      </c>
      <c r="AL1607" t="s">
        <v>55</v>
      </c>
      <c r="AM1607" t="s">
        <v>55</v>
      </c>
      <c r="AN1607" t="s">
        <v>55</v>
      </c>
      <c r="AO1607" t="s">
        <v>55</v>
      </c>
      <c r="AP1607" t="s">
        <v>55</v>
      </c>
      <c r="AQ1607" t="s">
        <v>55</v>
      </c>
    </row>
    <row r="1608" spans="1:43" x14ac:dyDescent="0.35">
      <c r="A1608" t="s">
        <v>3048</v>
      </c>
      <c r="B1608" t="s">
        <v>47</v>
      </c>
      <c r="C1608" t="s">
        <v>48</v>
      </c>
      <c r="D1608" t="s">
        <v>48</v>
      </c>
      <c r="E1608" t="s">
        <v>61</v>
      </c>
      <c r="F1608" t="s">
        <v>3057</v>
      </c>
      <c r="G1608" t="s">
        <v>3058</v>
      </c>
      <c r="I1608" t="str">
        <f>HYPERLINK("https://twitter.com/Twitter User/status/1773011836163502405","https://twitter.com/Twitter User/status/1773011836163502405")</f>
        <v>https://twitter.com/Twitter User/status/1773011836163502405</v>
      </c>
      <c r="J1608" t="s">
        <v>52</v>
      </c>
      <c r="N1608">
        <v>0</v>
      </c>
      <c r="O1608">
        <v>0</v>
      </c>
      <c r="X1608" t="s">
        <v>95</v>
      </c>
      <c r="AK1608" t="s">
        <v>54</v>
      </c>
      <c r="AL1608" t="s">
        <v>55</v>
      </c>
      <c r="AM1608" t="s">
        <v>55</v>
      </c>
      <c r="AN1608" t="s">
        <v>55</v>
      </c>
      <c r="AO1608" t="s">
        <v>55</v>
      </c>
      <c r="AP1608" t="s">
        <v>55</v>
      </c>
      <c r="AQ1608" t="s">
        <v>55</v>
      </c>
    </row>
    <row r="1609" spans="1:43" x14ac:dyDescent="0.35">
      <c r="A1609" t="s">
        <v>3048</v>
      </c>
      <c r="B1609" t="s">
        <v>47</v>
      </c>
      <c r="C1609" t="s">
        <v>48</v>
      </c>
      <c r="D1609" t="s">
        <v>48</v>
      </c>
      <c r="E1609" t="s">
        <v>61</v>
      </c>
      <c r="F1609" t="s">
        <v>3057</v>
      </c>
      <c r="G1609" t="s">
        <v>3059</v>
      </c>
      <c r="I1609" t="str">
        <f>HYPERLINK("https://twitter.com/Twitter User/status/1773011742005530767","https://twitter.com/Twitter User/status/1773011742005530767")</f>
        <v>https://twitter.com/Twitter User/status/1773011742005530767</v>
      </c>
      <c r="J1609" t="s">
        <v>52</v>
      </c>
      <c r="N1609">
        <v>0</v>
      </c>
      <c r="O1609">
        <v>0</v>
      </c>
      <c r="X1609" t="s">
        <v>95</v>
      </c>
      <c r="AK1609" t="s">
        <v>54</v>
      </c>
      <c r="AL1609" t="s">
        <v>55</v>
      </c>
      <c r="AM1609" t="s">
        <v>55</v>
      </c>
      <c r="AN1609" t="s">
        <v>55</v>
      </c>
      <c r="AO1609" t="s">
        <v>55</v>
      </c>
      <c r="AP1609" t="s">
        <v>55</v>
      </c>
      <c r="AQ1609" t="s">
        <v>55</v>
      </c>
    </row>
    <row r="1610" spans="1:43" x14ac:dyDescent="0.35">
      <c r="A1610" t="s">
        <v>3048</v>
      </c>
      <c r="B1610" t="s">
        <v>47</v>
      </c>
      <c r="C1610" t="s">
        <v>48</v>
      </c>
      <c r="D1610" t="s">
        <v>48</v>
      </c>
      <c r="E1610" t="s">
        <v>61</v>
      </c>
      <c r="F1610" t="s">
        <v>3057</v>
      </c>
      <c r="G1610" t="s">
        <v>3060</v>
      </c>
      <c r="I1610" t="str">
        <f>HYPERLINK("https://twitter.com/Twitter User/status/1773011558571929613","https://twitter.com/Twitter User/status/1773011558571929613")</f>
        <v>https://twitter.com/Twitter User/status/1773011558571929613</v>
      </c>
      <c r="J1610" t="s">
        <v>52</v>
      </c>
      <c r="N1610">
        <v>0</v>
      </c>
      <c r="O1610">
        <v>0</v>
      </c>
      <c r="X1610" t="s">
        <v>53</v>
      </c>
      <c r="AK1610" t="s">
        <v>54</v>
      </c>
      <c r="AL1610" t="s">
        <v>55</v>
      </c>
      <c r="AM1610" t="s">
        <v>55</v>
      </c>
      <c r="AN1610" t="s">
        <v>55</v>
      </c>
      <c r="AO1610" t="s">
        <v>55</v>
      </c>
      <c r="AP1610" t="s">
        <v>55</v>
      </c>
      <c r="AQ1610" t="s">
        <v>55</v>
      </c>
    </row>
    <row r="1611" spans="1:43" x14ac:dyDescent="0.35">
      <c r="A1611" t="s">
        <v>3048</v>
      </c>
      <c r="B1611" t="s">
        <v>47</v>
      </c>
      <c r="C1611" t="s">
        <v>48</v>
      </c>
      <c r="D1611" t="s">
        <v>48</v>
      </c>
      <c r="E1611" t="s">
        <v>49</v>
      </c>
      <c r="F1611" t="s">
        <v>3061</v>
      </c>
      <c r="G1611" t="s">
        <v>3062</v>
      </c>
      <c r="I1611" t="str">
        <f>HYPERLINK("https://twitter.com/Twitter User/status/1772998032138662223","https://twitter.com/Twitter User/status/1772998032138662223")</f>
        <v>https://twitter.com/Twitter User/status/1772998032138662223</v>
      </c>
      <c r="J1611" t="s">
        <v>52</v>
      </c>
      <c r="N1611">
        <v>0</v>
      </c>
      <c r="O1611">
        <v>0</v>
      </c>
      <c r="X1611" t="s">
        <v>53</v>
      </c>
      <c r="AK1611" t="s">
        <v>54</v>
      </c>
      <c r="AL1611" t="s">
        <v>55</v>
      </c>
      <c r="AM1611" t="s">
        <v>55</v>
      </c>
      <c r="AN1611" t="s">
        <v>55</v>
      </c>
      <c r="AO1611" t="s">
        <v>55</v>
      </c>
      <c r="AP1611" t="s">
        <v>55</v>
      </c>
      <c r="AQ1611" t="s">
        <v>55</v>
      </c>
    </row>
    <row r="1612" spans="1:43" x14ac:dyDescent="0.35">
      <c r="A1612" t="s">
        <v>3048</v>
      </c>
      <c r="B1612" t="s">
        <v>47</v>
      </c>
      <c r="C1612" t="s">
        <v>48</v>
      </c>
      <c r="D1612" t="s">
        <v>48</v>
      </c>
      <c r="E1612" t="s">
        <v>49</v>
      </c>
      <c r="F1612" t="s">
        <v>3063</v>
      </c>
      <c r="G1612" t="s">
        <v>3064</v>
      </c>
      <c r="I1612" t="str">
        <f>HYPERLINK("https://twitter.com/Twitter User/status/1772987312202260918","https://twitter.com/Twitter User/status/1772987312202260918")</f>
        <v>https://twitter.com/Twitter User/status/1772987312202260918</v>
      </c>
      <c r="N1612">
        <v>0</v>
      </c>
      <c r="O1612">
        <v>0</v>
      </c>
      <c r="X1612" t="s">
        <v>95</v>
      </c>
      <c r="AK1612" t="s">
        <v>54</v>
      </c>
      <c r="AL1612" t="s">
        <v>55</v>
      </c>
      <c r="AM1612" t="s">
        <v>55</v>
      </c>
      <c r="AN1612" t="s">
        <v>55</v>
      </c>
      <c r="AO1612" t="s">
        <v>55</v>
      </c>
      <c r="AP1612" t="s">
        <v>55</v>
      </c>
      <c r="AQ1612" t="s">
        <v>55</v>
      </c>
    </row>
    <row r="1613" spans="1:43" x14ac:dyDescent="0.35">
      <c r="A1613" t="s">
        <v>3048</v>
      </c>
      <c r="B1613" t="s">
        <v>47</v>
      </c>
      <c r="C1613" t="s">
        <v>48</v>
      </c>
      <c r="D1613" t="s">
        <v>48</v>
      </c>
      <c r="E1613" t="s">
        <v>61</v>
      </c>
      <c r="F1613" t="s">
        <v>3065</v>
      </c>
      <c r="G1613" t="s">
        <v>3066</v>
      </c>
      <c r="I1613" t="str">
        <f>HYPERLINK("https://twitter.com/Twitter User/status/1772969830276006181","https://twitter.com/Twitter User/status/1772969830276006181")</f>
        <v>https://twitter.com/Twitter User/status/1772969830276006181</v>
      </c>
      <c r="J1613" t="s">
        <v>52</v>
      </c>
      <c r="N1613">
        <v>0</v>
      </c>
      <c r="O1613">
        <v>0</v>
      </c>
      <c r="X1613" t="s">
        <v>53</v>
      </c>
      <c r="AK1613" t="s">
        <v>54</v>
      </c>
      <c r="AL1613" t="s">
        <v>55</v>
      </c>
      <c r="AM1613" t="s">
        <v>55</v>
      </c>
      <c r="AN1613" t="s">
        <v>55</v>
      </c>
      <c r="AO1613" t="s">
        <v>55</v>
      </c>
      <c r="AP1613" t="s">
        <v>55</v>
      </c>
      <c r="AQ1613" t="s">
        <v>55</v>
      </c>
    </row>
    <row r="1614" spans="1:43" x14ac:dyDescent="0.35">
      <c r="A1614" t="s">
        <v>3048</v>
      </c>
      <c r="B1614" t="s">
        <v>47</v>
      </c>
      <c r="C1614" t="s">
        <v>48</v>
      </c>
      <c r="D1614" t="s">
        <v>48</v>
      </c>
      <c r="E1614" t="s">
        <v>61</v>
      </c>
      <c r="F1614" t="s">
        <v>3067</v>
      </c>
      <c r="G1614" t="s">
        <v>3068</v>
      </c>
      <c r="I1614" t="str">
        <f>HYPERLINK("https://twitter.com/Twitter User/status/1772957892737429818","https://twitter.com/Twitter User/status/1772957892737429818")</f>
        <v>https://twitter.com/Twitter User/status/1772957892737429818</v>
      </c>
      <c r="J1614" t="s">
        <v>52</v>
      </c>
      <c r="N1614">
        <v>0</v>
      </c>
      <c r="O1614">
        <v>0</v>
      </c>
      <c r="X1614" t="s">
        <v>53</v>
      </c>
      <c r="AK1614" t="s">
        <v>54</v>
      </c>
      <c r="AL1614" t="s">
        <v>55</v>
      </c>
      <c r="AM1614" t="s">
        <v>55</v>
      </c>
      <c r="AN1614" t="s">
        <v>55</v>
      </c>
      <c r="AO1614" t="s">
        <v>55</v>
      </c>
      <c r="AP1614" t="s">
        <v>55</v>
      </c>
      <c r="AQ1614" t="s">
        <v>55</v>
      </c>
    </row>
    <row r="1615" spans="1:43" x14ac:dyDescent="0.35">
      <c r="A1615" t="s">
        <v>3048</v>
      </c>
      <c r="B1615" t="s">
        <v>47</v>
      </c>
      <c r="C1615" t="s">
        <v>48</v>
      </c>
      <c r="D1615" t="s">
        <v>48</v>
      </c>
      <c r="E1615" t="s">
        <v>49</v>
      </c>
      <c r="F1615" t="s">
        <v>3069</v>
      </c>
      <c r="G1615" t="s">
        <v>3070</v>
      </c>
      <c r="I1615" t="str">
        <f>HYPERLINK("https://twitter.com/Twitter User/status/1772956737814892768","https://twitter.com/Twitter User/status/1772956737814892768")</f>
        <v>https://twitter.com/Twitter User/status/1772956737814892768</v>
      </c>
      <c r="J1615" t="s">
        <v>52</v>
      </c>
      <c r="N1615">
        <v>0</v>
      </c>
      <c r="O1615">
        <v>0</v>
      </c>
      <c r="X1615" t="s">
        <v>53</v>
      </c>
      <c r="AK1615" t="s">
        <v>54</v>
      </c>
      <c r="AL1615" t="s">
        <v>55</v>
      </c>
      <c r="AM1615" t="s">
        <v>55</v>
      </c>
      <c r="AN1615" t="s">
        <v>55</v>
      </c>
      <c r="AO1615" t="s">
        <v>55</v>
      </c>
      <c r="AP1615" t="s">
        <v>55</v>
      </c>
      <c r="AQ1615" t="s">
        <v>55</v>
      </c>
    </row>
    <row r="1616" spans="1:43" x14ac:dyDescent="0.35">
      <c r="A1616" t="s">
        <v>3048</v>
      </c>
      <c r="B1616" t="s">
        <v>47</v>
      </c>
      <c r="C1616" t="s">
        <v>48</v>
      </c>
      <c r="D1616" t="s">
        <v>48</v>
      </c>
      <c r="E1616" t="s">
        <v>68</v>
      </c>
      <c r="F1616" t="s">
        <v>3071</v>
      </c>
      <c r="G1616" t="s">
        <v>3072</v>
      </c>
      <c r="I1616" t="str">
        <f>HYPERLINK("https://twitter.com/Twitter User/status/1772954503790170261","https://twitter.com/Twitter User/status/1772954503790170261")</f>
        <v>https://twitter.com/Twitter User/status/1772954503790170261</v>
      </c>
      <c r="J1616" t="s">
        <v>52</v>
      </c>
      <c r="N1616">
        <v>0</v>
      </c>
      <c r="O1616">
        <v>0</v>
      </c>
      <c r="X1616" t="s">
        <v>53</v>
      </c>
      <c r="AK1616" t="s">
        <v>54</v>
      </c>
      <c r="AL1616" t="s">
        <v>55</v>
      </c>
      <c r="AM1616" t="s">
        <v>55</v>
      </c>
      <c r="AN1616" t="s">
        <v>55</v>
      </c>
      <c r="AO1616" t="s">
        <v>55</v>
      </c>
      <c r="AP1616" t="s">
        <v>55</v>
      </c>
      <c r="AQ1616" t="s">
        <v>55</v>
      </c>
    </row>
    <row r="1617" spans="1:43" x14ac:dyDescent="0.35">
      <c r="A1617" t="s">
        <v>3048</v>
      </c>
      <c r="B1617" t="s">
        <v>47</v>
      </c>
      <c r="C1617" t="s">
        <v>48</v>
      </c>
      <c r="D1617" t="s">
        <v>48</v>
      </c>
      <c r="E1617" t="s">
        <v>61</v>
      </c>
      <c r="F1617" t="s">
        <v>3073</v>
      </c>
      <c r="G1617" t="s">
        <v>3074</v>
      </c>
      <c r="I1617" t="str">
        <f>HYPERLINK("https://twitter.com/Twitter User/status/1772952376208396451","https://twitter.com/Twitter User/status/1772952376208396451")</f>
        <v>https://twitter.com/Twitter User/status/1772952376208396451</v>
      </c>
      <c r="J1617" t="s">
        <v>52</v>
      </c>
      <c r="N1617">
        <v>0</v>
      </c>
      <c r="O1617">
        <v>0</v>
      </c>
      <c r="X1617" t="s">
        <v>53</v>
      </c>
      <c r="AK1617" t="s">
        <v>54</v>
      </c>
      <c r="AL1617" t="s">
        <v>55</v>
      </c>
      <c r="AM1617" t="s">
        <v>55</v>
      </c>
      <c r="AN1617" t="s">
        <v>55</v>
      </c>
      <c r="AO1617" t="s">
        <v>55</v>
      </c>
      <c r="AP1617" t="s">
        <v>55</v>
      </c>
      <c r="AQ1617" t="s">
        <v>55</v>
      </c>
    </row>
    <row r="1618" spans="1:43" x14ac:dyDescent="0.35">
      <c r="A1618" t="s">
        <v>3048</v>
      </c>
      <c r="B1618" t="s">
        <v>47</v>
      </c>
      <c r="C1618" t="s">
        <v>48</v>
      </c>
      <c r="D1618" t="s">
        <v>48</v>
      </c>
      <c r="E1618" t="s">
        <v>61</v>
      </c>
      <c r="F1618" t="s">
        <v>3075</v>
      </c>
      <c r="G1618" t="s">
        <v>3076</v>
      </c>
      <c r="I1618" t="str">
        <f>HYPERLINK("https://twitter.com/Twitter User/status/1772948355649323325","https://twitter.com/Twitter User/status/1772948355649323325")</f>
        <v>https://twitter.com/Twitter User/status/1772948355649323325</v>
      </c>
      <c r="J1618" t="s">
        <v>60</v>
      </c>
      <c r="N1618">
        <v>0</v>
      </c>
      <c r="O1618">
        <v>0</v>
      </c>
      <c r="X1618" t="s">
        <v>95</v>
      </c>
      <c r="AK1618" t="s">
        <v>54</v>
      </c>
      <c r="AL1618" t="s">
        <v>55</v>
      </c>
      <c r="AM1618" t="s">
        <v>55</v>
      </c>
      <c r="AN1618" t="s">
        <v>55</v>
      </c>
      <c r="AO1618" t="s">
        <v>55</v>
      </c>
      <c r="AP1618" t="s">
        <v>55</v>
      </c>
      <c r="AQ1618" t="s">
        <v>55</v>
      </c>
    </row>
    <row r="1619" spans="1:43" x14ac:dyDescent="0.35">
      <c r="A1619" t="s">
        <v>3048</v>
      </c>
      <c r="B1619" t="s">
        <v>47</v>
      </c>
      <c r="C1619" t="s">
        <v>48</v>
      </c>
      <c r="D1619" t="s">
        <v>48</v>
      </c>
      <c r="E1619" t="s">
        <v>61</v>
      </c>
      <c r="F1619" t="s">
        <v>3077</v>
      </c>
      <c r="G1619" t="s">
        <v>3078</v>
      </c>
      <c r="I1619" t="str">
        <f>HYPERLINK("https://twitter.com/Twitter User/status/1772946010349936807","https://twitter.com/Twitter User/status/1772946010349936807")</f>
        <v>https://twitter.com/Twitter User/status/1772946010349936807</v>
      </c>
      <c r="N1619">
        <v>0</v>
      </c>
      <c r="O1619">
        <v>0</v>
      </c>
      <c r="X1619" t="s">
        <v>53</v>
      </c>
      <c r="AK1619" t="s">
        <v>54</v>
      </c>
      <c r="AL1619" t="s">
        <v>55</v>
      </c>
      <c r="AM1619" t="s">
        <v>55</v>
      </c>
      <c r="AN1619" t="s">
        <v>55</v>
      </c>
      <c r="AO1619" t="s">
        <v>55</v>
      </c>
      <c r="AP1619" t="s">
        <v>55</v>
      </c>
      <c r="AQ1619" t="s">
        <v>55</v>
      </c>
    </row>
    <row r="1620" spans="1:43" x14ac:dyDescent="0.35">
      <c r="A1620" t="s">
        <v>3048</v>
      </c>
      <c r="B1620" t="s">
        <v>47</v>
      </c>
      <c r="C1620" t="s">
        <v>48</v>
      </c>
      <c r="D1620" t="s">
        <v>48</v>
      </c>
      <c r="E1620" t="s">
        <v>61</v>
      </c>
      <c r="F1620" t="s">
        <v>3079</v>
      </c>
      <c r="G1620" t="s">
        <v>3080</v>
      </c>
      <c r="I1620" t="str">
        <f>HYPERLINK("https://twitter.com/Twitter User/status/1772945925444350151","https://twitter.com/Twitter User/status/1772945925444350151")</f>
        <v>https://twitter.com/Twitter User/status/1772945925444350151</v>
      </c>
      <c r="N1620">
        <v>0</v>
      </c>
      <c r="O1620">
        <v>0</v>
      </c>
      <c r="X1620" t="s">
        <v>53</v>
      </c>
      <c r="AK1620" t="s">
        <v>54</v>
      </c>
      <c r="AL1620" t="s">
        <v>55</v>
      </c>
      <c r="AM1620" t="s">
        <v>55</v>
      </c>
      <c r="AN1620" t="s">
        <v>55</v>
      </c>
      <c r="AO1620" t="s">
        <v>55</v>
      </c>
      <c r="AP1620" t="s">
        <v>55</v>
      </c>
      <c r="AQ1620" t="s">
        <v>55</v>
      </c>
    </row>
    <row r="1621" spans="1:43" x14ac:dyDescent="0.35">
      <c r="A1621" t="s">
        <v>3048</v>
      </c>
      <c r="B1621" t="s">
        <v>47</v>
      </c>
      <c r="C1621" t="s">
        <v>48</v>
      </c>
      <c r="D1621" t="s">
        <v>48</v>
      </c>
      <c r="E1621" t="s">
        <v>49</v>
      </c>
      <c r="F1621" t="s">
        <v>3081</v>
      </c>
      <c r="G1621" t="s">
        <v>3082</v>
      </c>
      <c r="I1621" t="str">
        <f>HYPERLINK("https://twitter.com/Twitter User/status/1772944983961600508","https://twitter.com/Twitter User/status/1772944983961600508")</f>
        <v>https://twitter.com/Twitter User/status/1772944983961600508</v>
      </c>
      <c r="J1621" t="s">
        <v>52</v>
      </c>
      <c r="N1621">
        <v>0</v>
      </c>
      <c r="O1621">
        <v>0</v>
      </c>
      <c r="X1621" t="s">
        <v>53</v>
      </c>
      <c r="AK1621" t="s">
        <v>54</v>
      </c>
      <c r="AL1621" t="s">
        <v>55</v>
      </c>
      <c r="AM1621" t="s">
        <v>55</v>
      </c>
      <c r="AN1621" t="s">
        <v>55</v>
      </c>
      <c r="AO1621" t="s">
        <v>55</v>
      </c>
      <c r="AP1621" t="s">
        <v>55</v>
      </c>
      <c r="AQ1621" t="s">
        <v>55</v>
      </c>
    </row>
    <row r="1622" spans="1:43" x14ac:dyDescent="0.35">
      <c r="A1622" t="s">
        <v>3048</v>
      </c>
      <c r="B1622" t="s">
        <v>73</v>
      </c>
      <c r="C1622" t="s">
        <v>3083</v>
      </c>
      <c r="D1622" t="s">
        <v>3083</v>
      </c>
      <c r="E1622" t="s">
        <v>68</v>
      </c>
      <c r="F1622" t="s">
        <v>3084</v>
      </c>
      <c r="G1622" t="s">
        <v>3085</v>
      </c>
      <c r="I1622" t="str">
        <f>HYPERLINK("https://www.youtube.com/watch?v=VBJ1K_g1QD4&amp;lc=UgwU3awB91Xhdk0WqJl4AaABAg","https://www.youtube.com/watch?v=VBJ1K_g1QD4&amp;lc=UgwU3awB91Xhdk0WqJl4AaABAg")</f>
        <v>https://www.youtube.com/watch?v=VBJ1K_g1QD4&amp;lc=UgwU3awB91Xhdk0WqJl4AaABAg</v>
      </c>
      <c r="R1622">
        <v>0</v>
      </c>
      <c r="S1622">
        <v>0</v>
      </c>
      <c r="T1622">
        <v>0</v>
      </c>
      <c r="V1622">
        <v>0</v>
      </c>
      <c r="X1622" t="s">
        <v>228</v>
      </c>
      <c r="AL1622" t="s">
        <v>55</v>
      </c>
      <c r="AM1622" t="s">
        <v>55</v>
      </c>
      <c r="AN1622" t="s">
        <v>55</v>
      </c>
      <c r="AO1622" t="s">
        <v>55</v>
      </c>
      <c r="AP1622" t="s">
        <v>55</v>
      </c>
      <c r="AQ1622" t="s">
        <v>55</v>
      </c>
    </row>
    <row r="1623" spans="1:43" x14ac:dyDescent="0.35">
      <c r="A1623" t="s">
        <v>3048</v>
      </c>
      <c r="B1623" t="s">
        <v>224</v>
      </c>
      <c r="C1623" t="s">
        <v>225</v>
      </c>
      <c r="D1623" t="s">
        <v>225</v>
      </c>
      <c r="E1623" t="s">
        <v>68</v>
      </c>
      <c r="F1623" t="s">
        <v>3084</v>
      </c>
      <c r="G1623" t="s">
        <v>3086</v>
      </c>
      <c r="I1623" t="str">
        <f>HYPERLINK("https://www.facebook.com/581124527507086/posts/718626650423539?comment_id=3614612935446706","https://www.facebook.com/581124527507086/posts/718626650423539?comment_id=3614612935446706")</f>
        <v>https://www.facebook.com/581124527507086/posts/718626650423539?comment_id=3614612935446706</v>
      </c>
      <c r="R1623">
        <v>0</v>
      </c>
      <c r="S1623">
        <v>0</v>
      </c>
      <c r="U1623">
        <v>0</v>
      </c>
      <c r="X1623" t="s">
        <v>228</v>
      </c>
      <c r="AK1623" t="s">
        <v>2630</v>
      </c>
      <c r="AL1623" t="s">
        <v>55</v>
      </c>
      <c r="AM1623" t="s">
        <v>55</v>
      </c>
      <c r="AN1623" t="s">
        <v>55</v>
      </c>
      <c r="AO1623" t="s">
        <v>55</v>
      </c>
      <c r="AP1623" t="s">
        <v>55</v>
      </c>
      <c r="AQ1623" t="s">
        <v>55</v>
      </c>
    </row>
    <row r="1624" spans="1:43" x14ac:dyDescent="0.35">
      <c r="A1624" t="s">
        <v>3048</v>
      </c>
      <c r="B1624" t="s">
        <v>224</v>
      </c>
      <c r="C1624" t="s">
        <v>225</v>
      </c>
      <c r="D1624" t="s">
        <v>225</v>
      </c>
      <c r="E1624" t="s">
        <v>49</v>
      </c>
      <c r="G1624" t="s">
        <v>3087</v>
      </c>
      <c r="I1624" t="str">
        <f>HYPERLINK("https://www.facebook.com/581124527507086/posts/718626650423539?comment_id=464445026145398","https://www.facebook.com/581124527507086/posts/718626650423539?comment_id=464445026145398")</f>
        <v>https://www.facebook.com/581124527507086/posts/718626650423539?comment_id=464445026145398</v>
      </c>
      <c r="R1624">
        <v>0</v>
      </c>
      <c r="S1624">
        <v>0</v>
      </c>
      <c r="U1624">
        <v>0</v>
      </c>
      <c r="X1624" t="s">
        <v>228</v>
      </c>
      <c r="AK1624" t="s">
        <v>2630</v>
      </c>
      <c r="AL1624" t="s">
        <v>55</v>
      </c>
      <c r="AM1624" t="s">
        <v>55</v>
      </c>
      <c r="AN1624" t="s">
        <v>55</v>
      </c>
      <c r="AO1624" t="s">
        <v>55</v>
      </c>
      <c r="AP1624" t="s">
        <v>55</v>
      </c>
      <c r="AQ1624" t="s">
        <v>55</v>
      </c>
    </row>
    <row r="1625" spans="1:43" x14ac:dyDescent="0.35">
      <c r="A1625" t="s">
        <v>3048</v>
      </c>
      <c r="B1625" t="s">
        <v>224</v>
      </c>
      <c r="C1625" t="s">
        <v>225</v>
      </c>
      <c r="D1625" t="s">
        <v>225</v>
      </c>
      <c r="E1625" t="s">
        <v>49</v>
      </c>
      <c r="G1625" t="s">
        <v>3088</v>
      </c>
      <c r="I1625" t="str">
        <f>HYPERLINK("https://www.facebook.com/581124527507086/posts/718626650423539?comment_id=1460574354828307","https://www.facebook.com/581124527507086/posts/718626650423539?comment_id=1460574354828307")</f>
        <v>https://www.facebook.com/581124527507086/posts/718626650423539?comment_id=1460574354828307</v>
      </c>
      <c r="R1625">
        <v>0</v>
      </c>
      <c r="S1625">
        <v>0</v>
      </c>
      <c r="U1625">
        <v>0</v>
      </c>
      <c r="X1625" t="s">
        <v>228</v>
      </c>
      <c r="AK1625" t="s">
        <v>2630</v>
      </c>
      <c r="AL1625" t="s">
        <v>55</v>
      </c>
      <c r="AM1625" t="s">
        <v>55</v>
      </c>
      <c r="AN1625" t="s">
        <v>55</v>
      </c>
      <c r="AO1625" t="s">
        <v>55</v>
      </c>
      <c r="AP1625" t="s">
        <v>55</v>
      </c>
      <c r="AQ1625" t="s">
        <v>55</v>
      </c>
    </row>
    <row r="1626" spans="1:43" x14ac:dyDescent="0.35">
      <c r="A1626" t="s">
        <v>3048</v>
      </c>
      <c r="B1626" t="s">
        <v>224</v>
      </c>
      <c r="C1626" t="s">
        <v>225</v>
      </c>
      <c r="D1626" t="s">
        <v>225</v>
      </c>
      <c r="E1626" t="s">
        <v>49</v>
      </c>
      <c r="G1626" t="s">
        <v>3089</v>
      </c>
      <c r="I1626" t="str">
        <f>HYPERLINK("https://www.facebook.com/581124527507086/posts/718626650423539?comment_id=1552974635493611","https://www.facebook.com/581124527507086/posts/718626650423539?comment_id=1552974635493611")</f>
        <v>https://www.facebook.com/581124527507086/posts/718626650423539?comment_id=1552974635493611</v>
      </c>
      <c r="R1626">
        <v>0</v>
      </c>
      <c r="S1626">
        <v>0</v>
      </c>
      <c r="U1626">
        <v>0</v>
      </c>
      <c r="X1626" t="s">
        <v>228</v>
      </c>
      <c r="AK1626" t="s">
        <v>2630</v>
      </c>
      <c r="AL1626" t="s">
        <v>55</v>
      </c>
      <c r="AM1626" t="s">
        <v>55</v>
      </c>
      <c r="AN1626" t="s">
        <v>55</v>
      </c>
      <c r="AO1626" t="s">
        <v>55</v>
      </c>
      <c r="AP1626" t="s">
        <v>55</v>
      </c>
      <c r="AQ1626" t="s">
        <v>55</v>
      </c>
    </row>
    <row r="1627" spans="1:43" x14ac:dyDescent="0.35">
      <c r="A1627" t="s">
        <v>3048</v>
      </c>
      <c r="B1627" t="s">
        <v>224</v>
      </c>
      <c r="C1627" t="s">
        <v>225</v>
      </c>
      <c r="D1627" t="s">
        <v>225</v>
      </c>
      <c r="E1627" t="s">
        <v>49</v>
      </c>
      <c r="G1627" t="s">
        <v>3090</v>
      </c>
      <c r="I1627" t="str">
        <f>HYPERLINK("https://www.facebook.com/581124527507086/posts/718626650423539?comment_id=418982690776896","https://www.facebook.com/581124527507086/posts/718626650423539?comment_id=418982690776896")</f>
        <v>https://www.facebook.com/581124527507086/posts/718626650423539?comment_id=418982690776896</v>
      </c>
      <c r="R1627">
        <v>0</v>
      </c>
      <c r="S1627">
        <v>0</v>
      </c>
      <c r="U1627">
        <v>0</v>
      </c>
      <c r="X1627" t="s">
        <v>228</v>
      </c>
      <c r="AK1627" t="s">
        <v>2630</v>
      </c>
      <c r="AL1627" t="s">
        <v>55</v>
      </c>
      <c r="AM1627" t="s">
        <v>55</v>
      </c>
      <c r="AN1627" t="s">
        <v>55</v>
      </c>
      <c r="AO1627" t="s">
        <v>55</v>
      </c>
      <c r="AP1627" t="s">
        <v>55</v>
      </c>
      <c r="AQ1627" t="s">
        <v>55</v>
      </c>
    </row>
    <row r="1628" spans="1:43" x14ac:dyDescent="0.35">
      <c r="A1628" t="s">
        <v>3048</v>
      </c>
      <c r="B1628" t="s">
        <v>224</v>
      </c>
      <c r="C1628" t="s">
        <v>225</v>
      </c>
      <c r="D1628" t="s">
        <v>225</v>
      </c>
      <c r="E1628" t="s">
        <v>49</v>
      </c>
      <c r="G1628" t="s">
        <v>3091</v>
      </c>
      <c r="I1628" t="str">
        <f>HYPERLINK("https://www.facebook.com/581124527507086/posts/718626650423539?comment_id=745014101074893","https://www.facebook.com/581124527507086/posts/718626650423539?comment_id=745014101074893")</f>
        <v>https://www.facebook.com/581124527507086/posts/718626650423539?comment_id=745014101074893</v>
      </c>
      <c r="R1628">
        <v>0</v>
      </c>
      <c r="S1628">
        <v>0</v>
      </c>
      <c r="U1628">
        <v>0</v>
      </c>
      <c r="X1628" t="s">
        <v>228</v>
      </c>
      <c r="AK1628" t="s">
        <v>2630</v>
      </c>
      <c r="AL1628" t="s">
        <v>55</v>
      </c>
      <c r="AM1628" t="s">
        <v>55</v>
      </c>
      <c r="AN1628" t="s">
        <v>55</v>
      </c>
      <c r="AO1628" t="s">
        <v>55</v>
      </c>
      <c r="AP1628" t="s">
        <v>55</v>
      </c>
      <c r="AQ1628" t="s">
        <v>55</v>
      </c>
    </row>
    <row r="1629" spans="1:43" x14ac:dyDescent="0.35">
      <c r="A1629" t="s">
        <v>3048</v>
      </c>
      <c r="B1629" t="s">
        <v>224</v>
      </c>
      <c r="C1629" t="s">
        <v>225</v>
      </c>
      <c r="D1629" t="s">
        <v>225</v>
      </c>
      <c r="E1629" t="s">
        <v>49</v>
      </c>
      <c r="G1629" t="s">
        <v>3092</v>
      </c>
      <c r="I1629" t="str">
        <f>HYPERLINK("https://www.facebook.com/581124527507086/posts/718626650423539?comment_id=734949272107623","https://www.facebook.com/581124527507086/posts/718626650423539?comment_id=734949272107623")</f>
        <v>https://www.facebook.com/581124527507086/posts/718626650423539?comment_id=734949272107623</v>
      </c>
      <c r="R1629">
        <v>0</v>
      </c>
      <c r="S1629">
        <v>0</v>
      </c>
      <c r="U1629">
        <v>0</v>
      </c>
      <c r="X1629" t="s">
        <v>228</v>
      </c>
      <c r="AK1629" t="s">
        <v>2630</v>
      </c>
      <c r="AL1629" t="s">
        <v>55</v>
      </c>
      <c r="AM1629" t="s">
        <v>55</v>
      </c>
      <c r="AN1629" t="s">
        <v>55</v>
      </c>
      <c r="AO1629" t="s">
        <v>55</v>
      </c>
      <c r="AP1629" t="s">
        <v>55</v>
      </c>
      <c r="AQ1629" t="s">
        <v>55</v>
      </c>
    </row>
    <row r="1630" spans="1:43" x14ac:dyDescent="0.35">
      <c r="A1630" t="s">
        <v>3048</v>
      </c>
      <c r="B1630" t="s">
        <v>224</v>
      </c>
      <c r="C1630" t="s">
        <v>225</v>
      </c>
      <c r="D1630" t="s">
        <v>225</v>
      </c>
      <c r="E1630" t="s">
        <v>49</v>
      </c>
      <c r="G1630" t="s">
        <v>3093</v>
      </c>
      <c r="I1630" t="str">
        <f>HYPERLINK("https://www.facebook.com/581124527507086/posts/718626650423539?comment_id=777312907736524","https://www.facebook.com/581124527507086/posts/718626650423539?comment_id=777312907736524")</f>
        <v>https://www.facebook.com/581124527507086/posts/718626650423539?comment_id=777312907736524</v>
      </c>
      <c r="R1630">
        <v>0</v>
      </c>
      <c r="S1630">
        <v>0</v>
      </c>
      <c r="U1630">
        <v>0</v>
      </c>
      <c r="X1630" t="s">
        <v>228</v>
      </c>
      <c r="AK1630" t="s">
        <v>2630</v>
      </c>
      <c r="AL1630" t="s">
        <v>55</v>
      </c>
      <c r="AM1630" t="s">
        <v>55</v>
      </c>
      <c r="AN1630" t="s">
        <v>55</v>
      </c>
      <c r="AO1630" t="s">
        <v>55</v>
      </c>
      <c r="AP1630" t="s">
        <v>55</v>
      </c>
      <c r="AQ1630" t="s">
        <v>55</v>
      </c>
    </row>
    <row r="1631" spans="1:43" x14ac:dyDescent="0.35">
      <c r="A1631" t="s">
        <v>3048</v>
      </c>
      <c r="B1631" t="s">
        <v>224</v>
      </c>
      <c r="C1631" t="s">
        <v>225</v>
      </c>
      <c r="D1631" t="s">
        <v>225</v>
      </c>
      <c r="E1631" t="s">
        <v>49</v>
      </c>
      <c r="G1631" t="s">
        <v>3094</v>
      </c>
      <c r="I1631" t="str">
        <f>HYPERLINK("https://www.facebook.com/581124527507086/posts/718626650423539?comment_id=378851415049109","https://www.facebook.com/581124527507086/posts/718626650423539?comment_id=378851415049109")</f>
        <v>https://www.facebook.com/581124527507086/posts/718626650423539?comment_id=378851415049109</v>
      </c>
      <c r="R1631">
        <v>0</v>
      </c>
      <c r="S1631">
        <v>0</v>
      </c>
      <c r="U1631">
        <v>0</v>
      </c>
      <c r="X1631" t="s">
        <v>228</v>
      </c>
      <c r="AK1631" t="s">
        <v>2630</v>
      </c>
      <c r="AL1631" t="s">
        <v>55</v>
      </c>
      <c r="AM1631" t="s">
        <v>55</v>
      </c>
      <c r="AN1631" t="s">
        <v>55</v>
      </c>
      <c r="AO1631" t="s">
        <v>55</v>
      </c>
      <c r="AP1631" t="s">
        <v>55</v>
      </c>
      <c r="AQ1631" t="s">
        <v>55</v>
      </c>
    </row>
    <row r="1632" spans="1:43" x14ac:dyDescent="0.35">
      <c r="A1632" t="s">
        <v>3048</v>
      </c>
      <c r="B1632" t="s">
        <v>224</v>
      </c>
      <c r="C1632" t="s">
        <v>225</v>
      </c>
      <c r="D1632" t="s">
        <v>225</v>
      </c>
      <c r="E1632" t="s">
        <v>49</v>
      </c>
      <c r="G1632" t="s">
        <v>3095</v>
      </c>
      <c r="I1632" t="str">
        <f>HYPERLINK("https://www.facebook.com/581124527507086/posts/718626650423539?comment_id=387386787437573","https://www.facebook.com/581124527507086/posts/718626650423539?comment_id=387386787437573")</f>
        <v>https://www.facebook.com/581124527507086/posts/718626650423539?comment_id=387386787437573</v>
      </c>
      <c r="R1632">
        <v>0</v>
      </c>
      <c r="S1632">
        <v>0</v>
      </c>
      <c r="U1632">
        <v>0</v>
      </c>
      <c r="X1632" t="s">
        <v>228</v>
      </c>
      <c r="AK1632" t="s">
        <v>2630</v>
      </c>
      <c r="AL1632" t="s">
        <v>55</v>
      </c>
      <c r="AM1632" t="s">
        <v>55</v>
      </c>
      <c r="AN1632" t="s">
        <v>55</v>
      </c>
      <c r="AO1632" t="s">
        <v>55</v>
      </c>
      <c r="AP1632" t="s">
        <v>55</v>
      </c>
      <c r="AQ1632" t="s">
        <v>55</v>
      </c>
    </row>
    <row r="1633" spans="1:43" x14ac:dyDescent="0.35">
      <c r="A1633" t="s">
        <v>3048</v>
      </c>
      <c r="B1633" t="s">
        <v>224</v>
      </c>
      <c r="C1633" t="s">
        <v>225</v>
      </c>
      <c r="D1633" t="s">
        <v>225</v>
      </c>
      <c r="E1633" t="s">
        <v>49</v>
      </c>
      <c r="G1633" t="s">
        <v>3096</v>
      </c>
      <c r="I1633" t="str">
        <f>HYPERLINK("https://www.facebook.com/581124527507086/posts/718626650423539?comment_id=1567109354129620","https://www.facebook.com/581124527507086/posts/718626650423539?comment_id=1567109354129620")</f>
        <v>https://www.facebook.com/581124527507086/posts/718626650423539?comment_id=1567109354129620</v>
      </c>
      <c r="R1633">
        <v>0</v>
      </c>
      <c r="S1633">
        <v>0</v>
      </c>
      <c r="U1633">
        <v>0</v>
      </c>
      <c r="X1633" t="s">
        <v>228</v>
      </c>
      <c r="AK1633" t="s">
        <v>2630</v>
      </c>
      <c r="AL1633" t="s">
        <v>55</v>
      </c>
      <c r="AM1633" t="s">
        <v>55</v>
      </c>
      <c r="AN1633" t="s">
        <v>55</v>
      </c>
      <c r="AO1633" t="s">
        <v>55</v>
      </c>
      <c r="AP1633" t="s">
        <v>55</v>
      </c>
      <c r="AQ1633" t="s">
        <v>55</v>
      </c>
    </row>
    <row r="1634" spans="1:43" x14ac:dyDescent="0.35">
      <c r="A1634" t="s">
        <v>3048</v>
      </c>
      <c r="B1634" t="s">
        <v>224</v>
      </c>
      <c r="C1634" t="s">
        <v>225</v>
      </c>
      <c r="D1634" t="s">
        <v>225</v>
      </c>
      <c r="E1634" t="s">
        <v>49</v>
      </c>
      <c r="G1634" t="s">
        <v>3097</v>
      </c>
      <c r="I1634" t="str">
        <f>HYPERLINK("https://www.facebook.com/581124527507086/posts/718626650423539?comment_id=1137415307684273","https://www.facebook.com/581124527507086/posts/718626650423539?comment_id=1137415307684273")</f>
        <v>https://www.facebook.com/581124527507086/posts/718626650423539?comment_id=1137415307684273</v>
      </c>
      <c r="R1634">
        <v>0</v>
      </c>
      <c r="S1634">
        <v>0</v>
      </c>
      <c r="U1634">
        <v>0</v>
      </c>
      <c r="X1634" t="s">
        <v>228</v>
      </c>
      <c r="AK1634" t="s">
        <v>2630</v>
      </c>
      <c r="AL1634" t="s">
        <v>55</v>
      </c>
      <c r="AM1634" t="s">
        <v>55</v>
      </c>
      <c r="AN1634" t="s">
        <v>55</v>
      </c>
      <c r="AO1634" t="s">
        <v>55</v>
      </c>
      <c r="AP1634" t="s">
        <v>55</v>
      </c>
      <c r="AQ1634" t="s">
        <v>55</v>
      </c>
    </row>
    <row r="1635" spans="1:43" x14ac:dyDescent="0.35">
      <c r="A1635" t="s">
        <v>3048</v>
      </c>
      <c r="B1635" t="s">
        <v>224</v>
      </c>
      <c r="C1635" t="s">
        <v>225</v>
      </c>
      <c r="D1635" t="s">
        <v>225</v>
      </c>
      <c r="E1635" t="s">
        <v>49</v>
      </c>
      <c r="G1635" t="s">
        <v>3098</v>
      </c>
      <c r="I1635" t="str">
        <f>HYPERLINK("https://www.facebook.com/581124527507086/posts/718626650423539?comment_id=294427987019527","https://www.facebook.com/581124527507086/posts/718626650423539?comment_id=294427987019527")</f>
        <v>https://www.facebook.com/581124527507086/posts/718626650423539?comment_id=294427987019527</v>
      </c>
      <c r="R1635">
        <v>0</v>
      </c>
      <c r="S1635">
        <v>0</v>
      </c>
      <c r="U1635">
        <v>0</v>
      </c>
      <c r="X1635" t="s">
        <v>228</v>
      </c>
      <c r="AK1635" t="s">
        <v>2630</v>
      </c>
      <c r="AL1635" t="s">
        <v>55</v>
      </c>
      <c r="AM1635" t="s">
        <v>55</v>
      </c>
      <c r="AN1635" t="s">
        <v>55</v>
      </c>
      <c r="AO1635" t="s">
        <v>55</v>
      </c>
      <c r="AP1635" t="s">
        <v>55</v>
      </c>
      <c r="AQ1635" t="s">
        <v>55</v>
      </c>
    </row>
    <row r="1636" spans="1:43" x14ac:dyDescent="0.35">
      <c r="A1636" t="s">
        <v>3048</v>
      </c>
      <c r="B1636" t="s">
        <v>224</v>
      </c>
      <c r="C1636" t="s">
        <v>225</v>
      </c>
      <c r="D1636" t="s">
        <v>225</v>
      </c>
      <c r="E1636" t="s">
        <v>49</v>
      </c>
      <c r="G1636" t="s">
        <v>3099</v>
      </c>
      <c r="I1636" t="str">
        <f>HYPERLINK("https://www.facebook.com/581124527507086/posts/718626650423539?comment_id=1079461666620053","https://www.facebook.com/581124527507086/posts/718626650423539?comment_id=1079461666620053")</f>
        <v>https://www.facebook.com/581124527507086/posts/718626650423539?comment_id=1079461666620053</v>
      </c>
      <c r="R1636">
        <v>0</v>
      </c>
      <c r="S1636">
        <v>0</v>
      </c>
      <c r="U1636">
        <v>0</v>
      </c>
      <c r="X1636" t="s">
        <v>228</v>
      </c>
      <c r="AK1636" t="s">
        <v>2630</v>
      </c>
      <c r="AL1636" t="s">
        <v>55</v>
      </c>
      <c r="AM1636" t="s">
        <v>55</v>
      </c>
      <c r="AN1636" t="s">
        <v>55</v>
      </c>
      <c r="AO1636" t="s">
        <v>55</v>
      </c>
      <c r="AP1636" t="s">
        <v>55</v>
      </c>
      <c r="AQ1636" t="s">
        <v>55</v>
      </c>
    </row>
    <row r="1637" spans="1:43" x14ac:dyDescent="0.35">
      <c r="A1637" t="s">
        <v>3048</v>
      </c>
      <c r="B1637" t="s">
        <v>224</v>
      </c>
      <c r="C1637" t="s">
        <v>225</v>
      </c>
      <c r="D1637" t="s">
        <v>225</v>
      </c>
      <c r="E1637" t="s">
        <v>49</v>
      </c>
      <c r="G1637" t="s">
        <v>3100</v>
      </c>
      <c r="I1637" t="str">
        <f>HYPERLINK("https://www.facebook.com/581124527507086/posts/718626650423539?comment_id=785954016310304","https://www.facebook.com/581124527507086/posts/718626650423539?comment_id=785954016310304")</f>
        <v>https://www.facebook.com/581124527507086/posts/718626650423539?comment_id=785954016310304</v>
      </c>
      <c r="R1637">
        <v>0</v>
      </c>
      <c r="S1637">
        <v>0</v>
      </c>
      <c r="U1637">
        <v>0</v>
      </c>
      <c r="X1637" t="s">
        <v>228</v>
      </c>
      <c r="AK1637" t="s">
        <v>2630</v>
      </c>
      <c r="AL1637" t="s">
        <v>55</v>
      </c>
      <c r="AM1637" t="s">
        <v>55</v>
      </c>
      <c r="AN1637" t="s">
        <v>55</v>
      </c>
      <c r="AO1637" t="s">
        <v>55</v>
      </c>
      <c r="AP1637" t="s">
        <v>55</v>
      </c>
      <c r="AQ1637" t="s">
        <v>55</v>
      </c>
    </row>
    <row r="1638" spans="1:43" x14ac:dyDescent="0.35">
      <c r="A1638" t="s">
        <v>3048</v>
      </c>
      <c r="B1638" t="s">
        <v>47</v>
      </c>
      <c r="C1638" t="s">
        <v>48</v>
      </c>
      <c r="D1638" t="s">
        <v>48</v>
      </c>
      <c r="E1638" t="s">
        <v>61</v>
      </c>
      <c r="F1638" t="s">
        <v>3101</v>
      </c>
      <c r="G1638" t="s">
        <v>3102</v>
      </c>
      <c r="I1638" t="str">
        <f>HYPERLINK("https://twitter.com/Twitter User/status/1772910312796065974","https://twitter.com/Twitter User/status/1772910312796065974")</f>
        <v>https://twitter.com/Twitter User/status/1772910312796065974</v>
      </c>
      <c r="J1638" t="s">
        <v>52</v>
      </c>
      <c r="N1638">
        <v>0</v>
      </c>
      <c r="O1638">
        <v>0</v>
      </c>
      <c r="X1638" t="s">
        <v>53</v>
      </c>
      <c r="AK1638" t="s">
        <v>54</v>
      </c>
      <c r="AL1638" t="s">
        <v>55</v>
      </c>
      <c r="AM1638" t="s">
        <v>55</v>
      </c>
      <c r="AN1638" t="s">
        <v>55</v>
      </c>
      <c r="AO1638" t="s">
        <v>55</v>
      </c>
      <c r="AP1638" t="s">
        <v>55</v>
      </c>
      <c r="AQ1638" t="s">
        <v>55</v>
      </c>
    </row>
    <row r="1639" spans="1:43" x14ac:dyDescent="0.35">
      <c r="A1639" t="s">
        <v>3048</v>
      </c>
      <c r="B1639" t="s">
        <v>73</v>
      </c>
      <c r="C1639" t="s">
        <v>2581</v>
      </c>
      <c r="D1639" t="s">
        <v>2581</v>
      </c>
      <c r="E1639" t="s">
        <v>49</v>
      </c>
      <c r="F1639" t="s">
        <v>3103</v>
      </c>
      <c r="G1639" t="s">
        <v>3104</v>
      </c>
      <c r="I1639" t="str">
        <f>HYPERLINK("https://www.youtube.com/watch?v=OLtUbvlQWBs","https://www.youtube.com/watch?v=OLtUbvlQWBs")</f>
        <v>https://www.youtube.com/watch?v=OLtUbvlQWBs</v>
      </c>
      <c r="R1639">
        <v>0</v>
      </c>
      <c r="S1639">
        <v>10</v>
      </c>
      <c r="T1639">
        <v>187</v>
      </c>
      <c r="V1639">
        <v>0</v>
      </c>
      <c r="X1639" t="s">
        <v>77</v>
      </c>
      <c r="AL1639" t="s">
        <v>55</v>
      </c>
      <c r="AM1639" t="s">
        <v>55</v>
      </c>
      <c r="AN1639" t="s">
        <v>55</v>
      </c>
      <c r="AO1639" t="s">
        <v>55</v>
      </c>
      <c r="AP1639" t="s">
        <v>55</v>
      </c>
      <c r="AQ1639" t="s">
        <v>55</v>
      </c>
    </row>
    <row r="1640" spans="1:43" x14ac:dyDescent="0.35">
      <c r="A1640" t="s">
        <v>3048</v>
      </c>
      <c r="B1640" t="s">
        <v>224</v>
      </c>
      <c r="C1640" t="s">
        <v>2581</v>
      </c>
      <c r="D1640" t="s">
        <v>2581</v>
      </c>
      <c r="E1640" t="s">
        <v>49</v>
      </c>
      <c r="F1640" t="s">
        <v>3105</v>
      </c>
      <c r="G1640" t="s">
        <v>3106</v>
      </c>
      <c r="I1640" t="str">
        <f>HYPERLINK("https://www.facebook.com/581124527507086/posts/718626650423539","https://www.facebook.com/581124527507086/posts/718626650423539")</f>
        <v>https://www.facebook.com/581124527507086/posts/718626650423539</v>
      </c>
      <c r="R1640">
        <v>0</v>
      </c>
      <c r="S1640">
        <v>0</v>
      </c>
      <c r="U1640">
        <v>0</v>
      </c>
      <c r="X1640" t="s">
        <v>77</v>
      </c>
      <c r="AK1640" t="s">
        <v>2630</v>
      </c>
      <c r="AL1640" t="s">
        <v>55</v>
      </c>
      <c r="AM1640" t="s">
        <v>55</v>
      </c>
      <c r="AN1640" t="s">
        <v>55</v>
      </c>
      <c r="AO1640" t="s">
        <v>55</v>
      </c>
      <c r="AP1640" t="s">
        <v>55</v>
      </c>
      <c r="AQ1640" t="s">
        <v>55</v>
      </c>
    </row>
    <row r="1641" spans="1:43" x14ac:dyDescent="0.35">
      <c r="A1641" t="s">
        <v>3048</v>
      </c>
      <c r="B1641" t="s">
        <v>47</v>
      </c>
      <c r="C1641" t="s">
        <v>48</v>
      </c>
      <c r="D1641" t="s">
        <v>48</v>
      </c>
      <c r="E1641" t="s">
        <v>61</v>
      </c>
      <c r="F1641" t="s">
        <v>3107</v>
      </c>
      <c r="G1641" t="s">
        <v>3108</v>
      </c>
      <c r="I1641" t="str">
        <f>HYPERLINK("https://twitter.com/Twitter User/status/1772902072427466951","https://twitter.com/Twitter User/status/1772902072427466951")</f>
        <v>https://twitter.com/Twitter User/status/1772902072427466951</v>
      </c>
      <c r="N1641">
        <v>0</v>
      </c>
      <c r="O1641">
        <v>0</v>
      </c>
      <c r="X1641" t="s">
        <v>53</v>
      </c>
      <c r="AK1641" t="s">
        <v>54</v>
      </c>
      <c r="AL1641" t="s">
        <v>55</v>
      </c>
      <c r="AM1641" t="s">
        <v>55</v>
      </c>
      <c r="AN1641" t="s">
        <v>55</v>
      </c>
      <c r="AO1641" t="s">
        <v>55</v>
      </c>
      <c r="AP1641" t="s">
        <v>55</v>
      </c>
      <c r="AQ1641" t="s">
        <v>55</v>
      </c>
    </row>
    <row r="1642" spans="1:43" x14ac:dyDescent="0.35">
      <c r="A1642" t="s">
        <v>3048</v>
      </c>
      <c r="B1642" t="s">
        <v>47</v>
      </c>
      <c r="C1642" t="s">
        <v>48</v>
      </c>
      <c r="D1642" t="s">
        <v>48</v>
      </c>
      <c r="E1642" t="s">
        <v>49</v>
      </c>
      <c r="F1642" t="s">
        <v>3109</v>
      </c>
      <c r="G1642" t="s">
        <v>3110</v>
      </c>
      <c r="I1642" t="str">
        <f>HYPERLINK("https://twitter.com/Twitter User/status/1772893046775963904","https://twitter.com/Twitter User/status/1772893046775963904")</f>
        <v>https://twitter.com/Twitter User/status/1772893046775963904</v>
      </c>
      <c r="J1642" t="s">
        <v>52</v>
      </c>
      <c r="N1642">
        <v>0</v>
      </c>
      <c r="O1642">
        <v>0</v>
      </c>
      <c r="X1642" t="s">
        <v>53</v>
      </c>
      <c r="AK1642" t="s">
        <v>54</v>
      </c>
      <c r="AL1642" t="s">
        <v>55</v>
      </c>
      <c r="AM1642" t="s">
        <v>55</v>
      </c>
      <c r="AN1642" t="s">
        <v>55</v>
      </c>
      <c r="AO1642" t="s">
        <v>55</v>
      </c>
      <c r="AP1642" t="s">
        <v>55</v>
      </c>
      <c r="AQ1642" t="s">
        <v>55</v>
      </c>
    </row>
    <row r="1643" spans="1:43" x14ac:dyDescent="0.35">
      <c r="A1643" t="s">
        <v>3048</v>
      </c>
      <c r="B1643" t="s">
        <v>47</v>
      </c>
      <c r="C1643" t="s">
        <v>48</v>
      </c>
      <c r="D1643" t="s">
        <v>48</v>
      </c>
      <c r="E1643" t="s">
        <v>49</v>
      </c>
      <c r="F1643" t="s">
        <v>3111</v>
      </c>
      <c r="G1643" t="s">
        <v>3112</v>
      </c>
      <c r="I1643" t="str">
        <f>HYPERLINK("https://twitter.com/Twitter User/status/1772891865978991024","https://twitter.com/Twitter User/status/1772891865978991024")</f>
        <v>https://twitter.com/Twitter User/status/1772891865978991024</v>
      </c>
      <c r="N1643">
        <v>0</v>
      </c>
      <c r="O1643">
        <v>0</v>
      </c>
      <c r="X1643" t="s">
        <v>53</v>
      </c>
      <c r="AK1643" t="s">
        <v>54</v>
      </c>
      <c r="AL1643" t="s">
        <v>55</v>
      </c>
      <c r="AM1643" t="s">
        <v>55</v>
      </c>
      <c r="AN1643" t="s">
        <v>55</v>
      </c>
      <c r="AO1643" t="s">
        <v>55</v>
      </c>
      <c r="AP1643" t="s">
        <v>55</v>
      </c>
      <c r="AQ1643" t="s">
        <v>55</v>
      </c>
    </row>
    <row r="1644" spans="1:43" x14ac:dyDescent="0.35">
      <c r="A1644" t="s">
        <v>3048</v>
      </c>
      <c r="B1644" t="s">
        <v>224</v>
      </c>
      <c r="C1644" t="s">
        <v>225</v>
      </c>
      <c r="D1644" t="s">
        <v>225</v>
      </c>
      <c r="E1644" t="s">
        <v>61</v>
      </c>
      <c r="F1644" t="s">
        <v>3113</v>
      </c>
      <c r="G1644" t="s">
        <v>3114</v>
      </c>
      <c r="I1644" t="str">
        <f>HYPERLINK("https://www.facebook.com/709927441178966/posts/815527227285653?comment_id=1091537782096253","https://www.facebook.com/709927441178966/posts/815527227285653?comment_id=1091537782096253")</f>
        <v>https://www.facebook.com/709927441178966/posts/815527227285653?comment_id=1091537782096253</v>
      </c>
      <c r="R1644">
        <v>0</v>
      </c>
      <c r="S1644">
        <v>0</v>
      </c>
      <c r="U1644">
        <v>0</v>
      </c>
      <c r="X1644" t="s">
        <v>228</v>
      </c>
      <c r="AK1644" t="s">
        <v>3115</v>
      </c>
      <c r="AL1644" t="s">
        <v>55</v>
      </c>
      <c r="AM1644" t="s">
        <v>55</v>
      </c>
      <c r="AN1644" t="s">
        <v>55</v>
      </c>
      <c r="AO1644" t="s">
        <v>55</v>
      </c>
      <c r="AP1644" t="s">
        <v>55</v>
      </c>
      <c r="AQ1644" t="s">
        <v>55</v>
      </c>
    </row>
    <row r="1645" spans="1:43" x14ac:dyDescent="0.35">
      <c r="A1645" t="s">
        <v>3048</v>
      </c>
      <c r="B1645" t="s">
        <v>224</v>
      </c>
      <c r="C1645" t="s">
        <v>225</v>
      </c>
      <c r="D1645" t="s">
        <v>225</v>
      </c>
      <c r="E1645" t="s">
        <v>61</v>
      </c>
      <c r="F1645" t="s">
        <v>3113</v>
      </c>
      <c r="G1645" t="s">
        <v>3116</v>
      </c>
      <c r="I1645" t="str">
        <f>HYPERLINK("https://www.facebook.com/709927441178966/posts/815525497285826?comment_id=1188662688783631","https://www.facebook.com/709927441178966/posts/815525497285826?comment_id=1188662688783631")</f>
        <v>https://www.facebook.com/709927441178966/posts/815525497285826?comment_id=1188662688783631</v>
      </c>
      <c r="R1645">
        <v>0</v>
      </c>
      <c r="S1645">
        <v>0</v>
      </c>
      <c r="U1645">
        <v>0</v>
      </c>
      <c r="X1645" t="s">
        <v>228</v>
      </c>
      <c r="AK1645" t="s">
        <v>3117</v>
      </c>
      <c r="AL1645" t="s">
        <v>55</v>
      </c>
      <c r="AM1645" t="s">
        <v>55</v>
      </c>
      <c r="AN1645" t="s">
        <v>55</v>
      </c>
      <c r="AO1645" t="s">
        <v>55</v>
      </c>
      <c r="AP1645" t="s">
        <v>55</v>
      </c>
      <c r="AQ1645" t="s">
        <v>55</v>
      </c>
    </row>
    <row r="1646" spans="1:43" x14ac:dyDescent="0.35">
      <c r="A1646" t="s">
        <v>3048</v>
      </c>
      <c r="B1646" t="s">
        <v>47</v>
      </c>
      <c r="C1646" t="s">
        <v>48</v>
      </c>
      <c r="D1646" t="s">
        <v>48</v>
      </c>
      <c r="E1646" t="s">
        <v>61</v>
      </c>
      <c r="F1646" t="s">
        <v>3118</v>
      </c>
      <c r="G1646" t="s">
        <v>3119</v>
      </c>
      <c r="I1646" t="str">
        <f>HYPERLINK("https://twitter.com/Twitter User/status/1772871471649403052","https://twitter.com/Twitter User/status/1772871471649403052")</f>
        <v>https://twitter.com/Twitter User/status/1772871471649403052</v>
      </c>
      <c r="N1646">
        <v>0</v>
      </c>
      <c r="O1646">
        <v>0</v>
      </c>
      <c r="X1646" t="s">
        <v>53</v>
      </c>
      <c r="AK1646" t="s">
        <v>54</v>
      </c>
      <c r="AL1646" t="s">
        <v>55</v>
      </c>
      <c r="AM1646" t="s">
        <v>55</v>
      </c>
      <c r="AN1646" t="s">
        <v>55</v>
      </c>
      <c r="AO1646" t="s">
        <v>55</v>
      </c>
      <c r="AP1646" t="s">
        <v>55</v>
      </c>
      <c r="AQ1646" t="s">
        <v>55</v>
      </c>
    </row>
    <row r="1647" spans="1:43" x14ac:dyDescent="0.35">
      <c r="A1647" t="s">
        <v>3048</v>
      </c>
      <c r="B1647" t="s">
        <v>47</v>
      </c>
      <c r="C1647" t="s">
        <v>48</v>
      </c>
      <c r="D1647" t="s">
        <v>48</v>
      </c>
      <c r="E1647" t="s">
        <v>61</v>
      </c>
      <c r="F1647" t="s">
        <v>3120</v>
      </c>
      <c r="G1647" t="s">
        <v>3121</v>
      </c>
      <c r="I1647" t="str">
        <f>HYPERLINK("https://twitter.com/Twitter User/status/1772827732151312608","https://twitter.com/Twitter User/status/1772827732151312608")</f>
        <v>https://twitter.com/Twitter User/status/1772827732151312608</v>
      </c>
      <c r="J1647" t="s">
        <v>60</v>
      </c>
      <c r="N1647">
        <v>0</v>
      </c>
      <c r="O1647">
        <v>0</v>
      </c>
      <c r="X1647" t="s">
        <v>53</v>
      </c>
      <c r="AK1647" t="s">
        <v>54</v>
      </c>
      <c r="AL1647" t="s">
        <v>55</v>
      </c>
      <c r="AM1647" t="s">
        <v>55</v>
      </c>
      <c r="AN1647" t="s">
        <v>55</v>
      </c>
      <c r="AO1647" t="s">
        <v>55</v>
      </c>
      <c r="AP1647" t="s">
        <v>55</v>
      </c>
      <c r="AQ1647" t="s">
        <v>55</v>
      </c>
    </row>
    <row r="1648" spans="1:43" x14ac:dyDescent="0.35">
      <c r="A1648" t="s">
        <v>3048</v>
      </c>
      <c r="B1648" t="s">
        <v>47</v>
      </c>
      <c r="C1648" t="s">
        <v>48</v>
      </c>
      <c r="D1648" t="s">
        <v>48</v>
      </c>
      <c r="E1648" t="s">
        <v>61</v>
      </c>
      <c r="F1648" t="s">
        <v>3122</v>
      </c>
      <c r="G1648" t="s">
        <v>3123</v>
      </c>
      <c r="I1648" t="str">
        <f>HYPERLINK("https://twitter.com/Twitter User/status/1772824331841872056","https://twitter.com/Twitter User/status/1772824331841872056")</f>
        <v>https://twitter.com/Twitter User/status/1772824331841872056</v>
      </c>
      <c r="J1648" t="s">
        <v>52</v>
      </c>
      <c r="N1648">
        <v>0</v>
      </c>
      <c r="O1648">
        <v>0</v>
      </c>
      <c r="X1648" t="s">
        <v>53</v>
      </c>
      <c r="AK1648" t="s">
        <v>54</v>
      </c>
      <c r="AL1648" t="s">
        <v>55</v>
      </c>
      <c r="AM1648" t="s">
        <v>55</v>
      </c>
      <c r="AN1648" t="s">
        <v>55</v>
      </c>
      <c r="AO1648" t="s">
        <v>55</v>
      </c>
      <c r="AP1648" t="s">
        <v>55</v>
      </c>
      <c r="AQ1648" t="s">
        <v>55</v>
      </c>
    </row>
    <row r="1649" spans="1:43" x14ac:dyDescent="0.35">
      <c r="A1649" t="s">
        <v>3048</v>
      </c>
      <c r="B1649" t="s">
        <v>47</v>
      </c>
      <c r="C1649" t="s">
        <v>48</v>
      </c>
      <c r="D1649" t="s">
        <v>48</v>
      </c>
      <c r="E1649" t="s">
        <v>61</v>
      </c>
      <c r="F1649" t="s">
        <v>3124</v>
      </c>
      <c r="G1649" t="s">
        <v>3125</v>
      </c>
      <c r="I1649" t="str">
        <f>HYPERLINK("https://twitter.com/Twitter User/status/1772813513402024260","https://twitter.com/Twitter User/status/1772813513402024260")</f>
        <v>https://twitter.com/Twitter User/status/1772813513402024260</v>
      </c>
      <c r="J1649" t="s">
        <v>52</v>
      </c>
      <c r="N1649">
        <v>0</v>
      </c>
      <c r="O1649">
        <v>0</v>
      </c>
      <c r="X1649" t="s">
        <v>53</v>
      </c>
      <c r="AK1649" t="s">
        <v>54</v>
      </c>
      <c r="AL1649" t="s">
        <v>55</v>
      </c>
      <c r="AM1649" t="s">
        <v>55</v>
      </c>
      <c r="AN1649" t="s">
        <v>55</v>
      </c>
      <c r="AO1649" t="s">
        <v>55</v>
      </c>
      <c r="AP1649" t="s">
        <v>55</v>
      </c>
      <c r="AQ1649" t="s">
        <v>55</v>
      </c>
    </row>
    <row r="1650" spans="1:43" x14ac:dyDescent="0.35">
      <c r="A1650" t="s">
        <v>3048</v>
      </c>
      <c r="B1650" t="s">
        <v>47</v>
      </c>
      <c r="C1650" t="s">
        <v>48</v>
      </c>
      <c r="D1650" t="s">
        <v>48</v>
      </c>
      <c r="E1650" t="s">
        <v>49</v>
      </c>
      <c r="F1650" t="s">
        <v>3126</v>
      </c>
      <c r="G1650" t="s">
        <v>3127</v>
      </c>
      <c r="I1650" t="str">
        <f>HYPERLINK("https://twitter.com/Twitter User/status/1772807022104256826","https://twitter.com/Twitter User/status/1772807022104256826")</f>
        <v>https://twitter.com/Twitter User/status/1772807022104256826</v>
      </c>
      <c r="J1650" t="s">
        <v>52</v>
      </c>
      <c r="N1650">
        <v>0</v>
      </c>
      <c r="O1650">
        <v>0</v>
      </c>
      <c r="X1650" t="s">
        <v>53</v>
      </c>
      <c r="AK1650" t="s">
        <v>54</v>
      </c>
      <c r="AL1650" t="s">
        <v>55</v>
      </c>
      <c r="AM1650" t="s">
        <v>55</v>
      </c>
      <c r="AN1650" t="s">
        <v>55</v>
      </c>
      <c r="AO1650" t="s">
        <v>55</v>
      </c>
      <c r="AP1650" t="s">
        <v>55</v>
      </c>
      <c r="AQ1650" t="s">
        <v>55</v>
      </c>
    </row>
    <row r="1651" spans="1:43" x14ac:dyDescent="0.35">
      <c r="A1651" t="s">
        <v>3048</v>
      </c>
      <c r="B1651" t="s">
        <v>47</v>
      </c>
      <c r="C1651" t="s">
        <v>48</v>
      </c>
      <c r="D1651" t="s">
        <v>48</v>
      </c>
      <c r="E1651" t="s">
        <v>68</v>
      </c>
      <c r="F1651" t="s">
        <v>3128</v>
      </c>
      <c r="G1651" t="s">
        <v>3129</v>
      </c>
      <c r="I1651" t="str">
        <f>HYPERLINK("https://twitter.com/Twitter User/status/1772787902696554691","https://twitter.com/Twitter User/status/1772787902696554691")</f>
        <v>https://twitter.com/Twitter User/status/1772787902696554691</v>
      </c>
      <c r="J1651" t="s">
        <v>52</v>
      </c>
      <c r="N1651">
        <v>0</v>
      </c>
      <c r="O1651">
        <v>0</v>
      </c>
      <c r="X1651" t="s">
        <v>53</v>
      </c>
      <c r="AK1651" t="s">
        <v>54</v>
      </c>
      <c r="AL1651" t="s">
        <v>55</v>
      </c>
      <c r="AM1651" t="s">
        <v>55</v>
      </c>
      <c r="AN1651" t="s">
        <v>55</v>
      </c>
      <c r="AO1651" t="s">
        <v>55</v>
      </c>
      <c r="AP1651" t="s">
        <v>55</v>
      </c>
      <c r="AQ1651" t="s">
        <v>55</v>
      </c>
    </row>
    <row r="1652" spans="1:43" x14ac:dyDescent="0.35">
      <c r="A1652" t="s">
        <v>3048</v>
      </c>
      <c r="B1652" t="s">
        <v>47</v>
      </c>
      <c r="C1652" t="s">
        <v>48</v>
      </c>
      <c r="D1652" t="s">
        <v>48</v>
      </c>
      <c r="E1652" t="s">
        <v>49</v>
      </c>
      <c r="F1652" t="s">
        <v>3130</v>
      </c>
      <c r="G1652" t="s">
        <v>3131</v>
      </c>
      <c r="I1652" t="str">
        <f>HYPERLINK("https://twitter.com/Twitter User/status/1772763806936244301","https://twitter.com/Twitter User/status/1772763806936244301")</f>
        <v>https://twitter.com/Twitter User/status/1772763806936244301</v>
      </c>
      <c r="N1652">
        <v>0</v>
      </c>
      <c r="O1652">
        <v>0</v>
      </c>
      <c r="X1652" t="s">
        <v>53</v>
      </c>
      <c r="AK1652" t="s">
        <v>54</v>
      </c>
      <c r="AL1652" t="s">
        <v>55</v>
      </c>
      <c r="AM1652" t="s">
        <v>55</v>
      </c>
      <c r="AN1652" t="s">
        <v>55</v>
      </c>
      <c r="AO1652" t="s">
        <v>55</v>
      </c>
      <c r="AP1652" t="s">
        <v>55</v>
      </c>
      <c r="AQ1652" t="s">
        <v>55</v>
      </c>
    </row>
    <row r="1653" spans="1:43" x14ac:dyDescent="0.35">
      <c r="A1653" t="s">
        <v>3048</v>
      </c>
      <c r="B1653" t="s">
        <v>224</v>
      </c>
      <c r="C1653" t="s">
        <v>225</v>
      </c>
      <c r="D1653" t="s">
        <v>225</v>
      </c>
      <c r="E1653" t="s">
        <v>61</v>
      </c>
      <c r="F1653" t="s">
        <v>3113</v>
      </c>
      <c r="G1653" t="s">
        <v>3132</v>
      </c>
      <c r="I1653" t="str">
        <f>HYPERLINK("https://www.facebook.com/709927441178966/posts/pfbid02WRWzgJTPZipZDdutvNCujJ1MFGEbBtXe3co6mT6FkxgvTPmPST17iNegbajf7A2zl?comment_id=627295122894711","https://www.facebook.com/709927441178966/posts/pfbid02WRWzgJTPZipZDdutvNCujJ1MFGEbBtXe3co6mT6FkxgvTPmPST17iNegbajf7A2zl?comment_id=627295122894711")</f>
        <v>https://www.facebook.com/709927441178966/posts/pfbid02WRWzgJTPZipZDdutvNCujJ1MFGEbBtXe3co6mT6FkxgvTPmPST17iNegbajf7A2zl?comment_id=627295122894711</v>
      </c>
      <c r="R1653">
        <v>0</v>
      </c>
      <c r="S1653">
        <v>0</v>
      </c>
      <c r="U1653">
        <v>0</v>
      </c>
      <c r="X1653" t="s">
        <v>228</v>
      </c>
      <c r="AK1653" t="s">
        <v>3133</v>
      </c>
      <c r="AL1653" t="s">
        <v>55</v>
      </c>
      <c r="AM1653" t="s">
        <v>55</v>
      </c>
      <c r="AN1653" t="s">
        <v>55</v>
      </c>
      <c r="AO1653" t="s">
        <v>55</v>
      </c>
      <c r="AP1653" t="s">
        <v>55</v>
      </c>
      <c r="AQ1653" t="s">
        <v>55</v>
      </c>
    </row>
    <row r="1654" spans="1:43" x14ac:dyDescent="0.35">
      <c r="A1654" t="s">
        <v>3048</v>
      </c>
      <c r="B1654" t="s">
        <v>47</v>
      </c>
      <c r="C1654" t="s">
        <v>48</v>
      </c>
      <c r="D1654" t="s">
        <v>48</v>
      </c>
      <c r="E1654" t="s">
        <v>49</v>
      </c>
      <c r="F1654" t="s">
        <v>3134</v>
      </c>
      <c r="G1654" t="s">
        <v>3135</v>
      </c>
      <c r="I1654" t="str">
        <f>HYPERLINK("https://twitter.com/Twitter User/status/1772714745126162720","https://twitter.com/Twitter User/status/1772714745126162720")</f>
        <v>https://twitter.com/Twitter User/status/1772714745126162720</v>
      </c>
      <c r="J1654" t="s">
        <v>60</v>
      </c>
      <c r="N1654">
        <v>0</v>
      </c>
      <c r="O1654">
        <v>0</v>
      </c>
      <c r="X1654" t="s">
        <v>53</v>
      </c>
      <c r="AK1654" t="s">
        <v>54</v>
      </c>
      <c r="AL1654" t="s">
        <v>55</v>
      </c>
      <c r="AM1654" t="s">
        <v>55</v>
      </c>
      <c r="AN1654" t="s">
        <v>55</v>
      </c>
      <c r="AO1654" t="s">
        <v>55</v>
      </c>
      <c r="AP1654" t="s">
        <v>55</v>
      </c>
      <c r="AQ1654" t="s">
        <v>55</v>
      </c>
    </row>
    <row r="1655" spans="1:43" x14ac:dyDescent="0.35">
      <c r="A1655" t="s">
        <v>3048</v>
      </c>
      <c r="B1655" t="s">
        <v>47</v>
      </c>
      <c r="C1655" t="s">
        <v>48</v>
      </c>
      <c r="D1655" t="s">
        <v>48</v>
      </c>
      <c r="E1655" t="s">
        <v>49</v>
      </c>
      <c r="F1655" t="s">
        <v>3136</v>
      </c>
      <c r="G1655" t="s">
        <v>3137</v>
      </c>
      <c r="I1655" t="str">
        <f>HYPERLINK("https://twitter.com/Twitter User/status/1772707389839380759","https://twitter.com/Twitter User/status/1772707389839380759")</f>
        <v>https://twitter.com/Twitter User/status/1772707389839380759</v>
      </c>
      <c r="J1655" t="s">
        <v>52</v>
      </c>
      <c r="N1655">
        <v>0</v>
      </c>
      <c r="O1655">
        <v>0</v>
      </c>
      <c r="X1655" t="s">
        <v>53</v>
      </c>
      <c r="AK1655" t="s">
        <v>54</v>
      </c>
      <c r="AL1655" t="s">
        <v>55</v>
      </c>
      <c r="AM1655" t="s">
        <v>55</v>
      </c>
      <c r="AN1655" t="s">
        <v>55</v>
      </c>
      <c r="AO1655" t="s">
        <v>55</v>
      </c>
      <c r="AP1655" t="s">
        <v>55</v>
      </c>
      <c r="AQ1655" t="s">
        <v>55</v>
      </c>
    </row>
    <row r="1656" spans="1:43" x14ac:dyDescent="0.35">
      <c r="A1656" t="s">
        <v>3138</v>
      </c>
      <c r="B1656" t="s">
        <v>47</v>
      </c>
      <c r="C1656" t="s">
        <v>48</v>
      </c>
      <c r="D1656" t="s">
        <v>48</v>
      </c>
      <c r="E1656" t="s">
        <v>61</v>
      </c>
      <c r="F1656" t="s">
        <v>3139</v>
      </c>
      <c r="G1656" t="s">
        <v>3140</v>
      </c>
      <c r="I1656" t="str">
        <f>HYPERLINK("https://twitter.com/Twitter User/status/1772664211396571139","https://twitter.com/Twitter User/status/1772664211396571139")</f>
        <v>https://twitter.com/Twitter User/status/1772664211396571139</v>
      </c>
      <c r="J1656" t="s">
        <v>52</v>
      </c>
      <c r="N1656">
        <v>0</v>
      </c>
      <c r="O1656">
        <v>0</v>
      </c>
      <c r="X1656" t="s">
        <v>53</v>
      </c>
      <c r="AK1656" t="s">
        <v>54</v>
      </c>
      <c r="AL1656" t="s">
        <v>55</v>
      </c>
      <c r="AM1656" t="s">
        <v>55</v>
      </c>
      <c r="AN1656" t="s">
        <v>55</v>
      </c>
      <c r="AO1656" t="s">
        <v>55</v>
      </c>
      <c r="AP1656" t="s">
        <v>55</v>
      </c>
      <c r="AQ1656" t="s">
        <v>55</v>
      </c>
    </row>
    <row r="1657" spans="1:43" x14ac:dyDescent="0.35">
      <c r="A1657" t="s">
        <v>3138</v>
      </c>
      <c r="B1657" t="s">
        <v>47</v>
      </c>
      <c r="C1657" t="s">
        <v>48</v>
      </c>
      <c r="D1657" t="s">
        <v>48</v>
      </c>
      <c r="E1657" t="s">
        <v>49</v>
      </c>
      <c r="F1657" t="s">
        <v>3141</v>
      </c>
      <c r="G1657" t="s">
        <v>3142</v>
      </c>
      <c r="I1657" t="str">
        <f>HYPERLINK("https://twitter.com/Twitter User/status/1772660476117135841","https://twitter.com/Twitter User/status/1772660476117135841")</f>
        <v>https://twitter.com/Twitter User/status/1772660476117135841</v>
      </c>
      <c r="J1657" t="s">
        <v>60</v>
      </c>
      <c r="N1657">
        <v>0</v>
      </c>
      <c r="O1657">
        <v>0</v>
      </c>
      <c r="X1657" t="s">
        <v>53</v>
      </c>
      <c r="AK1657" t="s">
        <v>54</v>
      </c>
      <c r="AL1657" t="s">
        <v>55</v>
      </c>
      <c r="AM1657" t="s">
        <v>55</v>
      </c>
      <c r="AN1657" t="s">
        <v>55</v>
      </c>
      <c r="AO1657" t="s">
        <v>55</v>
      </c>
      <c r="AP1657" t="s">
        <v>55</v>
      </c>
      <c r="AQ1657" t="s">
        <v>55</v>
      </c>
    </row>
    <row r="1658" spans="1:43" x14ac:dyDescent="0.35">
      <c r="A1658" t="s">
        <v>3138</v>
      </c>
      <c r="B1658" t="s">
        <v>47</v>
      </c>
      <c r="C1658" t="s">
        <v>48</v>
      </c>
      <c r="D1658" t="s">
        <v>48</v>
      </c>
      <c r="E1658" t="s">
        <v>49</v>
      </c>
      <c r="F1658" t="s">
        <v>3143</v>
      </c>
      <c r="G1658" t="s">
        <v>3144</v>
      </c>
      <c r="I1658" t="str">
        <f>HYPERLINK("https://twitter.com/Twitter User/status/1772660085640003868","https://twitter.com/Twitter User/status/1772660085640003868")</f>
        <v>https://twitter.com/Twitter User/status/1772660085640003868</v>
      </c>
      <c r="J1658" t="s">
        <v>60</v>
      </c>
      <c r="N1658">
        <v>0</v>
      </c>
      <c r="O1658">
        <v>0</v>
      </c>
      <c r="X1658" t="s">
        <v>53</v>
      </c>
      <c r="AK1658" t="s">
        <v>54</v>
      </c>
      <c r="AL1658" t="s">
        <v>55</v>
      </c>
      <c r="AM1658" t="s">
        <v>55</v>
      </c>
      <c r="AN1658" t="s">
        <v>55</v>
      </c>
      <c r="AO1658" t="s">
        <v>55</v>
      </c>
      <c r="AP1658" t="s">
        <v>55</v>
      </c>
      <c r="AQ1658" t="s">
        <v>55</v>
      </c>
    </row>
    <row r="1659" spans="1:43" x14ac:dyDescent="0.35">
      <c r="A1659" t="s">
        <v>3138</v>
      </c>
      <c r="B1659" t="s">
        <v>47</v>
      </c>
      <c r="C1659" t="s">
        <v>48</v>
      </c>
      <c r="D1659" t="s">
        <v>48</v>
      </c>
      <c r="E1659" t="s">
        <v>61</v>
      </c>
      <c r="F1659" t="s">
        <v>3145</v>
      </c>
      <c r="G1659" t="s">
        <v>3146</v>
      </c>
      <c r="I1659" t="str">
        <f>HYPERLINK("https://twitter.com/Twitter User/status/1772659907277242843","https://twitter.com/Twitter User/status/1772659907277242843")</f>
        <v>https://twitter.com/Twitter User/status/1772659907277242843</v>
      </c>
      <c r="J1659" t="s">
        <v>60</v>
      </c>
      <c r="N1659">
        <v>0</v>
      </c>
      <c r="O1659">
        <v>0</v>
      </c>
      <c r="X1659" t="s">
        <v>53</v>
      </c>
      <c r="AK1659" t="s">
        <v>54</v>
      </c>
      <c r="AL1659" t="s">
        <v>55</v>
      </c>
      <c r="AM1659" t="s">
        <v>55</v>
      </c>
      <c r="AN1659" t="s">
        <v>55</v>
      </c>
      <c r="AO1659" t="s">
        <v>55</v>
      </c>
      <c r="AP1659" t="s">
        <v>55</v>
      </c>
      <c r="AQ1659" t="s">
        <v>55</v>
      </c>
    </row>
    <row r="1660" spans="1:43" x14ac:dyDescent="0.35">
      <c r="A1660" t="s">
        <v>3138</v>
      </c>
      <c r="B1660" t="s">
        <v>47</v>
      </c>
      <c r="C1660" t="s">
        <v>48</v>
      </c>
      <c r="D1660" t="s">
        <v>48</v>
      </c>
      <c r="E1660" t="s">
        <v>49</v>
      </c>
      <c r="F1660" t="s">
        <v>3147</v>
      </c>
      <c r="G1660" t="s">
        <v>3148</v>
      </c>
      <c r="I1660" t="str">
        <f>HYPERLINK("https://twitter.com/Twitter User/status/1772656889597165949","https://twitter.com/Twitter User/status/1772656889597165949")</f>
        <v>https://twitter.com/Twitter User/status/1772656889597165949</v>
      </c>
      <c r="N1660">
        <v>0</v>
      </c>
      <c r="O1660">
        <v>0</v>
      </c>
      <c r="X1660" t="s">
        <v>53</v>
      </c>
      <c r="AK1660" t="s">
        <v>54</v>
      </c>
      <c r="AL1660" t="s">
        <v>55</v>
      </c>
      <c r="AM1660" t="s">
        <v>55</v>
      </c>
      <c r="AN1660" t="s">
        <v>55</v>
      </c>
      <c r="AO1660" t="s">
        <v>55</v>
      </c>
      <c r="AP1660" t="s">
        <v>55</v>
      </c>
      <c r="AQ1660" t="s">
        <v>55</v>
      </c>
    </row>
    <row r="1661" spans="1:43" x14ac:dyDescent="0.35">
      <c r="A1661" t="s">
        <v>3138</v>
      </c>
      <c r="B1661" t="s">
        <v>47</v>
      </c>
      <c r="C1661" t="s">
        <v>48</v>
      </c>
      <c r="D1661" t="s">
        <v>48</v>
      </c>
      <c r="E1661" t="s">
        <v>49</v>
      </c>
      <c r="F1661" t="s">
        <v>3149</v>
      </c>
      <c r="G1661" t="s">
        <v>3150</v>
      </c>
      <c r="I1661" t="str">
        <f>HYPERLINK("https://twitter.com/Twitter User/status/1772635805946708164","https://twitter.com/Twitter User/status/1772635805946708164")</f>
        <v>https://twitter.com/Twitter User/status/1772635805946708164</v>
      </c>
      <c r="J1661" t="s">
        <v>52</v>
      </c>
      <c r="N1661">
        <v>0</v>
      </c>
      <c r="O1661">
        <v>0</v>
      </c>
      <c r="X1661" t="s">
        <v>53</v>
      </c>
      <c r="AK1661" t="s">
        <v>54</v>
      </c>
      <c r="AL1661" t="s">
        <v>55</v>
      </c>
      <c r="AM1661" t="s">
        <v>55</v>
      </c>
      <c r="AN1661" t="s">
        <v>55</v>
      </c>
      <c r="AO1661" t="s">
        <v>55</v>
      </c>
      <c r="AP1661" t="s">
        <v>55</v>
      </c>
      <c r="AQ1661" t="s">
        <v>55</v>
      </c>
    </row>
    <row r="1662" spans="1:43" x14ac:dyDescent="0.35">
      <c r="A1662" t="s">
        <v>3138</v>
      </c>
      <c r="B1662" t="s">
        <v>47</v>
      </c>
      <c r="C1662" t="s">
        <v>48</v>
      </c>
      <c r="D1662" t="s">
        <v>48</v>
      </c>
      <c r="E1662" t="s">
        <v>68</v>
      </c>
      <c r="F1662" t="s">
        <v>3151</v>
      </c>
      <c r="G1662" t="s">
        <v>3152</v>
      </c>
      <c r="I1662" t="str">
        <f>HYPERLINK("https://twitter.com/Twitter User/status/1772608478009245933","https://twitter.com/Twitter User/status/1772608478009245933")</f>
        <v>https://twitter.com/Twitter User/status/1772608478009245933</v>
      </c>
      <c r="J1662" t="s">
        <v>52</v>
      </c>
      <c r="N1662">
        <v>0</v>
      </c>
      <c r="O1662">
        <v>0</v>
      </c>
      <c r="X1662" t="s">
        <v>53</v>
      </c>
      <c r="AK1662" t="s">
        <v>54</v>
      </c>
      <c r="AL1662" t="s">
        <v>55</v>
      </c>
      <c r="AM1662" t="s">
        <v>55</v>
      </c>
      <c r="AN1662" t="s">
        <v>55</v>
      </c>
      <c r="AO1662" t="s">
        <v>55</v>
      </c>
      <c r="AP1662" t="s">
        <v>55</v>
      </c>
      <c r="AQ1662" t="s">
        <v>55</v>
      </c>
    </row>
    <row r="1663" spans="1:43" x14ac:dyDescent="0.35">
      <c r="A1663" t="s">
        <v>3138</v>
      </c>
      <c r="B1663" t="s">
        <v>47</v>
      </c>
      <c r="C1663" t="s">
        <v>48</v>
      </c>
      <c r="D1663" t="s">
        <v>48</v>
      </c>
      <c r="E1663" t="s">
        <v>61</v>
      </c>
      <c r="F1663" t="s">
        <v>3153</v>
      </c>
      <c r="G1663" t="s">
        <v>3154</v>
      </c>
      <c r="I1663" t="str">
        <f>HYPERLINK("https://twitter.com/Twitter User/status/1772583178219258021","https://twitter.com/Twitter User/status/1772583178219258021")</f>
        <v>https://twitter.com/Twitter User/status/1772583178219258021</v>
      </c>
      <c r="J1663" t="s">
        <v>60</v>
      </c>
      <c r="N1663">
        <v>0</v>
      </c>
      <c r="O1663">
        <v>0</v>
      </c>
      <c r="X1663" t="s">
        <v>53</v>
      </c>
      <c r="AK1663" t="s">
        <v>54</v>
      </c>
      <c r="AL1663" t="s">
        <v>55</v>
      </c>
      <c r="AM1663" t="s">
        <v>55</v>
      </c>
      <c r="AN1663" t="s">
        <v>55</v>
      </c>
      <c r="AO1663" t="s">
        <v>55</v>
      </c>
      <c r="AP1663" t="s">
        <v>55</v>
      </c>
      <c r="AQ1663" t="s">
        <v>55</v>
      </c>
    </row>
    <row r="1664" spans="1:43" x14ac:dyDescent="0.35">
      <c r="A1664" t="s">
        <v>3138</v>
      </c>
      <c r="B1664" t="s">
        <v>47</v>
      </c>
      <c r="C1664" t="s">
        <v>48</v>
      </c>
      <c r="D1664" t="s">
        <v>48</v>
      </c>
      <c r="E1664" t="s">
        <v>61</v>
      </c>
      <c r="F1664" t="s">
        <v>3155</v>
      </c>
      <c r="G1664" t="s">
        <v>3156</v>
      </c>
      <c r="I1664" t="str">
        <f>HYPERLINK("https://twitter.com/Twitter User/status/1772560809371251038","https://twitter.com/Twitter User/status/1772560809371251038")</f>
        <v>https://twitter.com/Twitter User/status/1772560809371251038</v>
      </c>
      <c r="J1664" t="s">
        <v>52</v>
      </c>
      <c r="N1664">
        <v>0</v>
      </c>
      <c r="O1664">
        <v>0</v>
      </c>
      <c r="X1664" t="s">
        <v>53</v>
      </c>
      <c r="AK1664" t="s">
        <v>54</v>
      </c>
      <c r="AL1664" t="s">
        <v>55</v>
      </c>
      <c r="AM1664" t="s">
        <v>55</v>
      </c>
      <c r="AN1664" t="s">
        <v>55</v>
      </c>
      <c r="AO1664" t="s">
        <v>55</v>
      </c>
      <c r="AP1664" t="s">
        <v>55</v>
      </c>
      <c r="AQ1664" t="s">
        <v>55</v>
      </c>
    </row>
    <row r="1665" spans="1:43" x14ac:dyDescent="0.35">
      <c r="A1665" t="s">
        <v>3138</v>
      </c>
      <c r="B1665" t="s">
        <v>47</v>
      </c>
      <c r="C1665" t="s">
        <v>48</v>
      </c>
      <c r="D1665" t="s">
        <v>48</v>
      </c>
      <c r="E1665" t="s">
        <v>61</v>
      </c>
      <c r="F1665" t="s">
        <v>3157</v>
      </c>
      <c r="G1665" t="s">
        <v>3158</v>
      </c>
      <c r="I1665" t="str">
        <f>HYPERLINK("https://twitter.com/Twitter User/status/1772557278291374387","https://twitter.com/Twitter User/status/1772557278291374387")</f>
        <v>https://twitter.com/Twitter User/status/1772557278291374387</v>
      </c>
      <c r="J1665" t="s">
        <v>52</v>
      </c>
      <c r="N1665">
        <v>0</v>
      </c>
      <c r="O1665">
        <v>0</v>
      </c>
      <c r="X1665" t="s">
        <v>53</v>
      </c>
      <c r="AK1665" t="s">
        <v>54</v>
      </c>
      <c r="AL1665" t="s">
        <v>55</v>
      </c>
      <c r="AM1665" t="s">
        <v>55</v>
      </c>
      <c r="AN1665" t="s">
        <v>55</v>
      </c>
      <c r="AO1665" t="s">
        <v>55</v>
      </c>
      <c r="AP1665" t="s">
        <v>55</v>
      </c>
      <c r="AQ1665" t="s">
        <v>55</v>
      </c>
    </row>
    <row r="1666" spans="1:43" x14ac:dyDescent="0.35">
      <c r="A1666" t="s">
        <v>3138</v>
      </c>
      <c r="B1666" t="s">
        <v>47</v>
      </c>
      <c r="C1666" t="s">
        <v>48</v>
      </c>
      <c r="D1666" t="s">
        <v>48</v>
      </c>
      <c r="E1666" t="s">
        <v>49</v>
      </c>
      <c r="F1666" t="s">
        <v>3159</v>
      </c>
      <c r="G1666" t="s">
        <v>3160</v>
      </c>
      <c r="I1666" t="str">
        <f>HYPERLINK("https://twitter.com/Twitter User/status/1772553765293318236","https://twitter.com/Twitter User/status/1772553765293318236")</f>
        <v>https://twitter.com/Twitter User/status/1772553765293318236</v>
      </c>
      <c r="J1666" t="s">
        <v>52</v>
      </c>
      <c r="N1666">
        <v>0</v>
      </c>
      <c r="O1666">
        <v>0</v>
      </c>
      <c r="X1666" t="s">
        <v>53</v>
      </c>
      <c r="AK1666" t="s">
        <v>54</v>
      </c>
      <c r="AL1666" t="s">
        <v>55</v>
      </c>
      <c r="AM1666" t="s">
        <v>55</v>
      </c>
      <c r="AN1666" t="s">
        <v>55</v>
      </c>
      <c r="AO1666" t="s">
        <v>55</v>
      </c>
      <c r="AP1666" t="s">
        <v>55</v>
      </c>
      <c r="AQ1666" t="s">
        <v>55</v>
      </c>
    </row>
    <row r="1667" spans="1:43" x14ac:dyDescent="0.35">
      <c r="A1667" t="s">
        <v>3138</v>
      </c>
      <c r="B1667" t="s">
        <v>47</v>
      </c>
      <c r="C1667" t="s">
        <v>48</v>
      </c>
      <c r="D1667" t="s">
        <v>48</v>
      </c>
      <c r="E1667" t="s">
        <v>61</v>
      </c>
      <c r="F1667" t="s">
        <v>3161</v>
      </c>
      <c r="G1667" t="s">
        <v>3162</v>
      </c>
      <c r="I1667" t="str">
        <f>HYPERLINK("https://twitter.com/Twitter User/status/1772547667937099807","https://twitter.com/Twitter User/status/1772547667937099807")</f>
        <v>https://twitter.com/Twitter User/status/1772547667937099807</v>
      </c>
      <c r="J1667" t="s">
        <v>60</v>
      </c>
      <c r="N1667">
        <v>0</v>
      </c>
      <c r="O1667">
        <v>0</v>
      </c>
      <c r="X1667" t="s">
        <v>53</v>
      </c>
      <c r="AK1667" t="s">
        <v>54</v>
      </c>
      <c r="AL1667" t="s">
        <v>55</v>
      </c>
      <c r="AM1667" t="s">
        <v>55</v>
      </c>
      <c r="AN1667" t="s">
        <v>55</v>
      </c>
      <c r="AO1667" t="s">
        <v>55</v>
      </c>
      <c r="AP1667" t="s">
        <v>55</v>
      </c>
      <c r="AQ1667" t="s">
        <v>55</v>
      </c>
    </row>
    <row r="1668" spans="1:43" x14ac:dyDescent="0.35">
      <c r="A1668" t="s">
        <v>3138</v>
      </c>
      <c r="B1668" t="s">
        <v>73</v>
      </c>
      <c r="C1668" t="s">
        <v>2581</v>
      </c>
      <c r="D1668" t="s">
        <v>2581</v>
      </c>
      <c r="E1668" t="s">
        <v>49</v>
      </c>
      <c r="F1668" t="s">
        <v>3163</v>
      </c>
      <c r="G1668" t="s">
        <v>3164</v>
      </c>
      <c r="I1668" t="str">
        <f>HYPERLINK("https://www.youtube.com/watch?v=lc_afuQdxgE","https://www.youtube.com/watch?v=lc_afuQdxgE")</f>
        <v>https://www.youtube.com/watch?v=lc_afuQdxgE</v>
      </c>
      <c r="R1668">
        <v>1</v>
      </c>
      <c r="S1668">
        <v>3</v>
      </c>
      <c r="T1668">
        <v>144</v>
      </c>
      <c r="V1668">
        <v>0</v>
      </c>
      <c r="X1668" t="s">
        <v>77</v>
      </c>
      <c r="AL1668" t="s">
        <v>55</v>
      </c>
      <c r="AM1668" t="s">
        <v>55</v>
      </c>
      <c r="AN1668" t="s">
        <v>55</v>
      </c>
      <c r="AO1668" t="s">
        <v>55</v>
      </c>
      <c r="AP1668" t="s">
        <v>55</v>
      </c>
      <c r="AQ1668" t="s">
        <v>55</v>
      </c>
    </row>
    <row r="1669" spans="1:43" x14ac:dyDescent="0.35">
      <c r="A1669" t="s">
        <v>3138</v>
      </c>
      <c r="B1669" t="s">
        <v>47</v>
      </c>
      <c r="C1669" t="s">
        <v>48</v>
      </c>
      <c r="D1669" t="s">
        <v>48</v>
      </c>
      <c r="E1669" t="s">
        <v>61</v>
      </c>
      <c r="F1669" t="s">
        <v>3165</v>
      </c>
      <c r="G1669" t="s">
        <v>3166</v>
      </c>
      <c r="I1669" t="str">
        <f>HYPERLINK("https://twitter.com/Twitter User/status/1772534990661955594","https://twitter.com/Twitter User/status/1772534990661955594")</f>
        <v>https://twitter.com/Twitter User/status/1772534990661955594</v>
      </c>
      <c r="J1669" t="s">
        <v>52</v>
      </c>
      <c r="N1669">
        <v>0</v>
      </c>
      <c r="O1669">
        <v>0</v>
      </c>
      <c r="X1669" t="s">
        <v>53</v>
      </c>
      <c r="AK1669" t="s">
        <v>54</v>
      </c>
      <c r="AL1669" t="s">
        <v>55</v>
      </c>
      <c r="AM1669" t="s">
        <v>55</v>
      </c>
      <c r="AN1669" t="s">
        <v>55</v>
      </c>
      <c r="AO1669" t="s">
        <v>55</v>
      </c>
      <c r="AP1669" t="s">
        <v>55</v>
      </c>
      <c r="AQ1669" t="s">
        <v>55</v>
      </c>
    </row>
    <row r="1670" spans="1:43" x14ac:dyDescent="0.35">
      <c r="A1670" t="s">
        <v>3138</v>
      </c>
      <c r="B1670" t="s">
        <v>47</v>
      </c>
      <c r="C1670" t="s">
        <v>48</v>
      </c>
      <c r="D1670" t="s">
        <v>48</v>
      </c>
      <c r="E1670" t="s">
        <v>68</v>
      </c>
      <c r="F1670" t="s">
        <v>3167</v>
      </c>
      <c r="G1670" t="s">
        <v>3168</v>
      </c>
      <c r="I1670" t="str">
        <f>HYPERLINK("https://twitter.com/Twitter User/status/1772521740348145914","https://twitter.com/Twitter User/status/1772521740348145914")</f>
        <v>https://twitter.com/Twitter User/status/1772521740348145914</v>
      </c>
      <c r="J1670" t="s">
        <v>52</v>
      </c>
      <c r="N1670">
        <v>0</v>
      </c>
      <c r="O1670">
        <v>0</v>
      </c>
      <c r="X1670" t="s">
        <v>53</v>
      </c>
      <c r="AK1670" t="s">
        <v>54</v>
      </c>
      <c r="AL1670" t="s">
        <v>55</v>
      </c>
      <c r="AM1670" t="s">
        <v>55</v>
      </c>
      <c r="AN1670" t="s">
        <v>55</v>
      </c>
      <c r="AO1670" t="s">
        <v>55</v>
      </c>
      <c r="AP1670" t="s">
        <v>55</v>
      </c>
      <c r="AQ1670" t="s">
        <v>55</v>
      </c>
    </row>
    <row r="1671" spans="1:43" x14ac:dyDescent="0.35">
      <c r="A1671" t="s">
        <v>3138</v>
      </c>
      <c r="B1671" t="s">
        <v>47</v>
      </c>
      <c r="C1671" t="s">
        <v>48</v>
      </c>
      <c r="D1671" t="s">
        <v>48</v>
      </c>
      <c r="E1671" t="s">
        <v>68</v>
      </c>
      <c r="F1671" t="s">
        <v>3169</v>
      </c>
      <c r="G1671" t="s">
        <v>3170</v>
      </c>
      <c r="I1671" t="str">
        <f>HYPERLINK("https://twitter.com/Twitter User/status/1772494363836211578","https://twitter.com/Twitter User/status/1772494363836211578")</f>
        <v>https://twitter.com/Twitter User/status/1772494363836211578</v>
      </c>
      <c r="N1671">
        <v>0</v>
      </c>
      <c r="O1671">
        <v>0</v>
      </c>
      <c r="X1671" t="s">
        <v>53</v>
      </c>
      <c r="AK1671" t="s">
        <v>54</v>
      </c>
      <c r="AL1671" t="s">
        <v>55</v>
      </c>
      <c r="AM1671" t="s">
        <v>55</v>
      </c>
      <c r="AN1671" t="s">
        <v>55</v>
      </c>
      <c r="AO1671" t="s">
        <v>55</v>
      </c>
      <c r="AP1671" t="s">
        <v>55</v>
      </c>
      <c r="AQ1671" t="s">
        <v>55</v>
      </c>
    </row>
    <row r="1672" spans="1:43" x14ac:dyDescent="0.35">
      <c r="A1672" t="s">
        <v>3138</v>
      </c>
      <c r="B1672" t="s">
        <v>47</v>
      </c>
      <c r="C1672" t="s">
        <v>48</v>
      </c>
      <c r="D1672" t="s">
        <v>48</v>
      </c>
      <c r="E1672" t="s">
        <v>61</v>
      </c>
      <c r="F1672" t="s">
        <v>3171</v>
      </c>
      <c r="G1672" t="s">
        <v>3172</v>
      </c>
      <c r="I1672" t="str">
        <f>HYPERLINK("https://twitter.com/Twitter User/status/1772446666852806912","https://twitter.com/Twitter User/status/1772446666852806912")</f>
        <v>https://twitter.com/Twitter User/status/1772446666852806912</v>
      </c>
      <c r="J1672" t="s">
        <v>52</v>
      </c>
      <c r="N1672">
        <v>0</v>
      </c>
      <c r="O1672">
        <v>0</v>
      </c>
      <c r="X1672" t="s">
        <v>53</v>
      </c>
      <c r="AK1672" t="s">
        <v>54</v>
      </c>
      <c r="AL1672" t="s">
        <v>55</v>
      </c>
      <c r="AM1672" t="s">
        <v>55</v>
      </c>
      <c r="AN1672" t="s">
        <v>55</v>
      </c>
      <c r="AO1672" t="s">
        <v>55</v>
      </c>
      <c r="AP1672" t="s">
        <v>55</v>
      </c>
      <c r="AQ1672" t="s">
        <v>55</v>
      </c>
    </row>
    <row r="1673" spans="1:43" x14ac:dyDescent="0.35">
      <c r="A1673" t="s">
        <v>3173</v>
      </c>
      <c r="B1673" t="s">
        <v>47</v>
      </c>
      <c r="C1673" t="s">
        <v>48</v>
      </c>
      <c r="D1673" t="s">
        <v>48</v>
      </c>
      <c r="E1673" t="s">
        <v>49</v>
      </c>
      <c r="F1673" t="s">
        <v>3174</v>
      </c>
      <c r="G1673" t="s">
        <v>3175</v>
      </c>
      <c r="I1673" t="str">
        <f>HYPERLINK("https://twitter.com/Twitter User/status/1772299244164030505","https://twitter.com/Twitter User/status/1772299244164030505")</f>
        <v>https://twitter.com/Twitter User/status/1772299244164030505</v>
      </c>
      <c r="J1673" t="s">
        <v>52</v>
      </c>
      <c r="N1673">
        <v>0</v>
      </c>
      <c r="O1673">
        <v>0</v>
      </c>
      <c r="X1673" t="s">
        <v>53</v>
      </c>
      <c r="AK1673" t="s">
        <v>54</v>
      </c>
      <c r="AL1673" t="s">
        <v>55</v>
      </c>
      <c r="AM1673" t="s">
        <v>55</v>
      </c>
      <c r="AN1673" t="s">
        <v>55</v>
      </c>
      <c r="AO1673" t="s">
        <v>55</v>
      </c>
      <c r="AP1673" t="s">
        <v>55</v>
      </c>
      <c r="AQ1673" t="s">
        <v>55</v>
      </c>
    </row>
    <row r="1674" spans="1:43" x14ac:dyDescent="0.35">
      <c r="A1674" t="s">
        <v>3173</v>
      </c>
      <c r="B1674" t="s">
        <v>47</v>
      </c>
      <c r="C1674" t="s">
        <v>48</v>
      </c>
      <c r="D1674" t="s">
        <v>48</v>
      </c>
      <c r="E1674" t="s">
        <v>61</v>
      </c>
      <c r="F1674" t="s">
        <v>3176</v>
      </c>
      <c r="G1674" t="s">
        <v>3177</v>
      </c>
      <c r="I1674" t="str">
        <f>HYPERLINK("https://twitter.com/Twitter User/status/1772286743057743968","https://twitter.com/Twitter User/status/1772286743057743968")</f>
        <v>https://twitter.com/Twitter User/status/1772286743057743968</v>
      </c>
      <c r="N1674">
        <v>0</v>
      </c>
      <c r="O1674">
        <v>0</v>
      </c>
      <c r="X1674" t="s">
        <v>53</v>
      </c>
      <c r="AK1674" t="s">
        <v>54</v>
      </c>
      <c r="AL1674" t="s">
        <v>55</v>
      </c>
      <c r="AM1674" t="s">
        <v>55</v>
      </c>
      <c r="AN1674" t="s">
        <v>55</v>
      </c>
      <c r="AO1674" t="s">
        <v>55</v>
      </c>
      <c r="AP1674" t="s">
        <v>55</v>
      </c>
      <c r="AQ1674" t="s">
        <v>55</v>
      </c>
    </row>
    <row r="1675" spans="1:43" x14ac:dyDescent="0.35">
      <c r="A1675" t="s">
        <v>3173</v>
      </c>
      <c r="B1675" t="s">
        <v>47</v>
      </c>
      <c r="C1675" t="s">
        <v>48</v>
      </c>
      <c r="D1675" t="s">
        <v>48</v>
      </c>
      <c r="E1675" t="s">
        <v>49</v>
      </c>
      <c r="F1675" t="s">
        <v>3178</v>
      </c>
      <c r="G1675" t="s">
        <v>3179</v>
      </c>
      <c r="I1675" t="str">
        <f>HYPERLINK("https://twitter.com/Twitter User/status/1772281226021216632","https://twitter.com/Twitter User/status/1772281226021216632")</f>
        <v>https://twitter.com/Twitter User/status/1772281226021216632</v>
      </c>
      <c r="J1675" t="s">
        <v>52</v>
      </c>
      <c r="N1675">
        <v>0</v>
      </c>
      <c r="O1675">
        <v>0</v>
      </c>
      <c r="W1675" t="s">
        <v>94</v>
      </c>
      <c r="X1675" t="s">
        <v>53</v>
      </c>
      <c r="AK1675" t="s">
        <v>54</v>
      </c>
      <c r="AL1675" t="s">
        <v>55</v>
      </c>
      <c r="AM1675" t="s">
        <v>55</v>
      </c>
      <c r="AN1675" t="s">
        <v>55</v>
      </c>
      <c r="AO1675" t="s">
        <v>55</v>
      </c>
      <c r="AP1675" t="s">
        <v>55</v>
      </c>
      <c r="AQ1675" t="s">
        <v>55</v>
      </c>
    </row>
    <row r="1676" spans="1:43" x14ac:dyDescent="0.35">
      <c r="A1676" t="s">
        <v>3173</v>
      </c>
      <c r="B1676" t="s">
        <v>47</v>
      </c>
      <c r="C1676" t="s">
        <v>48</v>
      </c>
      <c r="D1676" t="s">
        <v>48</v>
      </c>
      <c r="E1676" t="s">
        <v>49</v>
      </c>
      <c r="F1676" t="s">
        <v>3180</v>
      </c>
      <c r="G1676" t="s">
        <v>3181</v>
      </c>
      <c r="I1676" t="str">
        <f>HYPERLINK("https://twitter.com/Twitter User/status/1772281188461195580","https://twitter.com/Twitter User/status/1772281188461195580")</f>
        <v>https://twitter.com/Twitter User/status/1772281188461195580</v>
      </c>
      <c r="J1676" t="s">
        <v>52</v>
      </c>
      <c r="N1676">
        <v>0</v>
      </c>
      <c r="O1676">
        <v>0</v>
      </c>
      <c r="W1676" t="s">
        <v>94</v>
      </c>
      <c r="X1676" t="s">
        <v>53</v>
      </c>
      <c r="AK1676" t="s">
        <v>54</v>
      </c>
      <c r="AL1676" t="s">
        <v>55</v>
      </c>
      <c r="AM1676" t="s">
        <v>55</v>
      </c>
      <c r="AN1676" t="s">
        <v>55</v>
      </c>
      <c r="AO1676" t="s">
        <v>55</v>
      </c>
      <c r="AP1676" t="s">
        <v>55</v>
      </c>
      <c r="AQ1676" t="s">
        <v>55</v>
      </c>
    </row>
    <row r="1677" spans="1:43" x14ac:dyDescent="0.35">
      <c r="A1677" t="s">
        <v>3173</v>
      </c>
      <c r="B1677" t="s">
        <v>47</v>
      </c>
      <c r="C1677" t="s">
        <v>48</v>
      </c>
      <c r="D1677" t="s">
        <v>48</v>
      </c>
      <c r="E1677" t="s">
        <v>49</v>
      </c>
      <c r="F1677" t="s">
        <v>3182</v>
      </c>
      <c r="G1677" t="s">
        <v>3183</v>
      </c>
      <c r="I1677" t="str">
        <f>HYPERLINK("https://twitter.com/Twitter User/status/1772279368510734761","https://twitter.com/Twitter User/status/1772279368510734761")</f>
        <v>https://twitter.com/Twitter User/status/1772279368510734761</v>
      </c>
      <c r="J1677" t="s">
        <v>60</v>
      </c>
      <c r="N1677">
        <v>0</v>
      </c>
      <c r="O1677">
        <v>0</v>
      </c>
      <c r="X1677" t="s">
        <v>53</v>
      </c>
      <c r="AK1677" t="s">
        <v>54</v>
      </c>
      <c r="AL1677" t="s">
        <v>55</v>
      </c>
      <c r="AM1677" t="s">
        <v>55</v>
      </c>
      <c r="AN1677" t="s">
        <v>55</v>
      </c>
      <c r="AO1677" t="s">
        <v>55</v>
      </c>
      <c r="AP1677" t="s">
        <v>55</v>
      </c>
      <c r="AQ1677" t="s">
        <v>55</v>
      </c>
    </row>
    <row r="1678" spans="1:43" x14ac:dyDescent="0.35">
      <c r="A1678" t="s">
        <v>3173</v>
      </c>
      <c r="B1678" t="s">
        <v>47</v>
      </c>
      <c r="C1678" t="s">
        <v>48</v>
      </c>
      <c r="D1678" t="s">
        <v>48</v>
      </c>
      <c r="E1678" t="s">
        <v>49</v>
      </c>
      <c r="F1678" t="s">
        <v>3184</v>
      </c>
      <c r="G1678" t="s">
        <v>3185</v>
      </c>
      <c r="I1678" t="str">
        <f>HYPERLINK("https://twitter.com/Twitter User/status/1772270601190723880","https://twitter.com/Twitter User/status/1772270601190723880")</f>
        <v>https://twitter.com/Twitter User/status/1772270601190723880</v>
      </c>
      <c r="J1678" t="s">
        <v>52</v>
      </c>
      <c r="N1678">
        <v>0</v>
      </c>
      <c r="O1678">
        <v>0</v>
      </c>
      <c r="X1678" t="s">
        <v>53</v>
      </c>
      <c r="AK1678" t="s">
        <v>54</v>
      </c>
      <c r="AL1678" t="s">
        <v>55</v>
      </c>
      <c r="AM1678" t="s">
        <v>55</v>
      </c>
      <c r="AN1678" t="s">
        <v>55</v>
      </c>
      <c r="AO1678" t="s">
        <v>55</v>
      </c>
      <c r="AP1678" t="s">
        <v>55</v>
      </c>
      <c r="AQ1678" t="s">
        <v>55</v>
      </c>
    </row>
    <row r="1679" spans="1:43" x14ac:dyDescent="0.35">
      <c r="A1679" t="s">
        <v>3173</v>
      </c>
      <c r="B1679" t="s">
        <v>47</v>
      </c>
      <c r="C1679" t="s">
        <v>48</v>
      </c>
      <c r="D1679" t="s">
        <v>48</v>
      </c>
      <c r="E1679" t="s">
        <v>68</v>
      </c>
      <c r="F1679" t="s">
        <v>3186</v>
      </c>
      <c r="G1679" t="s">
        <v>3187</v>
      </c>
      <c r="I1679" t="str">
        <f>HYPERLINK("https://twitter.com/Twitter User/status/1772265162537341352","https://twitter.com/Twitter User/status/1772265162537341352")</f>
        <v>https://twitter.com/Twitter User/status/1772265162537341352</v>
      </c>
      <c r="J1679" t="s">
        <v>52</v>
      </c>
      <c r="N1679">
        <v>0</v>
      </c>
      <c r="O1679">
        <v>0</v>
      </c>
      <c r="X1679" t="s">
        <v>53</v>
      </c>
      <c r="AK1679" t="s">
        <v>54</v>
      </c>
      <c r="AL1679" t="s">
        <v>55</v>
      </c>
      <c r="AM1679" t="s">
        <v>55</v>
      </c>
      <c r="AN1679" t="s">
        <v>55</v>
      </c>
      <c r="AO1679" t="s">
        <v>55</v>
      </c>
      <c r="AP1679" t="s">
        <v>55</v>
      </c>
      <c r="AQ1679" t="s">
        <v>55</v>
      </c>
    </row>
    <row r="1680" spans="1:43" x14ac:dyDescent="0.35">
      <c r="A1680" t="s">
        <v>3173</v>
      </c>
      <c r="B1680" t="s">
        <v>47</v>
      </c>
      <c r="C1680" t="s">
        <v>48</v>
      </c>
      <c r="D1680" t="s">
        <v>48</v>
      </c>
      <c r="E1680" t="s">
        <v>49</v>
      </c>
      <c r="F1680" t="s">
        <v>3188</v>
      </c>
      <c r="G1680" t="s">
        <v>3189</v>
      </c>
      <c r="I1680" t="str">
        <f>HYPERLINK("https://twitter.com/Twitter User/status/1772230351466955155","https://twitter.com/Twitter User/status/1772230351466955155")</f>
        <v>https://twitter.com/Twitter User/status/1772230351466955155</v>
      </c>
      <c r="J1680" t="s">
        <v>60</v>
      </c>
      <c r="N1680">
        <v>0</v>
      </c>
      <c r="O1680">
        <v>0</v>
      </c>
      <c r="X1680" t="s">
        <v>53</v>
      </c>
      <c r="AK1680" t="s">
        <v>54</v>
      </c>
      <c r="AL1680" t="s">
        <v>55</v>
      </c>
      <c r="AM1680" t="s">
        <v>55</v>
      </c>
      <c r="AN1680" t="s">
        <v>55</v>
      </c>
      <c r="AO1680" t="s">
        <v>55</v>
      </c>
      <c r="AP1680" t="s">
        <v>55</v>
      </c>
      <c r="AQ1680" t="s">
        <v>55</v>
      </c>
    </row>
    <row r="1681" spans="1:43" x14ac:dyDescent="0.35">
      <c r="A1681" t="s">
        <v>3173</v>
      </c>
      <c r="B1681" t="s">
        <v>47</v>
      </c>
      <c r="C1681" t="s">
        <v>48</v>
      </c>
      <c r="D1681" t="s">
        <v>48</v>
      </c>
      <c r="E1681" t="s">
        <v>61</v>
      </c>
      <c r="F1681" t="s">
        <v>3190</v>
      </c>
      <c r="G1681" t="s">
        <v>3191</v>
      </c>
      <c r="I1681" t="str">
        <f>HYPERLINK("https://twitter.com/Twitter User/status/1772201375184875844","https://twitter.com/Twitter User/status/1772201375184875844")</f>
        <v>https://twitter.com/Twitter User/status/1772201375184875844</v>
      </c>
      <c r="J1681" t="s">
        <v>52</v>
      </c>
      <c r="N1681">
        <v>0</v>
      </c>
      <c r="O1681">
        <v>0</v>
      </c>
      <c r="X1681" t="s">
        <v>53</v>
      </c>
      <c r="AK1681" t="s">
        <v>54</v>
      </c>
      <c r="AL1681" t="s">
        <v>55</v>
      </c>
      <c r="AM1681" t="s">
        <v>55</v>
      </c>
      <c r="AN1681" t="s">
        <v>55</v>
      </c>
      <c r="AO1681" t="s">
        <v>55</v>
      </c>
      <c r="AP1681" t="s">
        <v>55</v>
      </c>
      <c r="AQ1681" t="s">
        <v>55</v>
      </c>
    </row>
    <row r="1682" spans="1:43" x14ac:dyDescent="0.35">
      <c r="A1682" t="s">
        <v>3173</v>
      </c>
      <c r="B1682" t="s">
        <v>47</v>
      </c>
      <c r="C1682" t="s">
        <v>48</v>
      </c>
      <c r="D1682" t="s">
        <v>48</v>
      </c>
      <c r="E1682" t="s">
        <v>61</v>
      </c>
      <c r="F1682" t="s">
        <v>3192</v>
      </c>
      <c r="G1682" t="s">
        <v>3193</v>
      </c>
      <c r="I1682" t="str">
        <f>HYPERLINK("https://twitter.com/Twitter User/status/1772200435098800256","https://twitter.com/Twitter User/status/1772200435098800256")</f>
        <v>https://twitter.com/Twitter User/status/1772200435098800256</v>
      </c>
      <c r="J1682" t="s">
        <v>52</v>
      </c>
      <c r="N1682">
        <v>0</v>
      </c>
      <c r="O1682">
        <v>0</v>
      </c>
      <c r="X1682" t="s">
        <v>53</v>
      </c>
      <c r="AK1682" t="s">
        <v>54</v>
      </c>
      <c r="AL1682" t="s">
        <v>55</v>
      </c>
      <c r="AM1682" t="s">
        <v>55</v>
      </c>
      <c r="AN1682" t="s">
        <v>55</v>
      </c>
      <c r="AO1682" t="s">
        <v>55</v>
      </c>
      <c r="AP1682" t="s">
        <v>55</v>
      </c>
      <c r="AQ1682" t="s">
        <v>55</v>
      </c>
    </row>
    <row r="1683" spans="1:43" x14ac:dyDescent="0.35">
      <c r="A1683" t="s">
        <v>3173</v>
      </c>
      <c r="B1683" t="s">
        <v>47</v>
      </c>
      <c r="C1683" t="s">
        <v>48</v>
      </c>
      <c r="D1683" t="s">
        <v>48</v>
      </c>
      <c r="E1683" t="s">
        <v>49</v>
      </c>
      <c r="F1683" t="s">
        <v>3194</v>
      </c>
      <c r="G1683" t="s">
        <v>3195</v>
      </c>
      <c r="I1683" t="str">
        <f>HYPERLINK("https://twitter.com/Twitter User/status/1772194624150585603","https://twitter.com/Twitter User/status/1772194624150585603")</f>
        <v>https://twitter.com/Twitter User/status/1772194624150585603</v>
      </c>
      <c r="J1683" t="s">
        <v>52</v>
      </c>
      <c r="N1683">
        <v>0</v>
      </c>
      <c r="O1683">
        <v>0</v>
      </c>
      <c r="X1683" t="s">
        <v>53</v>
      </c>
      <c r="AK1683" t="s">
        <v>54</v>
      </c>
      <c r="AL1683" t="s">
        <v>55</v>
      </c>
      <c r="AM1683" t="s">
        <v>55</v>
      </c>
      <c r="AN1683" t="s">
        <v>55</v>
      </c>
      <c r="AO1683" t="s">
        <v>55</v>
      </c>
      <c r="AP1683" t="s">
        <v>55</v>
      </c>
      <c r="AQ1683" t="s">
        <v>55</v>
      </c>
    </row>
    <row r="1684" spans="1:43" x14ac:dyDescent="0.35">
      <c r="A1684" t="s">
        <v>3173</v>
      </c>
      <c r="B1684" t="s">
        <v>47</v>
      </c>
      <c r="C1684" t="s">
        <v>48</v>
      </c>
      <c r="D1684" t="s">
        <v>48</v>
      </c>
      <c r="E1684" t="s">
        <v>49</v>
      </c>
      <c r="F1684" t="s">
        <v>3196</v>
      </c>
      <c r="G1684" t="s">
        <v>3197</v>
      </c>
      <c r="I1684" t="str">
        <f>HYPERLINK("https://twitter.com/Twitter User/status/1772194215067521063","https://twitter.com/Twitter User/status/1772194215067521063")</f>
        <v>https://twitter.com/Twitter User/status/1772194215067521063</v>
      </c>
      <c r="J1684" t="s">
        <v>52</v>
      </c>
      <c r="N1684">
        <v>0</v>
      </c>
      <c r="O1684">
        <v>0</v>
      </c>
      <c r="X1684" t="s">
        <v>53</v>
      </c>
      <c r="AK1684" t="s">
        <v>54</v>
      </c>
      <c r="AL1684" t="s">
        <v>55</v>
      </c>
      <c r="AM1684" t="s">
        <v>55</v>
      </c>
      <c r="AN1684" t="s">
        <v>55</v>
      </c>
      <c r="AO1684" t="s">
        <v>55</v>
      </c>
      <c r="AP1684" t="s">
        <v>55</v>
      </c>
      <c r="AQ1684" t="s">
        <v>55</v>
      </c>
    </row>
    <row r="1685" spans="1:43" x14ac:dyDescent="0.35">
      <c r="A1685" t="s">
        <v>3173</v>
      </c>
      <c r="B1685" t="s">
        <v>47</v>
      </c>
      <c r="C1685" t="s">
        <v>48</v>
      </c>
      <c r="D1685" t="s">
        <v>48</v>
      </c>
      <c r="E1685" t="s">
        <v>49</v>
      </c>
      <c r="F1685" t="s">
        <v>3198</v>
      </c>
      <c r="G1685" t="s">
        <v>3199</v>
      </c>
      <c r="I1685" t="str">
        <f>HYPERLINK("https://twitter.com/Twitter User/status/1772173070108651567","https://twitter.com/Twitter User/status/1772173070108651567")</f>
        <v>https://twitter.com/Twitter User/status/1772173070108651567</v>
      </c>
      <c r="N1685">
        <v>0</v>
      </c>
      <c r="O1685">
        <v>0</v>
      </c>
      <c r="X1685" t="s">
        <v>53</v>
      </c>
      <c r="AK1685" t="s">
        <v>54</v>
      </c>
      <c r="AL1685" t="s">
        <v>55</v>
      </c>
      <c r="AM1685" t="s">
        <v>55</v>
      </c>
      <c r="AN1685" t="s">
        <v>55</v>
      </c>
      <c r="AO1685" t="s">
        <v>55</v>
      </c>
      <c r="AP1685" t="s">
        <v>55</v>
      </c>
      <c r="AQ1685" t="s">
        <v>55</v>
      </c>
    </row>
    <row r="1686" spans="1:43" x14ac:dyDescent="0.35">
      <c r="A1686" t="s">
        <v>3173</v>
      </c>
      <c r="B1686" t="s">
        <v>47</v>
      </c>
      <c r="C1686" t="s">
        <v>48</v>
      </c>
      <c r="D1686" t="s">
        <v>48</v>
      </c>
      <c r="E1686" t="s">
        <v>61</v>
      </c>
      <c r="F1686" t="s">
        <v>3200</v>
      </c>
      <c r="G1686" t="s">
        <v>3201</v>
      </c>
      <c r="I1686" t="str">
        <f>HYPERLINK("https://twitter.com/Twitter User/status/1772154612511838390","https://twitter.com/Twitter User/status/1772154612511838390")</f>
        <v>https://twitter.com/Twitter User/status/1772154612511838390</v>
      </c>
      <c r="J1686" t="s">
        <v>52</v>
      </c>
      <c r="N1686">
        <v>0</v>
      </c>
      <c r="O1686">
        <v>0</v>
      </c>
      <c r="X1686" t="s">
        <v>53</v>
      </c>
      <c r="AK1686" t="s">
        <v>54</v>
      </c>
      <c r="AL1686" t="s">
        <v>55</v>
      </c>
      <c r="AM1686" t="s">
        <v>55</v>
      </c>
      <c r="AN1686" t="s">
        <v>55</v>
      </c>
      <c r="AO1686" t="s">
        <v>55</v>
      </c>
      <c r="AP1686" t="s">
        <v>55</v>
      </c>
      <c r="AQ1686" t="s">
        <v>55</v>
      </c>
    </row>
    <row r="1687" spans="1:43" x14ac:dyDescent="0.35">
      <c r="A1687" t="s">
        <v>3173</v>
      </c>
      <c r="B1687" t="s">
        <v>47</v>
      </c>
      <c r="C1687" t="s">
        <v>48</v>
      </c>
      <c r="D1687" t="s">
        <v>48</v>
      </c>
      <c r="E1687" t="s">
        <v>49</v>
      </c>
      <c r="F1687" t="s">
        <v>3202</v>
      </c>
      <c r="G1687" t="s">
        <v>3203</v>
      </c>
      <c r="I1687" t="str">
        <f>HYPERLINK("https://twitter.com/Twitter User/status/1772141899828154635","https://twitter.com/Twitter User/status/1772141899828154635")</f>
        <v>https://twitter.com/Twitter User/status/1772141899828154635</v>
      </c>
      <c r="N1687">
        <v>0</v>
      </c>
      <c r="O1687">
        <v>0</v>
      </c>
      <c r="X1687" t="s">
        <v>53</v>
      </c>
      <c r="AK1687" t="s">
        <v>54</v>
      </c>
      <c r="AL1687" t="s">
        <v>55</v>
      </c>
      <c r="AM1687" t="s">
        <v>55</v>
      </c>
      <c r="AN1687" t="s">
        <v>55</v>
      </c>
      <c r="AO1687" t="s">
        <v>55</v>
      </c>
      <c r="AP1687" t="s">
        <v>55</v>
      </c>
      <c r="AQ1687" t="s">
        <v>55</v>
      </c>
    </row>
    <row r="1688" spans="1:43" x14ac:dyDescent="0.35">
      <c r="A1688" t="s">
        <v>3173</v>
      </c>
      <c r="B1688" t="s">
        <v>47</v>
      </c>
      <c r="C1688" t="s">
        <v>48</v>
      </c>
      <c r="D1688" t="s">
        <v>48</v>
      </c>
      <c r="E1688" t="s">
        <v>49</v>
      </c>
      <c r="F1688" t="s">
        <v>3204</v>
      </c>
      <c r="G1688" t="s">
        <v>3205</v>
      </c>
      <c r="I1688" t="str">
        <f>HYPERLINK("https://twitter.com/Twitter User/status/1772140440659063003","https://twitter.com/Twitter User/status/1772140440659063003")</f>
        <v>https://twitter.com/Twitter User/status/1772140440659063003</v>
      </c>
      <c r="N1688">
        <v>0</v>
      </c>
      <c r="O1688">
        <v>0</v>
      </c>
      <c r="X1688" t="s">
        <v>53</v>
      </c>
      <c r="AK1688" t="s">
        <v>54</v>
      </c>
      <c r="AL1688" t="s">
        <v>55</v>
      </c>
      <c r="AM1688" t="s">
        <v>55</v>
      </c>
      <c r="AN1688" t="s">
        <v>55</v>
      </c>
      <c r="AO1688" t="s">
        <v>55</v>
      </c>
      <c r="AP1688" t="s">
        <v>55</v>
      </c>
      <c r="AQ1688" t="s">
        <v>55</v>
      </c>
    </row>
    <row r="1689" spans="1:43" x14ac:dyDescent="0.35">
      <c r="A1689" t="s">
        <v>3173</v>
      </c>
      <c r="B1689" t="s">
        <v>47</v>
      </c>
      <c r="C1689" t="s">
        <v>48</v>
      </c>
      <c r="D1689" t="s">
        <v>48</v>
      </c>
      <c r="E1689" t="s">
        <v>61</v>
      </c>
      <c r="F1689" t="s">
        <v>3206</v>
      </c>
      <c r="G1689" t="s">
        <v>3207</v>
      </c>
      <c r="I1689" t="str">
        <f>HYPERLINK("https://twitter.com/Twitter User/status/1772130692303827433","https://twitter.com/Twitter User/status/1772130692303827433")</f>
        <v>https://twitter.com/Twitter User/status/1772130692303827433</v>
      </c>
      <c r="N1689">
        <v>0</v>
      </c>
      <c r="O1689">
        <v>0</v>
      </c>
      <c r="X1689" t="s">
        <v>53</v>
      </c>
      <c r="AK1689" t="s">
        <v>54</v>
      </c>
      <c r="AL1689" t="s">
        <v>55</v>
      </c>
      <c r="AM1689" t="s">
        <v>55</v>
      </c>
      <c r="AN1689" t="s">
        <v>55</v>
      </c>
      <c r="AO1689" t="s">
        <v>55</v>
      </c>
      <c r="AP1689" t="s">
        <v>55</v>
      </c>
      <c r="AQ1689" t="s">
        <v>55</v>
      </c>
    </row>
    <row r="1690" spans="1:43" x14ac:dyDescent="0.35">
      <c r="A1690" t="s">
        <v>3208</v>
      </c>
      <c r="B1690" t="s">
        <v>47</v>
      </c>
      <c r="C1690" t="s">
        <v>48</v>
      </c>
      <c r="D1690" t="s">
        <v>48</v>
      </c>
      <c r="E1690" t="s">
        <v>49</v>
      </c>
      <c r="F1690" t="s">
        <v>3209</v>
      </c>
      <c r="G1690" t="s">
        <v>3210</v>
      </c>
      <c r="I1690" t="str">
        <f>HYPERLINK("https://twitter.com/Twitter User/status/1771945794574197137","https://twitter.com/Twitter User/status/1771945794574197137")</f>
        <v>https://twitter.com/Twitter User/status/1771945794574197137</v>
      </c>
      <c r="N1690">
        <v>0</v>
      </c>
      <c r="O1690">
        <v>0</v>
      </c>
      <c r="X1690" t="s">
        <v>53</v>
      </c>
      <c r="AK1690" t="s">
        <v>54</v>
      </c>
      <c r="AL1690" t="s">
        <v>55</v>
      </c>
      <c r="AM1690" t="s">
        <v>55</v>
      </c>
      <c r="AN1690" t="s">
        <v>55</v>
      </c>
      <c r="AO1690" t="s">
        <v>55</v>
      </c>
      <c r="AP1690" t="s">
        <v>55</v>
      </c>
      <c r="AQ1690" t="s">
        <v>55</v>
      </c>
    </row>
    <row r="1691" spans="1:43" x14ac:dyDescent="0.35">
      <c r="A1691" t="s">
        <v>3208</v>
      </c>
      <c r="B1691" t="s">
        <v>47</v>
      </c>
      <c r="C1691" t="s">
        <v>48</v>
      </c>
      <c r="D1691" t="s">
        <v>48</v>
      </c>
      <c r="E1691" t="s">
        <v>49</v>
      </c>
      <c r="F1691" t="s">
        <v>3211</v>
      </c>
      <c r="G1691" t="s">
        <v>3212</v>
      </c>
      <c r="I1691" t="str">
        <f>HYPERLINK("https://twitter.com/Twitter User/status/1771945408912146774","https://twitter.com/Twitter User/status/1771945408912146774")</f>
        <v>https://twitter.com/Twitter User/status/1771945408912146774</v>
      </c>
      <c r="N1691">
        <v>0</v>
      </c>
      <c r="O1691">
        <v>0</v>
      </c>
      <c r="X1691" t="s">
        <v>53</v>
      </c>
      <c r="AK1691" t="s">
        <v>54</v>
      </c>
      <c r="AL1691" t="s">
        <v>55</v>
      </c>
      <c r="AM1691" t="s">
        <v>55</v>
      </c>
      <c r="AN1691" t="s">
        <v>55</v>
      </c>
      <c r="AO1691" t="s">
        <v>55</v>
      </c>
      <c r="AP1691" t="s">
        <v>55</v>
      </c>
      <c r="AQ1691" t="s">
        <v>55</v>
      </c>
    </row>
    <row r="1692" spans="1:43" x14ac:dyDescent="0.35">
      <c r="A1692" t="s">
        <v>3208</v>
      </c>
      <c r="B1692" t="s">
        <v>47</v>
      </c>
      <c r="C1692" t="s">
        <v>48</v>
      </c>
      <c r="D1692" t="s">
        <v>48</v>
      </c>
      <c r="E1692" t="s">
        <v>61</v>
      </c>
      <c r="F1692" t="s">
        <v>3213</v>
      </c>
      <c r="G1692" t="s">
        <v>3214</v>
      </c>
      <c r="I1692" t="str">
        <f>HYPERLINK("https://twitter.com/Twitter User/status/1771868821080494523","https://twitter.com/Twitter User/status/1771868821080494523")</f>
        <v>https://twitter.com/Twitter User/status/1771868821080494523</v>
      </c>
      <c r="N1692">
        <v>0</v>
      </c>
      <c r="O1692">
        <v>0</v>
      </c>
      <c r="X1692" t="s">
        <v>53</v>
      </c>
      <c r="AK1692" t="s">
        <v>54</v>
      </c>
      <c r="AL1692" t="s">
        <v>55</v>
      </c>
      <c r="AM1692" t="s">
        <v>55</v>
      </c>
      <c r="AN1692" t="s">
        <v>55</v>
      </c>
      <c r="AO1692" t="s">
        <v>55</v>
      </c>
      <c r="AP1692" t="s">
        <v>55</v>
      </c>
      <c r="AQ1692" t="s">
        <v>55</v>
      </c>
    </row>
    <row r="1693" spans="1:43" x14ac:dyDescent="0.35">
      <c r="A1693" t="s">
        <v>3208</v>
      </c>
      <c r="B1693" t="s">
        <v>47</v>
      </c>
      <c r="C1693" t="s">
        <v>48</v>
      </c>
      <c r="D1693" t="s">
        <v>48</v>
      </c>
      <c r="E1693" t="s">
        <v>61</v>
      </c>
      <c r="F1693" t="s">
        <v>3215</v>
      </c>
      <c r="G1693" t="s">
        <v>3216</v>
      </c>
      <c r="I1693" t="str">
        <f>HYPERLINK("https://twitter.com/Twitter User/status/1771865766603743536","https://twitter.com/Twitter User/status/1771865766603743536")</f>
        <v>https://twitter.com/Twitter User/status/1771865766603743536</v>
      </c>
      <c r="J1693" t="s">
        <v>52</v>
      </c>
      <c r="N1693">
        <v>0</v>
      </c>
      <c r="O1693">
        <v>0</v>
      </c>
      <c r="X1693" t="s">
        <v>53</v>
      </c>
      <c r="AK1693" t="s">
        <v>54</v>
      </c>
      <c r="AL1693" t="s">
        <v>55</v>
      </c>
      <c r="AM1693" t="s">
        <v>55</v>
      </c>
      <c r="AN1693" t="s">
        <v>55</v>
      </c>
      <c r="AO1693" t="s">
        <v>55</v>
      </c>
      <c r="AP1693" t="s">
        <v>55</v>
      </c>
      <c r="AQ1693" t="s">
        <v>55</v>
      </c>
    </row>
    <row r="1694" spans="1:43" x14ac:dyDescent="0.35">
      <c r="A1694" t="s">
        <v>3208</v>
      </c>
      <c r="B1694" t="s">
        <v>47</v>
      </c>
      <c r="C1694" t="s">
        <v>48</v>
      </c>
      <c r="D1694" t="s">
        <v>48</v>
      </c>
      <c r="E1694" t="s">
        <v>68</v>
      </c>
      <c r="F1694" t="s">
        <v>3217</v>
      </c>
      <c r="G1694" t="s">
        <v>3218</v>
      </c>
      <c r="I1694" t="str">
        <f>HYPERLINK("https://twitter.com/Twitter User/status/1771853646335975506","https://twitter.com/Twitter User/status/1771853646335975506")</f>
        <v>https://twitter.com/Twitter User/status/1771853646335975506</v>
      </c>
      <c r="J1694" t="s">
        <v>60</v>
      </c>
      <c r="N1694">
        <v>0</v>
      </c>
      <c r="O1694">
        <v>0</v>
      </c>
      <c r="X1694" t="s">
        <v>53</v>
      </c>
      <c r="AK1694" t="s">
        <v>54</v>
      </c>
      <c r="AL1694" t="s">
        <v>55</v>
      </c>
      <c r="AM1694" t="s">
        <v>55</v>
      </c>
      <c r="AN1694" t="s">
        <v>55</v>
      </c>
      <c r="AO1694" t="s">
        <v>55</v>
      </c>
      <c r="AP1694" t="s">
        <v>55</v>
      </c>
      <c r="AQ1694" t="s">
        <v>55</v>
      </c>
    </row>
    <row r="1695" spans="1:43" x14ac:dyDescent="0.35">
      <c r="A1695" t="s">
        <v>3208</v>
      </c>
      <c r="B1695" t="s">
        <v>47</v>
      </c>
      <c r="C1695" t="s">
        <v>48</v>
      </c>
      <c r="D1695" t="s">
        <v>48</v>
      </c>
      <c r="E1695" t="s">
        <v>61</v>
      </c>
      <c r="F1695" t="s">
        <v>3219</v>
      </c>
      <c r="G1695" t="s">
        <v>3220</v>
      </c>
      <c r="I1695" t="str">
        <f>HYPERLINK("https://twitter.com/Twitter User/status/1771852904317530476","https://twitter.com/Twitter User/status/1771852904317530476")</f>
        <v>https://twitter.com/Twitter User/status/1771852904317530476</v>
      </c>
      <c r="J1695" t="s">
        <v>52</v>
      </c>
      <c r="N1695">
        <v>0</v>
      </c>
      <c r="O1695">
        <v>0</v>
      </c>
      <c r="X1695" t="s">
        <v>53</v>
      </c>
      <c r="AK1695" t="s">
        <v>54</v>
      </c>
      <c r="AL1695" t="s">
        <v>55</v>
      </c>
      <c r="AM1695" t="s">
        <v>55</v>
      </c>
      <c r="AN1695" t="s">
        <v>55</v>
      </c>
      <c r="AO1695" t="s">
        <v>55</v>
      </c>
      <c r="AP1695" t="s">
        <v>55</v>
      </c>
      <c r="AQ1695" t="s">
        <v>55</v>
      </c>
    </row>
    <row r="1696" spans="1:43" x14ac:dyDescent="0.35">
      <c r="A1696" t="s">
        <v>3208</v>
      </c>
      <c r="B1696" t="s">
        <v>47</v>
      </c>
      <c r="C1696" t="s">
        <v>48</v>
      </c>
      <c r="D1696" t="s">
        <v>48</v>
      </c>
      <c r="E1696" t="s">
        <v>61</v>
      </c>
      <c r="F1696" t="s">
        <v>3221</v>
      </c>
      <c r="G1696" t="s">
        <v>3222</v>
      </c>
      <c r="I1696" t="str">
        <f>HYPERLINK("https://twitter.com/Twitter User/status/1771825839463632950","https://twitter.com/Twitter User/status/1771825839463632950")</f>
        <v>https://twitter.com/Twitter User/status/1771825839463632950</v>
      </c>
      <c r="J1696" t="s">
        <v>52</v>
      </c>
      <c r="N1696">
        <v>0</v>
      </c>
      <c r="O1696">
        <v>0</v>
      </c>
      <c r="X1696" t="s">
        <v>53</v>
      </c>
      <c r="AK1696" t="s">
        <v>54</v>
      </c>
      <c r="AL1696" t="s">
        <v>55</v>
      </c>
      <c r="AM1696" t="s">
        <v>55</v>
      </c>
      <c r="AN1696" t="s">
        <v>55</v>
      </c>
      <c r="AO1696" t="s">
        <v>55</v>
      </c>
      <c r="AP1696" t="s">
        <v>55</v>
      </c>
      <c r="AQ1696" t="s">
        <v>55</v>
      </c>
    </row>
    <row r="1697" spans="1:43" x14ac:dyDescent="0.35">
      <c r="A1697" t="s">
        <v>3208</v>
      </c>
      <c r="B1697" t="s">
        <v>47</v>
      </c>
      <c r="C1697" t="s">
        <v>48</v>
      </c>
      <c r="D1697" t="s">
        <v>48</v>
      </c>
      <c r="E1697" t="s">
        <v>49</v>
      </c>
      <c r="F1697" t="s">
        <v>3223</v>
      </c>
      <c r="G1697" t="s">
        <v>3224</v>
      </c>
      <c r="I1697" t="str">
        <f>HYPERLINK("https://twitter.com/Twitter User/status/1771824773666095493","https://twitter.com/Twitter User/status/1771824773666095493")</f>
        <v>https://twitter.com/Twitter User/status/1771824773666095493</v>
      </c>
      <c r="J1697" t="s">
        <v>52</v>
      </c>
      <c r="N1697">
        <v>0</v>
      </c>
      <c r="O1697">
        <v>0</v>
      </c>
      <c r="X1697" t="s">
        <v>53</v>
      </c>
      <c r="AK1697" t="s">
        <v>54</v>
      </c>
      <c r="AL1697" t="s">
        <v>55</v>
      </c>
      <c r="AM1697" t="s">
        <v>55</v>
      </c>
      <c r="AN1697" t="s">
        <v>55</v>
      </c>
      <c r="AO1697" t="s">
        <v>55</v>
      </c>
      <c r="AP1697" t="s">
        <v>55</v>
      </c>
      <c r="AQ1697" t="s">
        <v>55</v>
      </c>
    </row>
    <row r="1698" spans="1:43" x14ac:dyDescent="0.35">
      <c r="A1698" t="s">
        <v>3208</v>
      </c>
      <c r="B1698" t="s">
        <v>47</v>
      </c>
      <c r="C1698" t="s">
        <v>48</v>
      </c>
      <c r="D1698" t="s">
        <v>48</v>
      </c>
      <c r="E1698" t="s">
        <v>61</v>
      </c>
      <c r="F1698" t="s">
        <v>3225</v>
      </c>
      <c r="G1698" t="s">
        <v>3226</v>
      </c>
      <c r="I1698" t="str">
        <f>HYPERLINK("https://twitter.com/Twitter User/status/1771823973531078690","https://twitter.com/Twitter User/status/1771823973531078690")</f>
        <v>https://twitter.com/Twitter User/status/1771823973531078690</v>
      </c>
      <c r="J1698" t="s">
        <v>52</v>
      </c>
      <c r="N1698">
        <v>0</v>
      </c>
      <c r="O1698">
        <v>0</v>
      </c>
      <c r="X1698" t="s">
        <v>53</v>
      </c>
      <c r="AK1698" t="s">
        <v>54</v>
      </c>
      <c r="AL1698" t="s">
        <v>55</v>
      </c>
      <c r="AM1698" t="s">
        <v>55</v>
      </c>
      <c r="AN1698" t="s">
        <v>55</v>
      </c>
      <c r="AO1698" t="s">
        <v>55</v>
      </c>
      <c r="AP1698" t="s">
        <v>55</v>
      </c>
      <c r="AQ1698" t="s">
        <v>55</v>
      </c>
    </row>
    <row r="1699" spans="1:43" x14ac:dyDescent="0.35">
      <c r="A1699" t="s">
        <v>3208</v>
      </c>
      <c r="B1699" t="s">
        <v>47</v>
      </c>
      <c r="C1699" t="s">
        <v>48</v>
      </c>
      <c r="D1699" t="s">
        <v>48</v>
      </c>
      <c r="E1699" t="s">
        <v>49</v>
      </c>
      <c r="F1699" t="s">
        <v>3227</v>
      </c>
      <c r="G1699" t="s">
        <v>3228</v>
      </c>
      <c r="I1699" t="str">
        <f>HYPERLINK("https://twitter.com/Twitter User/status/1771790463705456759","https://twitter.com/Twitter User/status/1771790463705456759")</f>
        <v>https://twitter.com/Twitter User/status/1771790463705456759</v>
      </c>
      <c r="J1699" t="s">
        <v>52</v>
      </c>
      <c r="N1699">
        <v>0</v>
      </c>
      <c r="O1699">
        <v>0</v>
      </c>
      <c r="X1699" t="s">
        <v>95</v>
      </c>
      <c r="AK1699" t="s">
        <v>54</v>
      </c>
      <c r="AL1699" t="s">
        <v>55</v>
      </c>
      <c r="AM1699" t="s">
        <v>55</v>
      </c>
      <c r="AN1699" t="s">
        <v>55</v>
      </c>
      <c r="AO1699" t="s">
        <v>55</v>
      </c>
      <c r="AP1699" t="s">
        <v>55</v>
      </c>
      <c r="AQ1699" t="s">
        <v>55</v>
      </c>
    </row>
    <row r="1700" spans="1:43" x14ac:dyDescent="0.35">
      <c r="A1700" t="s">
        <v>3208</v>
      </c>
      <c r="B1700" t="s">
        <v>47</v>
      </c>
      <c r="C1700" t="s">
        <v>48</v>
      </c>
      <c r="D1700" t="s">
        <v>48</v>
      </c>
      <c r="E1700" t="s">
        <v>49</v>
      </c>
      <c r="F1700" t="s">
        <v>3229</v>
      </c>
      <c r="G1700" t="s">
        <v>3230</v>
      </c>
      <c r="I1700" t="str">
        <f>HYPERLINK("https://twitter.com/Twitter User/status/1771786886987608141","https://twitter.com/Twitter User/status/1771786886987608141")</f>
        <v>https://twitter.com/Twitter User/status/1771786886987608141</v>
      </c>
      <c r="J1700" t="s">
        <v>52</v>
      </c>
      <c r="N1700">
        <v>0</v>
      </c>
      <c r="O1700">
        <v>0</v>
      </c>
      <c r="X1700" t="s">
        <v>53</v>
      </c>
      <c r="AK1700" t="s">
        <v>54</v>
      </c>
      <c r="AL1700" t="s">
        <v>55</v>
      </c>
      <c r="AM1700" t="s">
        <v>55</v>
      </c>
      <c r="AN1700" t="s">
        <v>55</v>
      </c>
      <c r="AO1700" t="s">
        <v>55</v>
      </c>
      <c r="AP1700" t="s">
        <v>55</v>
      </c>
      <c r="AQ1700" t="s">
        <v>55</v>
      </c>
    </row>
    <row r="1701" spans="1:43" x14ac:dyDescent="0.35">
      <c r="A1701" t="s">
        <v>3208</v>
      </c>
      <c r="B1701" t="s">
        <v>47</v>
      </c>
      <c r="C1701" t="s">
        <v>48</v>
      </c>
      <c r="D1701" t="s">
        <v>48</v>
      </c>
      <c r="E1701" t="s">
        <v>61</v>
      </c>
      <c r="F1701" t="s">
        <v>3231</v>
      </c>
      <c r="G1701" t="s">
        <v>3232</v>
      </c>
      <c r="I1701" t="str">
        <f>HYPERLINK("https://twitter.com/Twitter User/status/1771776967781634424","https://twitter.com/Twitter User/status/1771776967781634424")</f>
        <v>https://twitter.com/Twitter User/status/1771776967781634424</v>
      </c>
      <c r="J1701" t="s">
        <v>52</v>
      </c>
      <c r="N1701">
        <v>0</v>
      </c>
      <c r="O1701">
        <v>0</v>
      </c>
      <c r="X1701" t="s">
        <v>53</v>
      </c>
      <c r="AK1701" t="s">
        <v>54</v>
      </c>
      <c r="AL1701" t="s">
        <v>55</v>
      </c>
      <c r="AM1701" t="s">
        <v>55</v>
      </c>
      <c r="AN1701" t="s">
        <v>55</v>
      </c>
      <c r="AO1701" t="s">
        <v>55</v>
      </c>
      <c r="AP1701" t="s">
        <v>55</v>
      </c>
      <c r="AQ1701" t="s">
        <v>55</v>
      </c>
    </row>
    <row r="1702" spans="1:43" x14ac:dyDescent="0.35">
      <c r="A1702" t="s">
        <v>3208</v>
      </c>
      <c r="B1702" t="s">
        <v>47</v>
      </c>
      <c r="C1702" t="s">
        <v>48</v>
      </c>
      <c r="D1702" t="s">
        <v>48</v>
      </c>
      <c r="E1702" t="s">
        <v>49</v>
      </c>
      <c r="F1702" t="s">
        <v>3233</v>
      </c>
      <c r="G1702" t="s">
        <v>3234</v>
      </c>
      <c r="I1702" t="str">
        <f>HYPERLINK("https://twitter.com/Twitter User/status/1771773924528799922","https://twitter.com/Twitter User/status/1771773924528799922")</f>
        <v>https://twitter.com/Twitter User/status/1771773924528799922</v>
      </c>
      <c r="J1702" t="s">
        <v>52</v>
      </c>
      <c r="N1702">
        <v>0</v>
      </c>
      <c r="O1702">
        <v>0</v>
      </c>
      <c r="X1702" t="s">
        <v>53</v>
      </c>
      <c r="AK1702" t="s">
        <v>54</v>
      </c>
      <c r="AL1702" t="s">
        <v>55</v>
      </c>
      <c r="AM1702" t="s">
        <v>55</v>
      </c>
      <c r="AN1702" t="s">
        <v>55</v>
      </c>
      <c r="AO1702" t="s">
        <v>55</v>
      </c>
      <c r="AP1702" t="s">
        <v>55</v>
      </c>
      <c r="AQ1702" t="s">
        <v>55</v>
      </c>
    </row>
    <row r="1703" spans="1:43" x14ac:dyDescent="0.35">
      <c r="A1703" t="s">
        <v>3208</v>
      </c>
      <c r="B1703" t="s">
        <v>47</v>
      </c>
      <c r="C1703" t="s">
        <v>48</v>
      </c>
      <c r="D1703" t="s">
        <v>48</v>
      </c>
      <c r="E1703" t="s">
        <v>49</v>
      </c>
      <c r="F1703" t="s">
        <v>3235</v>
      </c>
      <c r="G1703" t="s">
        <v>3236</v>
      </c>
      <c r="I1703" t="str">
        <f>HYPERLINK("https://twitter.com/Twitter User/status/1771732945281208353","https://twitter.com/Twitter User/status/1771732945281208353")</f>
        <v>https://twitter.com/Twitter User/status/1771732945281208353</v>
      </c>
      <c r="J1703" t="s">
        <v>52</v>
      </c>
      <c r="N1703">
        <v>0</v>
      </c>
      <c r="O1703">
        <v>0</v>
      </c>
      <c r="X1703" t="s">
        <v>53</v>
      </c>
      <c r="AK1703" t="s">
        <v>54</v>
      </c>
      <c r="AL1703" t="s">
        <v>55</v>
      </c>
      <c r="AM1703" t="s">
        <v>55</v>
      </c>
      <c r="AN1703" t="s">
        <v>55</v>
      </c>
      <c r="AO1703" t="s">
        <v>55</v>
      </c>
      <c r="AP1703" t="s">
        <v>55</v>
      </c>
      <c r="AQ1703" t="s">
        <v>55</v>
      </c>
    </row>
    <row r="1704" spans="1:43" x14ac:dyDescent="0.35">
      <c r="A1704" t="s">
        <v>3208</v>
      </c>
      <c r="B1704" t="s">
        <v>73</v>
      </c>
      <c r="C1704" t="s">
        <v>3237</v>
      </c>
      <c r="D1704" t="s">
        <v>3237</v>
      </c>
      <c r="E1704" t="s">
        <v>49</v>
      </c>
      <c r="F1704" t="s">
        <v>3238</v>
      </c>
      <c r="G1704" t="s">
        <v>3239</v>
      </c>
      <c r="I1704" t="str">
        <f>HYPERLINK("https://www.youtube.com/watch?v=wKgo83K5yA0&amp;lc=UgxDf_Y60Qd-h8Z6BxF4AaABAg","https://www.youtube.com/watch?v=wKgo83K5yA0&amp;lc=UgxDf_Y60Qd-h8Z6BxF4AaABAg")</f>
        <v>https://www.youtube.com/watch?v=wKgo83K5yA0&amp;lc=UgxDf_Y60Qd-h8Z6BxF4AaABAg</v>
      </c>
      <c r="R1704">
        <v>0</v>
      </c>
      <c r="S1704">
        <v>0</v>
      </c>
      <c r="T1704">
        <v>0</v>
      </c>
      <c r="V1704">
        <v>0</v>
      </c>
      <c r="X1704" t="s">
        <v>228</v>
      </c>
      <c r="AL1704" t="s">
        <v>55</v>
      </c>
      <c r="AM1704" t="s">
        <v>55</v>
      </c>
      <c r="AN1704" t="s">
        <v>55</v>
      </c>
      <c r="AO1704" t="s">
        <v>55</v>
      </c>
      <c r="AP1704" t="s">
        <v>55</v>
      </c>
      <c r="AQ1704" t="s">
        <v>55</v>
      </c>
    </row>
    <row r="1705" spans="1:43" x14ac:dyDescent="0.35">
      <c r="A1705" t="s">
        <v>3208</v>
      </c>
      <c r="B1705" t="s">
        <v>47</v>
      </c>
      <c r="C1705" t="s">
        <v>48</v>
      </c>
      <c r="D1705" t="s">
        <v>48</v>
      </c>
      <c r="E1705" t="s">
        <v>68</v>
      </c>
      <c r="F1705" t="s">
        <v>3240</v>
      </c>
      <c r="G1705" t="s">
        <v>3241</v>
      </c>
      <c r="I1705" t="str">
        <f>HYPERLINK("https://twitter.com/Twitter User/status/1771705386510258287","https://twitter.com/Twitter User/status/1771705386510258287")</f>
        <v>https://twitter.com/Twitter User/status/1771705386510258287</v>
      </c>
      <c r="N1705">
        <v>0</v>
      </c>
      <c r="O1705">
        <v>0</v>
      </c>
      <c r="X1705" t="s">
        <v>53</v>
      </c>
      <c r="AK1705" t="s">
        <v>54</v>
      </c>
      <c r="AL1705" t="s">
        <v>55</v>
      </c>
      <c r="AM1705" t="s">
        <v>55</v>
      </c>
      <c r="AN1705" t="s">
        <v>55</v>
      </c>
      <c r="AO1705" t="s">
        <v>55</v>
      </c>
      <c r="AP1705" t="s">
        <v>55</v>
      </c>
      <c r="AQ1705" t="s">
        <v>55</v>
      </c>
    </row>
    <row r="1706" spans="1:43" x14ac:dyDescent="0.35">
      <c r="A1706" t="s">
        <v>3208</v>
      </c>
      <c r="B1706" t="s">
        <v>47</v>
      </c>
      <c r="C1706" t="s">
        <v>48</v>
      </c>
      <c r="D1706" t="s">
        <v>48</v>
      </c>
      <c r="E1706" t="s">
        <v>49</v>
      </c>
      <c r="F1706" t="s">
        <v>3242</v>
      </c>
      <c r="G1706" t="s">
        <v>3243</v>
      </c>
      <c r="I1706" t="str">
        <f>HYPERLINK("https://twitter.com/Twitter User/status/1771608239169323282","https://twitter.com/Twitter User/status/1771608239169323282")</f>
        <v>https://twitter.com/Twitter User/status/1771608239169323282</v>
      </c>
      <c r="J1706" t="s">
        <v>52</v>
      </c>
      <c r="N1706">
        <v>0</v>
      </c>
      <c r="O1706">
        <v>0</v>
      </c>
      <c r="X1706" t="s">
        <v>53</v>
      </c>
      <c r="AK1706" t="s">
        <v>54</v>
      </c>
      <c r="AL1706" t="s">
        <v>55</v>
      </c>
      <c r="AM1706" t="s">
        <v>55</v>
      </c>
      <c r="AN1706" t="s">
        <v>55</v>
      </c>
      <c r="AO1706" t="s">
        <v>55</v>
      </c>
      <c r="AP1706" t="s">
        <v>55</v>
      </c>
      <c r="AQ1706" t="s">
        <v>55</v>
      </c>
    </row>
    <row r="1707" spans="1:43" x14ac:dyDescent="0.35">
      <c r="A1707" t="s">
        <v>3244</v>
      </c>
      <c r="B1707" t="s">
        <v>47</v>
      </c>
      <c r="C1707" t="s">
        <v>48</v>
      </c>
      <c r="D1707" t="s">
        <v>48</v>
      </c>
      <c r="E1707" t="s">
        <v>49</v>
      </c>
      <c r="F1707" t="s">
        <v>3245</v>
      </c>
      <c r="G1707" t="s">
        <v>3246</v>
      </c>
      <c r="I1707" t="str">
        <f>HYPERLINK("https://twitter.com/Twitter User/status/1771604942043623685","https://twitter.com/Twitter User/status/1771604942043623685")</f>
        <v>https://twitter.com/Twitter User/status/1771604942043623685</v>
      </c>
      <c r="J1707" t="s">
        <v>52</v>
      </c>
      <c r="N1707">
        <v>0</v>
      </c>
      <c r="O1707">
        <v>0</v>
      </c>
      <c r="X1707" t="s">
        <v>53</v>
      </c>
      <c r="AK1707" t="s">
        <v>54</v>
      </c>
      <c r="AL1707" t="s">
        <v>55</v>
      </c>
      <c r="AM1707" t="s">
        <v>55</v>
      </c>
      <c r="AN1707" t="s">
        <v>55</v>
      </c>
      <c r="AO1707" t="s">
        <v>55</v>
      </c>
      <c r="AP1707" t="s">
        <v>55</v>
      </c>
      <c r="AQ1707" t="s">
        <v>55</v>
      </c>
    </row>
    <row r="1708" spans="1:43" x14ac:dyDescent="0.35">
      <c r="A1708" t="s">
        <v>3244</v>
      </c>
      <c r="B1708" t="s">
        <v>47</v>
      </c>
      <c r="C1708" t="s">
        <v>48</v>
      </c>
      <c r="D1708" t="s">
        <v>48</v>
      </c>
      <c r="E1708" t="s">
        <v>49</v>
      </c>
      <c r="F1708" t="s">
        <v>3247</v>
      </c>
      <c r="G1708" t="s">
        <v>3248</v>
      </c>
      <c r="I1708" t="str">
        <f>HYPERLINK("https://twitter.com/Twitter User/status/1771559331281957280","https://twitter.com/Twitter User/status/1771559331281957280")</f>
        <v>https://twitter.com/Twitter User/status/1771559331281957280</v>
      </c>
      <c r="J1708" t="s">
        <v>52</v>
      </c>
      <c r="N1708">
        <v>0</v>
      </c>
      <c r="O1708">
        <v>0</v>
      </c>
      <c r="X1708" t="s">
        <v>53</v>
      </c>
      <c r="AK1708" t="s">
        <v>54</v>
      </c>
      <c r="AL1708" t="s">
        <v>55</v>
      </c>
      <c r="AM1708" t="s">
        <v>55</v>
      </c>
      <c r="AN1708" t="s">
        <v>55</v>
      </c>
      <c r="AO1708" t="s">
        <v>55</v>
      </c>
      <c r="AP1708" t="s">
        <v>55</v>
      </c>
      <c r="AQ1708" t="s">
        <v>55</v>
      </c>
    </row>
    <row r="1709" spans="1:43" x14ac:dyDescent="0.35">
      <c r="A1709" t="s">
        <v>3244</v>
      </c>
      <c r="B1709" t="s">
        <v>47</v>
      </c>
      <c r="C1709" t="s">
        <v>48</v>
      </c>
      <c r="D1709" t="s">
        <v>48</v>
      </c>
      <c r="E1709" t="s">
        <v>49</v>
      </c>
      <c r="F1709" t="s">
        <v>3227</v>
      </c>
      <c r="G1709" t="s">
        <v>3249</v>
      </c>
      <c r="I1709" t="str">
        <f>HYPERLINK("https://twitter.com/Twitter User/status/1771558854293115313","https://twitter.com/Twitter User/status/1771558854293115313")</f>
        <v>https://twitter.com/Twitter User/status/1771558854293115313</v>
      </c>
      <c r="J1709" t="s">
        <v>52</v>
      </c>
      <c r="N1709">
        <v>0</v>
      </c>
      <c r="O1709">
        <v>0</v>
      </c>
      <c r="X1709" t="s">
        <v>53</v>
      </c>
      <c r="AK1709" t="s">
        <v>54</v>
      </c>
      <c r="AL1709" t="s">
        <v>55</v>
      </c>
      <c r="AM1709" t="s">
        <v>55</v>
      </c>
      <c r="AN1709" t="s">
        <v>55</v>
      </c>
      <c r="AO1709" t="s">
        <v>55</v>
      </c>
      <c r="AP1709" t="s">
        <v>55</v>
      </c>
      <c r="AQ1709" t="s">
        <v>55</v>
      </c>
    </row>
    <row r="1710" spans="1:43" x14ac:dyDescent="0.35">
      <c r="A1710" t="s">
        <v>3244</v>
      </c>
      <c r="B1710" t="s">
        <v>47</v>
      </c>
      <c r="C1710" t="s">
        <v>48</v>
      </c>
      <c r="D1710" t="s">
        <v>48</v>
      </c>
      <c r="E1710" t="s">
        <v>61</v>
      </c>
      <c r="F1710" t="s">
        <v>3250</v>
      </c>
      <c r="G1710" t="s">
        <v>3251</v>
      </c>
      <c r="I1710" t="str">
        <f>HYPERLINK("https://twitter.com/Twitter User/status/1771554902902284401","https://twitter.com/Twitter User/status/1771554902902284401")</f>
        <v>https://twitter.com/Twitter User/status/1771554902902284401</v>
      </c>
      <c r="N1710">
        <v>0</v>
      </c>
      <c r="O1710">
        <v>0</v>
      </c>
      <c r="X1710" t="s">
        <v>53</v>
      </c>
      <c r="AK1710" t="s">
        <v>54</v>
      </c>
      <c r="AL1710" t="s">
        <v>55</v>
      </c>
      <c r="AM1710" t="s">
        <v>55</v>
      </c>
      <c r="AN1710" t="s">
        <v>55</v>
      </c>
      <c r="AO1710" t="s">
        <v>55</v>
      </c>
      <c r="AP1710" t="s">
        <v>55</v>
      </c>
      <c r="AQ1710" t="s">
        <v>55</v>
      </c>
    </row>
    <row r="1711" spans="1:43" x14ac:dyDescent="0.35">
      <c r="A1711" t="s">
        <v>3244</v>
      </c>
      <c r="B1711" t="s">
        <v>47</v>
      </c>
      <c r="C1711" t="s">
        <v>48</v>
      </c>
      <c r="D1711" t="s">
        <v>48</v>
      </c>
      <c r="E1711" t="s">
        <v>49</v>
      </c>
      <c r="F1711" t="s">
        <v>3252</v>
      </c>
      <c r="G1711" t="s">
        <v>3253</v>
      </c>
      <c r="I1711" t="str">
        <f>HYPERLINK("https://twitter.com/Twitter User/status/1771522552357425302","https://twitter.com/Twitter User/status/1771522552357425302")</f>
        <v>https://twitter.com/Twitter User/status/1771522552357425302</v>
      </c>
      <c r="J1711" t="s">
        <v>52</v>
      </c>
      <c r="N1711">
        <v>0</v>
      </c>
      <c r="O1711">
        <v>0</v>
      </c>
      <c r="X1711" t="s">
        <v>53</v>
      </c>
      <c r="AK1711" t="s">
        <v>54</v>
      </c>
      <c r="AL1711" t="s">
        <v>55</v>
      </c>
      <c r="AM1711" t="s">
        <v>55</v>
      </c>
      <c r="AN1711" t="s">
        <v>55</v>
      </c>
      <c r="AO1711" t="s">
        <v>55</v>
      </c>
      <c r="AP1711" t="s">
        <v>55</v>
      </c>
      <c r="AQ1711" t="s">
        <v>55</v>
      </c>
    </row>
    <row r="1712" spans="1:43" x14ac:dyDescent="0.35">
      <c r="A1712" t="s">
        <v>3244</v>
      </c>
      <c r="B1712" t="s">
        <v>47</v>
      </c>
      <c r="C1712" t="s">
        <v>48</v>
      </c>
      <c r="D1712" t="s">
        <v>48</v>
      </c>
      <c r="E1712" t="s">
        <v>61</v>
      </c>
      <c r="F1712" t="s">
        <v>3254</v>
      </c>
      <c r="G1712" t="s">
        <v>3255</v>
      </c>
      <c r="I1712" t="str">
        <f>HYPERLINK("https://twitter.com/Twitter User/status/1771519548027470125","https://twitter.com/Twitter User/status/1771519548027470125")</f>
        <v>https://twitter.com/Twitter User/status/1771519548027470125</v>
      </c>
      <c r="J1712" t="s">
        <v>52</v>
      </c>
      <c r="N1712">
        <v>0</v>
      </c>
      <c r="O1712">
        <v>0</v>
      </c>
      <c r="X1712" t="s">
        <v>95</v>
      </c>
      <c r="AK1712" t="s">
        <v>54</v>
      </c>
      <c r="AL1712" t="s">
        <v>55</v>
      </c>
      <c r="AM1712" t="s">
        <v>55</v>
      </c>
      <c r="AN1712" t="s">
        <v>55</v>
      </c>
      <c r="AO1712" t="s">
        <v>55</v>
      </c>
      <c r="AP1712" t="s">
        <v>55</v>
      </c>
      <c r="AQ1712" t="s">
        <v>55</v>
      </c>
    </row>
    <row r="1713" spans="1:43" x14ac:dyDescent="0.35">
      <c r="A1713" t="s">
        <v>3244</v>
      </c>
      <c r="B1713" t="s">
        <v>47</v>
      </c>
      <c r="C1713" t="s">
        <v>48</v>
      </c>
      <c r="D1713" t="s">
        <v>48</v>
      </c>
      <c r="E1713" t="s">
        <v>61</v>
      </c>
      <c r="F1713" t="s">
        <v>3254</v>
      </c>
      <c r="G1713" t="s">
        <v>3256</v>
      </c>
      <c r="I1713" t="str">
        <f>HYPERLINK("https://twitter.com/Twitter User/status/1771519491597349154","https://twitter.com/Twitter User/status/1771519491597349154")</f>
        <v>https://twitter.com/Twitter User/status/1771519491597349154</v>
      </c>
      <c r="J1713" t="s">
        <v>52</v>
      </c>
      <c r="N1713">
        <v>0</v>
      </c>
      <c r="O1713">
        <v>0</v>
      </c>
      <c r="X1713" t="s">
        <v>95</v>
      </c>
      <c r="AK1713" t="s">
        <v>54</v>
      </c>
      <c r="AL1713" t="s">
        <v>55</v>
      </c>
      <c r="AM1713" t="s">
        <v>55</v>
      </c>
      <c r="AN1713" t="s">
        <v>55</v>
      </c>
      <c r="AO1713" t="s">
        <v>55</v>
      </c>
      <c r="AP1713" t="s">
        <v>55</v>
      </c>
      <c r="AQ1713" t="s">
        <v>55</v>
      </c>
    </row>
    <row r="1714" spans="1:43" x14ac:dyDescent="0.35">
      <c r="A1714" t="s">
        <v>3244</v>
      </c>
      <c r="B1714" t="s">
        <v>47</v>
      </c>
      <c r="C1714" t="s">
        <v>48</v>
      </c>
      <c r="D1714" t="s">
        <v>48</v>
      </c>
      <c r="E1714" t="s">
        <v>61</v>
      </c>
      <c r="F1714" t="s">
        <v>3254</v>
      </c>
      <c r="G1714" t="s">
        <v>3257</v>
      </c>
      <c r="I1714" t="str">
        <f>HYPERLINK("https://twitter.com/Twitter User/status/1771519452644847709","https://twitter.com/Twitter User/status/1771519452644847709")</f>
        <v>https://twitter.com/Twitter User/status/1771519452644847709</v>
      </c>
      <c r="J1714" t="s">
        <v>52</v>
      </c>
      <c r="N1714">
        <v>0</v>
      </c>
      <c r="O1714">
        <v>0</v>
      </c>
      <c r="X1714" t="s">
        <v>53</v>
      </c>
      <c r="AK1714" t="s">
        <v>54</v>
      </c>
      <c r="AL1714" t="s">
        <v>55</v>
      </c>
      <c r="AM1714" t="s">
        <v>55</v>
      </c>
      <c r="AN1714" t="s">
        <v>55</v>
      </c>
      <c r="AO1714" t="s">
        <v>55</v>
      </c>
      <c r="AP1714" t="s">
        <v>55</v>
      </c>
      <c r="AQ1714" t="s">
        <v>55</v>
      </c>
    </row>
    <row r="1715" spans="1:43" x14ac:dyDescent="0.35">
      <c r="A1715" t="s">
        <v>3244</v>
      </c>
      <c r="B1715" t="s">
        <v>47</v>
      </c>
      <c r="C1715" t="s">
        <v>48</v>
      </c>
      <c r="D1715" t="s">
        <v>48</v>
      </c>
      <c r="E1715" t="s">
        <v>61</v>
      </c>
      <c r="F1715" t="s">
        <v>3258</v>
      </c>
      <c r="G1715" t="s">
        <v>3259</v>
      </c>
      <c r="I1715" t="str">
        <f>HYPERLINK("https://twitter.com/Twitter User/status/1771500625940902230","https://twitter.com/Twitter User/status/1771500625940902230")</f>
        <v>https://twitter.com/Twitter User/status/1771500625940902230</v>
      </c>
      <c r="J1715" t="s">
        <v>52</v>
      </c>
      <c r="N1715">
        <v>0</v>
      </c>
      <c r="O1715">
        <v>0</v>
      </c>
      <c r="X1715" t="s">
        <v>53</v>
      </c>
      <c r="AK1715" t="s">
        <v>54</v>
      </c>
      <c r="AL1715" t="s">
        <v>55</v>
      </c>
      <c r="AM1715" t="s">
        <v>55</v>
      </c>
      <c r="AN1715" t="s">
        <v>55</v>
      </c>
      <c r="AO1715" t="s">
        <v>55</v>
      </c>
      <c r="AP1715" t="s">
        <v>55</v>
      </c>
      <c r="AQ1715" t="s">
        <v>55</v>
      </c>
    </row>
    <row r="1716" spans="1:43" x14ac:dyDescent="0.35">
      <c r="A1716" t="s">
        <v>3244</v>
      </c>
      <c r="B1716" t="s">
        <v>47</v>
      </c>
      <c r="C1716" t="s">
        <v>48</v>
      </c>
      <c r="D1716" t="s">
        <v>48</v>
      </c>
      <c r="E1716" t="s">
        <v>49</v>
      </c>
      <c r="F1716" t="s">
        <v>3260</v>
      </c>
      <c r="G1716" t="s">
        <v>3261</v>
      </c>
      <c r="I1716" t="str">
        <f>HYPERLINK("https://twitter.com/Twitter User/status/1771453580911816786","https://twitter.com/Twitter User/status/1771453580911816786")</f>
        <v>https://twitter.com/Twitter User/status/1771453580911816786</v>
      </c>
      <c r="J1716" t="s">
        <v>52</v>
      </c>
      <c r="N1716">
        <v>0</v>
      </c>
      <c r="O1716">
        <v>0</v>
      </c>
      <c r="X1716" t="s">
        <v>95</v>
      </c>
      <c r="AK1716" t="s">
        <v>54</v>
      </c>
      <c r="AL1716" t="s">
        <v>55</v>
      </c>
      <c r="AM1716" t="s">
        <v>55</v>
      </c>
      <c r="AN1716" t="s">
        <v>55</v>
      </c>
      <c r="AO1716" t="s">
        <v>55</v>
      </c>
      <c r="AP1716" t="s">
        <v>55</v>
      </c>
      <c r="AQ1716" t="s">
        <v>55</v>
      </c>
    </row>
    <row r="1717" spans="1:43" x14ac:dyDescent="0.35">
      <c r="A1717" t="s">
        <v>3244</v>
      </c>
      <c r="B1717" t="s">
        <v>47</v>
      </c>
      <c r="C1717" t="s">
        <v>48</v>
      </c>
      <c r="D1717" t="s">
        <v>48</v>
      </c>
      <c r="E1717" t="s">
        <v>49</v>
      </c>
      <c r="F1717" t="s">
        <v>3260</v>
      </c>
      <c r="G1717" t="s">
        <v>3262</v>
      </c>
      <c r="I1717" t="str">
        <f>HYPERLINK("https://twitter.com/Twitter User/status/1771450843532775814","https://twitter.com/Twitter User/status/1771450843532775814")</f>
        <v>https://twitter.com/Twitter User/status/1771450843532775814</v>
      </c>
      <c r="J1717" t="s">
        <v>52</v>
      </c>
      <c r="N1717">
        <v>0</v>
      </c>
      <c r="O1717">
        <v>0</v>
      </c>
      <c r="W1717" t="s">
        <v>94</v>
      </c>
      <c r="X1717" t="s">
        <v>53</v>
      </c>
      <c r="AK1717" t="s">
        <v>54</v>
      </c>
      <c r="AL1717" t="s">
        <v>55</v>
      </c>
      <c r="AM1717" t="s">
        <v>55</v>
      </c>
      <c r="AN1717" t="s">
        <v>55</v>
      </c>
      <c r="AO1717" t="s">
        <v>55</v>
      </c>
      <c r="AP1717" t="s">
        <v>55</v>
      </c>
      <c r="AQ1717" t="s">
        <v>55</v>
      </c>
    </row>
    <row r="1718" spans="1:43" x14ac:dyDescent="0.35">
      <c r="A1718" t="s">
        <v>3244</v>
      </c>
      <c r="B1718" t="s">
        <v>47</v>
      </c>
      <c r="C1718" t="s">
        <v>48</v>
      </c>
      <c r="D1718" t="s">
        <v>48</v>
      </c>
      <c r="E1718" t="s">
        <v>61</v>
      </c>
      <c r="F1718" t="s">
        <v>3263</v>
      </c>
      <c r="G1718" t="s">
        <v>3264</v>
      </c>
      <c r="I1718" t="str">
        <f>HYPERLINK("https://twitter.com/Twitter User/status/1771450368183939333","https://twitter.com/Twitter User/status/1771450368183939333")</f>
        <v>https://twitter.com/Twitter User/status/1771450368183939333</v>
      </c>
      <c r="J1718" t="s">
        <v>52</v>
      </c>
      <c r="N1718">
        <v>0</v>
      </c>
      <c r="O1718">
        <v>0</v>
      </c>
      <c r="X1718" t="s">
        <v>53</v>
      </c>
      <c r="AK1718" t="s">
        <v>54</v>
      </c>
      <c r="AL1718" t="s">
        <v>55</v>
      </c>
      <c r="AM1718" t="s">
        <v>55</v>
      </c>
      <c r="AN1718" t="s">
        <v>55</v>
      </c>
      <c r="AO1718" t="s">
        <v>55</v>
      </c>
      <c r="AP1718" t="s">
        <v>55</v>
      </c>
      <c r="AQ1718" t="s">
        <v>55</v>
      </c>
    </row>
    <row r="1719" spans="1:43" x14ac:dyDescent="0.35">
      <c r="A1719" t="s">
        <v>3244</v>
      </c>
      <c r="B1719" t="s">
        <v>47</v>
      </c>
      <c r="C1719" t="s">
        <v>48</v>
      </c>
      <c r="D1719" t="s">
        <v>48</v>
      </c>
      <c r="E1719" t="s">
        <v>61</v>
      </c>
      <c r="F1719" t="s">
        <v>3265</v>
      </c>
      <c r="G1719" t="s">
        <v>3266</v>
      </c>
      <c r="I1719" t="str">
        <f>HYPERLINK("https://twitter.com/Twitter User/status/1771419419501384033","https://twitter.com/Twitter User/status/1771419419501384033")</f>
        <v>https://twitter.com/Twitter User/status/1771419419501384033</v>
      </c>
      <c r="J1719" t="s">
        <v>52</v>
      </c>
      <c r="N1719">
        <v>0</v>
      </c>
      <c r="O1719">
        <v>0</v>
      </c>
      <c r="X1719" t="s">
        <v>53</v>
      </c>
      <c r="AK1719" t="s">
        <v>54</v>
      </c>
      <c r="AL1719" t="s">
        <v>55</v>
      </c>
      <c r="AM1719" t="s">
        <v>55</v>
      </c>
      <c r="AN1719" t="s">
        <v>55</v>
      </c>
      <c r="AO1719" t="s">
        <v>55</v>
      </c>
      <c r="AP1719" t="s">
        <v>55</v>
      </c>
      <c r="AQ1719" t="s">
        <v>55</v>
      </c>
    </row>
    <row r="1720" spans="1:43" x14ac:dyDescent="0.35">
      <c r="A1720" t="s">
        <v>3244</v>
      </c>
      <c r="B1720" t="s">
        <v>47</v>
      </c>
      <c r="C1720" t="s">
        <v>48</v>
      </c>
      <c r="D1720" t="s">
        <v>48</v>
      </c>
      <c r="E1720" t="s">
        <v>61</v>
      </c>
      <c r="F1720" t="s">
        <v>3267</v>
      </c>
      <c r="G1720" t="s">
        <v>3268</v>
      </c>
      <c r="I1720" t="str">
        <f>HYPERLINK("https://twitter.com/Twitter User/status/1771417824768176463","https://twitter.com/Twitter User/status/1771417824768176463")</f>
        <v>https://twitter.com/Twitter User/status/1771417824768176463</v>
      </c>
      <c r="J1720" t="s">
        <v>52</v>
      </c>
      <c r="N1720">
        <v>0</v>
      </c>
      <c r="O1720">
        <v>0</v>
      </c>
      <c r="X1720" t="s">
        <v>53</v>
      </c>
      <c r="AK1720" t="s">
        <v>54</v>
      </c>
      <c r="AL1720" t="s">
        <v>55</v>
      </c>
      <c r="AM1720" t="s">
        <v>55</v>
      </c>
      <c r="AN1720" t="s">
        <v>55</v>
      </c>
      <c r="AO1720" t="s">
        <v>55</v>
      </c>
      <c r="AP1720" t="s">
        <v>55</v>
      </c>
      <c r="AQ1720" t="s">
        <v>55</v>
      </c>
    </row>
    <row r="1721" spans="1:43" x14ac:dyDescent="0.35">
      <c r="A1721" t="s">
        <v>3244</v>
      </c>
      <c r="B1721" t="s">
        <v>47</v>
      </c>
      <c r="C1721" t="s">
        <v>48</v>
      </c>
      <c r="D1721" t="s">
        <v>48</v>
      </c>
      <c r="E1721" t="s">
        <v>61</v>
      </c>
      <c r="F1721" t="s">
        <v>3269</v>
      </c>
      <c r="G1721" t="s">
        <v>3270</v>
      </c>
      <c r="I1721" t="str">
        <f>HYPERLINK("https://twitter.com/Twitter User/status/1771409238981816530","https://twitter.com/Twitter User/status/1771409238981816530")</f>
        <v>https://twitter.com/Twitter User/status/1771409238981816530</v>
      </c>
      <c r="J1721" t="s">
        <v>52</v>
      </c>
      <c r="N1721">
        <v>0</v>
      </c>
      <c r="O1721">
        <v>0</v>
      </c>
      <c r="X1721" t="s">
        <v>53</v>
      </c>
      <c r="AK1721" t="s">
        <v>54</v>
      </c>
      <c r="AL1721" t="s">
        <v>55</v>
      </c>
      <c r="AM1721" t="s">
        <v>55</v>
      </c>
      <c r="AN1721" t="s">
        <v>55</v>
      </c>
      <c r="AO1721" t="s">
        <v>55</v>
      </c>
      <c r="AP1721" t="s">
        <v>55</v>
      </c>
      <c r="AQ1721" t="s">
        <v>55</v>
      </c>
    </row>
    <row r="1722" spans="1:43" x14ac:dyDescent="0.35">
      <c r="A1722" t="s">
        <v>3244</v>
      </c>
      <c r="B1722" t="s">
        <v>47</v>
      </c>
      <c r="C1722" t="s">
        <v>48</v>
      </c>
      <c r="D1722" t="s">
        <v>48</v>
      </c>
      <c r="E1722" t="s">
        <v>61</v>
      </c>
      <c r="F1722" t="s">
        <v>3271</v>
      </c>
      <c r="G1722" t="s">
        <v>3272</v>
      </c>
      <c r="I1722" t="str">
        <f>HYPERLINK("https://twitter.com/Twitter User/status/1771285334862471506","https://twitter.com/Twitter User/status/1771285334862471506")</f>
        <v>https://twitter.com/Twitter User/status/1771285334862471506</v>
      </c>
      <c r="J1722" t="s">
        <v>52</v>
      </c>
      <c r="N1722">
        <v>0</v>
      </c>
      <c r="O1722">
        <v>0</v>
      </c>
      <c r="X1722" t="s">
        <v>53</v>
      </c>
      <c r="AK1722" t="s">
        <v>54</v>
      </c>
      <c r="AL1722" t="s">
        <v>55</v>
      </c>
      <c r="AM1722" t="s">
        <v>55</v>
      </c>
      <c r="AN1722" t="s">
        <v>55</v>
      </c>
      <c r="AO1722" t="s">
        <v>55</v>
      </c>
      <c r="AP1722" t="s">
        <v>55</v>
      </c>
      <c r="AQ1722" t="s">
        <v>55</v>
      </c>
    </row>
    <row r="1723" spans="1:43" x14ac:dyDescent="0.35">
      <c r="A1723" t="s">
        <v>3244</v>
      </c>
      <c r="B1723" t="s">
        <v>47</v>
      </c>
      <c r="C1723" t="s">
        <v>48</v>
      </c>
      <c r="D1723" t="s">
        <v>48</v>
      </c>
      <c r="E1723" t="s">
        <v>68</v>
      </c>
      <c r="F1723" t="s">
        <v>3273</v>
      </c>
      <c r="G1723" t="s">
        <v>3274</v>
      </c>
      <c r="I1723" t="str">
        <f>HYPERLINK("https://twitter.com/Twitter User/status/1771254341254422769","https://twitter.com/Twitter User/status/1771254341254422769")</f>
        <v>https://twitter.com/Twitter User/status/1771254341254422769</v>
      </c>
      <c r="J1723" t="s">
        <v>52</v>
      </c>
      <c r="N1723">
        <v>0</v>
      </c>
      <c r="O1723">
        <v>0</v>
      </c>
      <c r="X1723" t="s">
        <v>53</v>
      </c>
      <c r="AK1723" t="s">
        <v>54</v>
      </c>
      <c r="AL1723" t="s">
        <v>55</v>
      </c>
      <c r="AM1723" t="s">
        <v>55</v>
      </c>
      <c r="AN1723" t="s">
        <v>55</v>
      </c>
      <c r="AO1723" t="s">
        <v>55</v>
      </c>
      <c r="AP1723" t="s">
        <v>55</v>
      </c>
      <c r="AQ1723" t="s">
        <v>55</v>
      </c>
    </row>
    <row r="1724" spans="1:43" x14ac:dyDescent="0.35">
      <c r="A1724" t="s">
        <v>3275</v>
      </c>
      <c r="B1724" t="s">
        <v>47</v>
      </c>
      <c r="C1724" t="s">
        <v>48</v>
      </c>
      <c r="D1724" t="s">
        <v>48</v>
      </c>
      <c r="E1724" t="s">
        <v>61</v>
      </c>
      <c r="F1724" t="s">
        <v>3276</v>
      </c>
      <c r="G1724" t="s">
        <v>3277</v>
      </c>
      <c r="I1724" t="str">
        <f>HYPERLINK("https://twitter.com/Twitter User/status/1771236390828929087","https://twitter.com/Twitter User/status/1771236390828929087")</f>
        <v>https://twitter.com/Twitter User/status/1771236390828929087</v>
      </c>
      <c r="N1724">
        <v>0</v>
      </c>
      <c r="O1724">
        <v>0</v>
      </c>
      <c r="X1724" t="s">
        <v>53</v>
      </c>
      <c r="AK1724" t="s">
        <v>54</v>
      </c>
      <c r="AL1724" t="s">
        <v>55</v>
      </c>
      <c r="AM1724" t="s">
        <v>55</v>
      </c>
      <c r="AN1724" t="s">
        <v>55</v>
      </c>
      <c r="AO1724" t="s">
        <v>55</v>
      </c>
      <c r="AP1724" t="s">
        <v>55</v>
      </c>
      <c r="AQ1724" t="s">
        <v>55</v>
      </c>
    </row>
    <row r="1725" spans="1:43" x14ac:dyDescent="0.35">
      <c r="A1725" t="s">
        <v>3275</v>
      </c>
      <c r="B1725" t="s">
        <v>47</v>
      </c>
      <c r="C1725" t="s">
        <v>48</v>
      </c>
      <c r="D1725" t="s">
        <v>48</v>
      </c>
      <c r="E1725" t="s">
        <v>68</v>
      </c>
      <c r="F1725" t="s">
        <v>3278</v>
      </c>
      <c r="G1725" t="s">
        <v>3279</v>
      </c>
      <c r="I1725" t="str">
        <f>HYPERLINK("https://twitter.com/Twitter User/status/1771233514693816507","https://twitter.com/Twitter User/status/1771233514693816507")</f>
        <v>https://twitter.com/Twitter User/status/1771233514693816507</v>
      </c>
      <c r="J1725" t="s">
        <v>52</v>
      </c>
      <c r="N1725">
        <v>0</v>
      </c>
      <c r="O1725">
        <v>0</v>
      </c>
      <c r="X1725" t="s">
        <v>53</v>
      </c>
      <c r="AK1725" t="s">
        <v>54</v>
      </c>
      <c r="AL1725" t="s">
        <v>55</v>
      </c>
      <c r="AM1725" t="s">
        <v>55</v>
      </c>
      <c r="AN1725" t="s">
        <v>55</v>
      </c>
      <c r="AO1725" t="s">
        <v>55</v>
      </c>
      <c r="AP1725" t="s">
        <v>55</v>
      </c>
      <c r="AQ1725" t="s">
        <v>55</v>
      </c>
    </row>
    <row r="1726" spans="1:43" x14ac:dyDescent="0.35">
      <c r="A1726" t="s">
        <v>3275</v>
      </c>
      <c r="B1726" t="s">
        <v>47</v>
      </c>
      <c r="C1726" t="s">
        <v>48</v>
      </c>
      <c r="D1726" t="s">
        <v>48</v>
      </c>
      <c r="E1726" t="s">
        <v>49</v>
      </c>
      <c r="F1726" t="s">
        <v>3280</v>
      </c>
      <c r="G1726" t="s">
        <v>3281</v>
      </c>
      <c r="I1726" t="str">
        <f>HYPERLINK("https://twitter.com/Twitter User/status/1771188167414055010","https://twitter.com/Twitter User/status/1771188167414055010")</f>
        <v>https://twitter.com/Twitter User/status/1771188167414055010</v>
      </c>
      <c r="J1726" t="s">
        <v>52</v>
      </c>
      <c r="N1726">
        <v>0</v>
      </c>
      <c r="O1726">
        <v>0</v>
      </c>
      <c r="X1726" t="s">
        <v>53</v>
      </c>
      <c r="AK1726" t="s">
        <v>54</v>
      </c>
      <c r="AL1726" t="s">
        <v>55</v>
      </c>
      <c r="AM1726" t="s">
        <v>55</v>
      </c>
      <c r="AN1726" t="s">
        <v>55</v>
      </c>
      <c r="AO1726" t="s">
        <v>55</v>
      </c>
      <c r="AP1726" t="s">
        <v>55</v>
      </c>
      <c r="AQ1726" t="s">
        <v>55</v>
      </c>
    </row>
    <row r="1727" spans="1:43" x14ac:dyDescent="0.35">
      <c r="A1727" t="s">
        <v>3275</v>
      </c>
      <c r="B1727" t="s">
        <v>47</v>
      </c>
      <c r="C1727" t="s">
        <v>48</v>
      </c>
      <c r="D1727" t="s">
        <v>48</v>
      </c>
      <c r="E1727" t="s">
        <v>49</v>
      </c>
      <c r="F1727" t="s">
        <v>3282</v>
      </c>
      <c r="G1727" t="s">
        <v>3283</v>
      </c>
      <c r="I1727" t="str">
        <f>HYPERLINK("https://twitter.com/Twitter User/status/1771156421062595030","https://twitter.com/Twitter User/status/1771156421062595030")</f>
        <v>https://twitter.com/Twitter User/status/1771156421062595030</v>
      </c>
      <c r="J1727" t="s">
        <v>52</v>
      </c>
      <c r="N1727">
        <v>0</v>
      </c>
      <c r="O1727">
        <v>0</v>
      </c>
      <c r="X1727" t="s">
        <v>53</v>
      </c>
      <c r="AK1727" t="s">
        <v>54</v>
      </c>
      <c r="AL1727" t="s">
        <v>55</v>
      </c>
      <c r="AM1727" t="s">
        <v>55</v>
      </c>
      <c r="AN1727" t="s">
        <v>55</v>
      </c>
      <c r="AO1727" t="s">
        <v>55</v>
      </c>
      <c r="AP1727" t="s">
        <v>55</v>
      </c>
      <c r="AQ1727" t="s">
        <v>55</v>
      </c>
    </row>
    <row r="1728" spans="1:43" x14ac:dyDescent="0.35">
      <c r="A1728" t="s">
        <v>3275</v>
      </c>
      <c r="B1728" t="s">
        <v>47</v>
      </c>
      <c r="C1728" t="s">
        <v>48</v>
      </c>
      <c r="D1728" t="s">
        <v>48</v>
      </c>
      <c r="E1728" t="s">
        <v>61</v>
      </c>
      <c r="F1728" t="s">
        <v>3284</v>
      </c>
      <c r="G1728" t="s">
        <v>3285</v>
      </c>
      <c r="I1728" t="str">
        <f>HYPERLINK("https://twitter.com/Twitter User/status/1771151844087370000","https://twitter.com/Twitter User/status/1771151844087370000")</f>
        <v>https://twitter.com/Twitter User/status/1771151844087370000</v>
      </c>
      <c r="J1728" t="s">
        <v>52</v>
      </c>
      <c r="N1728">
        <v>0</v>
      </c>
      <c r="O1728">
        <v>0</v>
      </c>
      <c r="X1728" t="s">
        <v>53</v>
      </c>
      <c r="AK1728" t="s">
        <v>54</v>
      </c>
      <c r="AL1728" t="s">
        <v>55</v>
      </c>
      <c r="AM1728" t="s">
        <v>55</v>
      </c>
      <c r="AN1728" t="s">
        <v>55</v>
      </c>
      <c r="AO1728" t="s">
        <v>55</v>
      </c>
      <c r="AP1728" t="s">
        <v>55</v>
      </c>
      <c r="AQ1728" t="s">
        <v>55</v>
      </c>
    </row>
    <row r="1729" spans="1:43" x14ac:dyDescent="0.35">
      <c r="A1729" t="s">
        <v>3275</v>
      </c>
      <c r="B1729" t="s">
        <v>47</v>
      </c>
      <c r="C1729" t="s">
        <v>48</v>
      </c>
      <c r="D1729" t="s">
        <v>48</v>
      </c>
      <c r="E1729" t="s">
        <v>49</v>
      </c>
      <c r="F1729" t="s">
        <v>3286</v>
      </c>
      <c r="G1729" t="s">
        <v>3287</v>
      </c>
      <c r="I1729" t="str">
        <f>HYPERLINK("https://twitter.com/Twitter User/status/1771131231713022295","https://twitter.com/Twitter User/status/1771131231713022295")</f>
        <v>https://twitter.com/Twitter User/status/1771131231713022295</v>
      </c>
      <c r="J1729" t="s">
        <v>52</v>
      </c>
      <c r="N1729">
        <v>0</v>
      </c>
      <c r="O1729">
        <v>0</v>
      </c>
      <c r="X1729" t="s">
        <v>53</v>
      </c>
      <c r="AK1729" t="s">
        <v>54</v>
      </c>
      <c r="AL1729" t="s">
        <v>55</v>
      </c>
      <c r="AM1729" t="s">
        <v>55</v>
      </c>
      <c r="AN1729" t="s">
        <v>55</v>
      </c>
      <c r="AO1729" t="s">
        <v>55</v>
      </c>
      <c r="AP1729" t="s">
        <v>55</v>
      </c>
      <c r="AQ1729" t="s">
        <v>55</v>
      </c>
    </row>
    <row r="1730" spans="1:43" x14ac:dyDescent="0.35">
      <c r="A1730" t="s">
        <v>3275</v>
      </c>
      <c r="B1730" t="s">
        <v>47</v>
      </c>
      <c r="C1730" t="s">
        <v>48</v>
      </c>
      <c r="D1730" t="s">
        <v>48</v>
      </c>
      <c r="E1730" t="s">
        <v>61</v>
      </c>
      <c r="F1730" t="s">
        <v>3288</v>
      </c>
      <c r="G1730" t="s">
        <v>3289</v>
      </c>
      <c r="I1730" t="str">
        <f>HYPERLINK("https://twitter.com/Twitter User/status/1771129666486906925","https://twitter.com/Twitter User/status/1771129666486906925")</f>
        <v>https://twitter.com/Twitter User/status/1771129666486906925</v>
      </c>
      <c r="N1730">
        <v>0</v>
      </c>
      <c r="O1730">
        <v>0</v>
      </c>
      <c r="X1730" t="s">
        <v>53</v>
      </c>
      <c r="AK1730" t="s">
        <v>54</v>
      </c>
      <c r="AL1730" t="s">
        <v>55</v>
      </c>
      <c r="AM1730" t="s">
        <v>55</v>
      </c>
      <c r="AN1730" t="s">
        <v>55</v>
      </c>
      <c r="AO1730" t="s">
        <v>55</v>
      </c>
      <c r="AP1730" t="s">
        <v>55</v>
      </c>
      <c r="AQ1730" t="s">
        <v>55</v>
      </c>
    </row>
    <row r="1731" spans="1:43" x14ac:dyDescent="0.35">
      <c r="A1731" t="s">
        <v>3275</v>
      </c>
      <c r="B1731" t="s">
        <v>47</v>
      </c>
      <c r="C1731" t="s">
        <v>48</v>
      </c>
      <c r="D1731" t="s">
        <v>48</v>
      </c>
      <c r="E1731" t="s">
        <v>49</v>
      </c>
      <c r="F1731" t="s">
        <v>3290</v>
      </c>
      <c r="G1731" t="s">
        <v>3291</v>
      </c>
      <c r="I1731" t="str">
        <f>HYPERLINK("https://twitter.com/Twitter User/status/1771123628047765892","https://twitter.com/Twitter User/status/1771123628047765892")</f>
        <v>https://twitter.com/Twitter User/status/1771123628047765892</v>
      </c>
      <c r="J1731" t="s">
        <v>52</v>
      </c>
      <c r="N1731">
        <v>0</v>
      </c>
      <c r="O1731">
        <v>0</v>
      </c>
      <c r="X1731" t="s">
        <v>53</v>
      </c>
      <c r="AK1731" t="s">
        <v>54</v>
      </c>
      <c r="AL1731" t="s">
        <v>55</v>
      </c>
      <c r="AM1731" t="s">
        <v>55</v>
      </c>
      <c r="AN1731" t="s">
        <v>55</v>
      </c>
      <c r="AO1731" t="s">
        <v>55</v>
      </c>
      <c r="AP1731" t="s">
        <v>55</v>
      </c>
      <c r="AQ1731" t="s">
        <v>55</v>
      </c>
    </row>
    <row r="1732" spans="1:43" x14ac:dyDescent="0.35">
      <c r="A1732" t="s">
        <v>3275</v>
      </c>
      <c r="B1732" t="s">
        <v>47</v>
      </c>
      <c r="C1732" t="s">
        <v>48</v>
      </c>
      <c r="D1732" t="s">
        <v>48</v>
      </c>
      <c r="E1732" t="s">
        <v>61</v>
      </c>
      <c r="F1732" t="s">
        <v>3292</v>
      </c>
      <c r="G1732" t="s">
        <v>3293</v>
      </c>
      <c r="I1732" t="str">
        <f>HYPERLINK("https://twitter.com/Twitter User/status/1771076433554575657","https://twitter.com/Twitter User/status/1771076433554575657")</f>
        <v>https://twitter.com/Twitter User/status/1771076433554575657</v>
      </c>
      <c r="J1732" t="s">
        <v>52</v>
      </c>
      <c r="N1732">
        <v>0</v>
      </c>
      <c r="O1732">
        <v>0</v>
      </c>
      <c r="X1732" t="s">
        <v>53</v>
      </c>
      <c r="AK1732" t="s">
        <v>54</v>
      </c>
      <c r="AL1732" t="s">
        <v>55</v>
      </c>
      <c r="AM1732" t="s">
        <v>55</v>
      </c>
      <c r="AN1732" t="s">
        <v>55</v>
      </c>
      <c r="AO1732" t="s">
        <v>55</v>
      </c>
      <c r="AP1732" t="s">
        <v>55</v>
      </c>
      <c r="AQ1732" t="s">
        <v>55</v>
      </c>
    </row>
    <row r="1733" spans="1:43" x14ac:dyDescent="0.35">
      <c r="A1733" t="s">
        <v>3275</v>
      </c>
      <c r="B1733" t="s">
        <v>47</v>
      </c>
      <c r="C1733" t="s">
        <v>48</v>
      </c>
      <c r="D1733" t="s">
        <v>48</v>
      </c>
      <c r="E1733" t="s">
        <v>61</v>
      </c>
      <c r="F1733" t="s">
        <v>3294</v>
      </c>
      <c r="G1733" t="s">
        <v>3295</v>
      </c>
      <c r="I1733" t="str">
        <f>HYPERLINK("https://twitter.com/Twitter User/status/1771062922133082574","https://twitter.com/Twitter User/status/1771062922133082574")</f>
        <v>https://twitter.com/Twitter User/status/1771062922133082574</v>
      </c>
      <c r="J1733" t="s">
        <v>52</v>
      </c>
      <c r="N1733">
        <v>0</v>
      </c>
      <c r="O1733">
        <v>0</v>
      </c>
      <c r="X1733" t="s">
        <v>53</v>
      </c>
      <c r="AK1733" t="s">
        <v>54</v>
      </c>
      <c r="AL1733" t="s">
        <v>55</v>
      </c>
      <c r="AM1733" t="s">
        <v>55</v>
      </c>
      <c r="AN1733" t="s">
        <v>55</v>
      </c>
      <c r="AO1733" t="s">
        <v>55</v>
      </c>
      <c r="AP1733" t="s">
        <v>55</v>
      </c>
      <c r="AQ1733" t="s">
        <v>55</v>
      </c>
    </row>
    <row r="1734" spans="1:43" x14ac:dyDescent="0.35">
      <c r="A1734" t="s">
        <v>3275</v>
      </c>
      <c r="B1734" t="s">
        <v>47</v>
      </c>
      <c r="C1734" t="s">
        <v>48</v>
      </c>
      <c r="D1734" t="s">
        <v>48</v>
      </c>
      <c r="E1734" t="s">
        <v>68</v>
      </c>
      <c r="F1734" t="s">
        <v>3296</v>
      </c>
      <c r="G1734" t="s">
        <v>3297</v>
      </c>
      <c r="I1734" t="str">
        <f>HYPERLINK("https://twitter.com/Twitter User/status/1771057619072954550","https://twitter.com/Twitter User/status/1771057619072954550")</f>
        <v>https://twitter.com/Twitter User/status/1771057619072954550</v>
      </c>
      <c r="J1734" t="s">
        <v>52</v>
      </c>
      <c r="N1734">
        <v>0</v>
      </c>
      <c r="O1734">
        <v>0</v>
      </c>
      <c r="X1734" t="s">
        <v>53</v>
      </c>
      <c r="AK1734" t="s">
        <v>54</v>
      </c>
      <c r="AL1734" t="s">
        <v>55</v>
      </c>
      <c r="AM1734" t="s">
        <v>55</v>
      </c>
      <c r="AN1734" t="s">
        <v>55</v>
      </c>
      <c r="AO1734" t="s">
        <v>55</v>
      </c>
      <c r="AP1734" t="s">
        <v>55</v>
      </c>
      <c r="AQ1734" t="s">
        <v>55</v>
      </c>
    </row>
    <row r="1735" spans="1:43" x14ac:dyDescent="0.35">
      <c r="A1735" t="s">
        <v>3275</v>
      </c>
      <c r="B1735" t="s">
        <v>47</v>
      </c>
      <c r="C1735" t="s">
        <v>48</v>
      </c>
      <c r="D1735" t="s">
        <v>48</v>
      </c>
      <c r="E1735" t="s">
        <v>61</v>
      </c>
      <c r="F1735" t="s">
        <v>3298</v>
      </c>
      <c r="G1735" t="s">
        <v>3299</v>
      </c>
      <c r="I1735" t="str">
        <f>HYPERLINK("https://twitter.com/Twitter User/status/1771051619246846033","https://twitter.com/Twitter User/status/1771051619246846033")</f>
        <v>https://twitter.com/Twitter User/status/1771051619246846033</v>
      </c>
      <c r="J1735" t="s">
        <v>52</v>
      </c>
      <c r="N1735">
        <v>0</v>
      </c>
      <c r="O1735">
        <v>0</v>
      </c>
      <c r="X1735" t="s">
        <v>53</v>
      </c>
      <c r="AK1735" t="s">
        <v>54</v>
      </c>
      <c r="AL1735" t="s">
        <v>55</v>
      </c>
      <c r="AM1735" t="s">
        <v>55</v>
      </c>
      <c r="AN1735" t="s">
        <v>55</v>
      </c>
      <c r="AO1735" t="s">
        <v>55</v>
      </c>
      <c r="AP1735" t="s">
        <v>55</v>
      </c>
      <c r="AQ1735" t="s">
        <v>55</v>
      </c>
    </row>
    <row r="1736" spans="1:43" x14ac:dyDescent="0.35">
      <c r="A1736" t="s">
        <v>3275</v>
      </c>
      <c r="B1736" t="s">
        <v>47</v>
      </c>
      <c r="C1736" t="s">
        <v>48</v>
      </c>
      <c r="D1736" t="s">
        <v>48</v>
      </c>
      <c r="E1736" t="s">
        <v>61</v>
      </c>
      <c r="F1736" t="s">
        <v>3300</v>
      </c>
      <c r="G1736" t="s">
        <v>3301</v>
      </c>
      <c r="I1736" t="str">
        <f>HYPERLINK("https://twitter.com/Twitter User/status/1771042417279390030","https://twitter.com/Twitter User/status/1771042417279390030")</f>
        <v>https://twitter.com/Twitter User/status/1771042417279390030</v>
      </c>
      <c r="N1736">
        <v>0</v>
      </c>
      <c r="O1736">
        <v>0</v>
      </c>
      <c r="X1736" t="s">
        <v>53</v>
      </c>
      <c r="AK1736" t="s">
        <v>54</v>
      </c>
      <c r="AL1736" t="s">
        <v>55</v>
      </c>
      <c r="AM1736" t="s">
        <v>55</v>
      </c>
      <c r="AN1736" t="s">
        <v>55</v>
      </c>
      <c r="AO1736" t="s">
        <v>55</v>
      </c>
      <c r="AP1736" t="s">
        <v>55</v>
      </c>
      <c r="AQ1736" t="s">
        <v>55</v>
      </c>
    </row>
    <row r="1737" spans="1:43" x14ac:dyDescent="0.35">
      <c r="A1737" t="s">
        <v>3275</v>
      </c>
      <c r="B1737" t="s">
        <v>47</v>
      </c>
      <c r="C1737" t="s">
        <v>48</v>
      </c>
      <c r="D1737" t="s">
        <v>48</v>
      </c>
      <c r="E1737" t="s">
        <v>61</v>
      </c>
      <c r="F1737" t="s">
        <v>3302</v>
      </c>
      <c r="G1737" t="s">
        <v>3303</v>
      </c>
      <c r="I1737" t="str">
        <f>HYPERLINK("https://twitter.com/Twitter User/status/1771014193346654286","https://twitter.com/Twitter User/status/1771014193346654286")</f>
        <v>https://twitter.com/Twitter User/status/1771014193346654286</v>
      </c>
      <c r="J1737" t="s">
        <v>52</v>
      </c>
      <c r="N1737">
        <v>0</v>
      </c>
      <c r="O1737">
        <v>0</v>
      </c>
      <c r="X1737" t="s">
        <v>53</v>
      </c>
      <c r="AK1737" t="s">
        <v>54</v>
      </c>
      <c r="AL1737" t="s">
        <v>55</v>
      </c>
      <c r="AM1737" t="s">
        <v>55</v>
      </c>
      <c r="AN1737" t="s">
        <v>55</v>
      </c>
      <c r="AO1737" t="s">
        <v>55</v>
      </c>
      <c r="AP1737" t="s">
        <v>55</v>
      </c>
      <c r="AQ1737" t="s">
        <v>55</v>
      </c>
    </row>
    <row r="1738" spans="1:43" x14ac:dyDescent="0.35">
      <c r="A1738" t="s">
        <v>3304</v>
      </c>
      <c r="B1738" t="s">
        <v>47</v>
      </c>
      <c r="C1738" t="s">
        <v>48</v>
      </c>
      <c r="D1738" t="s">
        <v>48</v>
      </c>
      <c r="E1738" t="s">
        <v>61</v>
      </c>
      <c r="F1738" t="s">
        <v>3305</v>
      </c>
      <c r="G1738" t="s">
        <v>3306</v>
      </c>
      <c r="I1738" t="str">
        <f>HYPERLINK("https://twitter.com/Twitter User/status/1770867152469291409","https://twitter.com/Twitter User/status/1770867152469291409")</f>
        <v>https://twitter.com/Twitter User/status/1770867152469291409</v>
      </c>
      <c r="N1738">
        <v>0</v>
      </c>
      <c r="O1738">
        <v>0</v>
      </c>
      <c r="X1738" t="s">
        <v>53</v>
      </c>
      <c r="AK1738" t="s">
        <v>54</v>
      </c>
      <c r="AL1738" t="s">
        <v>55</v>
      </c>
      <c r="AM1738" t="s">
        <v>55</v>
      </c>
      <c r="AN1738" t="s">
        <v>55</v>
      </c>
      <c r="AO1738" t="s">
        <v>55</v>
      </c>
      <c r="AP1738" t="s">
        <v>55</v>
      </c>
      <c r="AQ1738" t="s">
        <v>55</v>
      </c>
    </row>
    <row r="1739" spans="1:43" x14ac:dyDescent="0.35">
      <c r="A1739" t="s">
        <v>3304</v>
      </c>
      <c r="B1739" t="s">
        <v>73</v>
      </c>
      <c r="C1739" t="s">
        <v>3307</v>
      </c>
      <c r="D1739" t="s">
        <v>3307</v>
      </c>
      <c r="E1739" t="s">
        <v>61</v>
      </c>
      <c r="F1739" t="s">
        <v>3308</v>
      </c>
      <c r="G1739" t="s">
        <v>3309</v>
      </c>
      <c r="I1739" t="str">
        <f>HYPERLINK("https://www.youtube.com/watch?v=Z2AUIHKixqk&amp;lc=UgwmypVg-BmKwy9PQ1V4AaABAg","https://www.youtube.com/watch?v=Z2AUIHKixqk&amp;lc=UgwmypVg-BmKwy9PQ1V4AaABAg")</f>
        <v>https://www.youtube.com/watch?v=Z2AUIHKixqk&amp;lc=UgwmypVg-BmKwy9PQ1V4AaABAg</v>
      </c>
      <c r="R1739">
        <v>0</v>
      </c>
      <c r="S1739">
        <v>0</v>
      </c>
      <c r="T1739">
        <v>0</v>
      </c>
      <c r="V1739">
        <v>0</v>
      </c>
      <c r="X1739" t="s">
        <v>228</v>
      </c>
      <c r="AL1739" t="s">
        <v>55</v>
      </c>
      <c r="AM1739" t="s">
        <v>55</v>
      </c>
      <c r="AN1739" t="s">
        <v>55</v>
      </c>
      <c r="AO1739" t="s">
        <v>55</v>
      </c>
      <c r="AP1739" t="s">
        <v>55</v>
      </c>
      <c r="AQ1739" t="s">
        <v>55</v>
      </c>
    </row>
    <row r="1740" spans="1:43" x14ac:dyDescent="0.35">
      <c r="A1740" t="s">
        <v>3304</v>
      </c>
      <c r="B1740" t="s">
        <v>47</v>
      </c>
      <c r="C1740" t="s">
        <v>48</v>
      </c>
      <c r="D1740" t="s">
        <v>48</v>
      </c>
      <c r="E1740" t="s">
        <v>61</v>
      </c>
      <c r="F1740" t="s">
        <v>3310</v>
      </c>
      <c r="G1740" t="s">
        <v>3311</v>
      </c>
      <c r="I1740" t="str">
        <f>HYPERLINK("https://twitter.com/Twitter User/status/1770842303428513838","https://twitter.com/Twitter User/status/1770842303428513838")</f>
        <v>https://twitter.com/Twitter User/status/1770842303428513838</v>
      </c>
      <c r="J1740" t="s">
        <v>52</v>
      </c>
      <c r="N1740">
        <v>0</v>
      </c>
      <c r="O1740">
        <v>0</v>
      </c>
      <c r="X1740" t="s">
        <v>53</v>
      </c>
      <c r="AK1740" t="s">
        <v>54</v>
      </c>
      <c r="AL1740" t="s">
        <v>55</v>
      </c>
      <c r="AM1740" t="s">
        <v>55</v>
      </c>
      <c r="AN1740" t="s">
        <v>55</v>
      </c>
      <c r="AO1740" t="s">
        <v>55</v>
      </c>
      <c r="AP1740" t="s">
        <v>55</v>
      </c>
      <c r="AQ1740" t="s">
        <v>55</v>
      </c>
    </row>
    <row r="1741" spans="1:43" x14ac:dyDescent="0.35">
      <c r="A1741" t="s">
        <v>3304</v>
      </c>
      <c r="B1741" t="s">
        <v>47</v>
      </c>
      <c r="C1741" t="s">
        <v>48</v>
      </c>
      <c r="D1741" t="s">
        <v>48</v>
      </c>
      <c r="E1741" t="s">
        <v>49</v>
      </c>
      <c r="F1741" t="s">
        <v>3312</v>
      </c>
      <c r="G1741" t="s">
        <v>3313</v>
      </c>
      <c r="I1741" t="str">
        <f>HYPERLINK("https://twitter.com/Twitter User/status/1770811193524924592","https://twitter.com/Twitter User/status/1770811193524924592")</f>
        <v>https://twitter.com/Twitter User/status/1770811193524924592</v>
      </c>
      <c r="J1741" t="s">
        <v>52</v>
      </c>
      <c r="N1741">
        <v>0</v>
      </c>
      <c r="O1741">
        <v>0</v>
      </c>
      <c r="X1741" t="s">
        <v>95</v>
      </c>
      <c r="AK1741" t="s">
        <v>54</v>
      </c>
      <c r="AL1741" t="s">
        <v>55</v>
      </c>
      <c r="AM1741" t="s">
        <v>55</v>
      </c>
      <c r="AN1741" t="s">
        <v>55</v>
      </c>
      <c r="AO1741" t="s">
        <v>55</v>
      </c>
      <c r="AP1741" t="s">
        <v>55</v>
      </c>
      <c r="AQ1741" t="s">
        <v>55</v>
      </c>
    </row>
    <row r="1742" spans="1:43" x14ac:dyDescent="0.35">
      <c r="A1742" t="s">
        <v>3304</v>
      </c>
      <c r="B1742" t="s">
        <v>47</v>
      </c>
      <c r="C1742" t="s">
        <v>48</v>
      </c>
      <c r="D1742" t="s">
        <v>48</v>
      </c>
      <c r="E1742" t="s">
        <v>49</v>
      </c>
      <c r="F1742" t="s">
        <v>3312</v>
      </c>
      <c r="G1742" t="s">
        <v>3314</v>
      </c>
      <c r="I1742" t="str">
        <f>HYPERLINK("https://twitter.com/Twitter User/status/1770801550996160687","https://twitter.com/Twitter User/status/1770801550996160687")</f>
        <v>https://twitter.com/Twitter User/status/1770801550996160687</v>
      </c>
      <c r="N1742">
        <v>0</v>
      </c>
      <c r="O1742">
        <v>0</v>
      </c>
      <c r="W1742" t="s">
        <v>94</v>
      </c>
      <c r="X1742" t="s">
        <v>53</v>
      </c>
      <c r="AK1742" t="s">
        <v>54</v>
      </c>
      <c r="AL1742" t="s">
        <v>55</v>
      </c>
      <c r="AM1742" t="s">
        <v>55</v>
      </c>
      <c r="AN1742" t="s">
        <v>55</v>
      </c>
      <c r="AO1742" t="s">
        <v>55</v>
      </c>
      <c r="AP1742" t="s">
        <v>55</v>
      </c>
      <c r="AQ1742" t="s">
        <v>55</v>
      </c>
    </row>
    <row r="1743" spans="1:43" x14ac:dyDescent="0.35">
      <c r="A1743" t="s">
        <v>3304</v>
      </c>
      <c r="B1743" t="s">
        <v>47</v>
      </c>
      <c r="C1743" t="s">
        <v>48</v>
      </c>
      <c r="D1743" t="s">
        <v>48</v>
      </c>
      <c r="E1743" t="s">
        <v>49</v>
      </c>
      <c r="F1743" t="s">
        <v>3315</v>
      </c>
      <c r="G1743" t="s">
        <v>3316</v>
      </c>
      <c r="I1743" t="str">
        <f>HYPERLINK("https://twitter.com/Twitter User/status/1770801301472878727","https://twitter.com/Twitter User/status/1770801301472878727")</f>
        <v>https://twitter.com/Twitter User/status/1770801301472878727</v>
      </c>
      <c r="J1743" t="s">
        <v>52</v>
      </c>
      <c r="N1743">
        <v>0</v>
      </c>
      <c r="O1743">
        <v>0</v>
      </c>
      <c r="X1743" t="s">
        <v>95</v>
      </c>
      <c r="AK1743" t="s">
        <v>54</v>
      </c>
      <c r="AL1743" t="s">
        <v>55</v>
      </c>
      <c r="AM1743" t="s">
        <v>55</v>
      </c>
      <c r="AN1743" t="s">
        <v>55</v>
      </c>
      <c r="AO1743" t="s">
        <v>55</v>
      </c>
      <c r="AP1743" t="s">
        <v>55</v>
      </c>
      <c r="AQ1743" t="s">
        <v>55</v>
      </c>
    </row>
    <row r="1744" spans="1:43" x14ac:dyDescent="0.35">
      <c r="A1744" t="s">
        <v>3304</v>
      </c>
      <c r="B1744" t="s">
        <v>47</v>
      </c>
      <c r="C1744" t="s">
        <v>48</v>
      </c>
      <c r="D1744" t="s">
        <v>48</v>
      </c>
      <c r="E1744" t="s">
        <v>61</v>
      </c>
      <c r="F1744" t="s">
        <v>3317</v>
      </c>
      <c r="G1744" t="s">
        <v>3318</v>
      </c>
      <c r="I1744" t="str">
        <f>HYPERLINK("https://twitter.com/Twitter User/status/1770786788124033373","https://twitter.com/Twitter User/status/1770786788124033373")</f>
        <v>https://twitter.com/Twitter User/status/1770786788124033373</v>
      </c>
      <c r="J1744" t="s">
        <v>52</v>
      </c>
      <c r="N1744">
        <v>0</v>
      </c>
      <c r="O1744">
        <v>0</v>
      </c>
      <c r="X1744" t="s">
        <v>53</v>
      </c>
      <c r="AK1744" t="s">
        <v>54</v>
      </c>
      <c r="AL1744" t="s">
        <v>55</v>
      </c>
      <c r="AM1744" t="s">
        <v>55</v>
      </c>
      <c r="AN1744" t="s">
        <v>55</v>
      </c>
      <c r="AO1744" t="s">
        <v>55</v>
      </c>
      <c r="AP1744" t="s">
        <v>55</v>
      </c>
      <c r="AQ1744" t="s">
        <v>55</v>
      </c>
    </row>
    <row r="1745" spans="1:43" x14ac:dyDescent="0.35">
      <c r="A1745" t="s">
        <v>3304</v>
      </c>
      <c r="B1745" t="s">
        <v>47</v>
      </c>
      <c r="C1745" t="s">
        <v>48</v>
      </c>
      <c r="D1745" t="s">
        <v>48</v>
      </c>
      <c r="E1745" t="s">
        <v>49</v>
      </c>
      <c r="F1745" t="s">
        <v>3319</v>
      </c>
      <c r="G1745" t="s">
        <v>3320</v>
      </c>
      <c r="I1745" t="str">
        <f>HYPERLINK("https://twitter.com/Twitter User/status/1770786591457296760","https://twitter.com/Twitter User/status/1770786591457296760")</f>
        <v>https://twitter.com/Twitter User/status/1770786591457296760</v>
      </c>
      <c r="J1745" t="s">
        <v>52</v>
      </c>
      <c r="N1745">
        <v>0</v>
      </c>
      <c r="O1745">
        <v>0</v>
      </c>
      <c r="X1745" t="s">
        <v>53</v>
      </c>
      <c r="AK1745" t="s">
        <v>54</v>
      </c>
      <c r="AL1745" t="s">
        <v>55</v>
      </c>
      <c r="AM1745" t="s">
        <v>55</v>
      </c>
      <c r="AN1745" t="s">
        <v>55</v>
      </c>
      <c r="AO1745" t="s">
        <v>55</v>
      </c>
      <c r="AP1745" t="s">
        <v>55</v>
      </c>
      <c r="AQ1745" t="s">
        <v>55</v>
      </c>
    </row>
    <row r="1746" spans="1:43" x14ac:dyDescent="0.35">
      <c r="A1746" t="s">
        <v>3304</v>
      </c>
      <c r="B1746" t="s">
        <v>47</v>
      </c>
      <c r="C1746" t="s">
        <v>48</v>
      </c>
      <c r="D1746" t="s">
        <v>48</v>
      </c>
      <c r="E1746" t="s">
        <v>49</v>
      </c>
      <c r="F1746" t="s">
        <v>3321</v>
      </c>
      <c r="G1746" t="s">
        <v>3322</v>
      </c>
      <c r="I1746" t="str">
        <f>HYPERLINK("https://twitter.com/Twitter User/status/1770784027428929863","https://twitter.com/Twitter User/status/1770784027428929863")</f>
        <v>https://twitter.com/Twitter User/status/1770784027428929863</v>
      </c>
      <c r="N1746">
        <v>0</v>
      </c>
      <c r="O1746">
        <v>0</v>
      </c>
      <c r="X1746" t="s">
        <v>53</v>
      </c>
      <c r="AK1746" t="s">
        <v>54</v>
      </c>
      <c r="AL1746" t="s">
        <v>55</v>
      </c>
      <c r="AM1746" t="s">
        <v>55</v>
      </c>
      <c r="AN1746" t="s">
        <v>55</v>
      </c>
      <c r="AO1746" t="s">
        <v>55</v>
      </c>
      <c r="AP1746" t="s">
        <v>55</v>
      </c>
      <c r="AQ1746" t="s">
        <v>55</v>
      </c>
    </row>
    <row r="1747" spans="1:43" x14ac:dyDescent="0.35">
      <c r="A1747" t="s">
        <v>3304</v>
      </c>
      <c r="B1747" t="s">
        <v>47</v>
      </c>
      <c r="C1747" t="s">
        <v>48</v>
      </c>
      <c r="D1747" t="s">
        <v>48</v>
      </c>
      <c r="E1747" t="s">
        <v>49</v>
      </c>
      <c r="F1747" t="s">
        <v>3323</v>
      </c>
      <c r="G1747" t="s">
        <v>3324</v>
      </c>
      <c r="I1747" t="str">
        <f>HYPERLINK("https://twitter.com/Twitter User/status/1770783833861853468","https://twitter.com/Twitter User/status/1770783833861853468")</f>
        <v>https://twitter.com/Twitter User/status/1770783833861853468</v>
      </c>
      <c r="J1747" t="s">
        <v>52</v>
      </c>
      <c r="N1747">
        <v>0</v>
      </c>
      <c r="O1747">
        <v>0</v>
      </c>
      <c r="X1747" t="s">
        <v>53</v>
      </c>
      <c r="AK1747" t="s">
        <v>54</v>
      </c>
      <c r="AL1747" t="s">
        <v>55</v>
      </c>
      <c r="AM1747" t="s">
        <v>55</v>
      </c>
      <c r="AN1747" t="s">
        <v>55</v>
      </c>
      <c r="AO1747" t="s">
        <v>55</v>
      </c>
      <c r="AP1747" t="s">
        <v>55</v>
      </c>
      <c r="AQ1747" t="s">
        <v>55</v>
      </c>
    </row>
    <row r="1748" spans="1:43" x14ac:dyDescent="0.35">
      <c r="A1748" t="s">
        <v>3304</v>
      </c>
      <c r="B1748" t="s">
        <v>47</v>
      </c>
      <c r="C1748" t="s">
        <v>48</v>
      </c>
      <c r="D1748" t="s">
        <v>48</v>
      </c>
      <c r="E1748" t="s">
        <v>61</v>
      </c>
      <c r="F1748" t="s">
        <v>3325</v>
      </c>
      <c r="G1748" t="s">
        <v>3326</v>
      </c>
      <c r="I1748" t="str">
        <f>HYPERLINK("https://twitter.com/Twitter User/status/1770781726270173523","https://twitter.com/Twitter User/status/1770781726270173523")</f>
        <v>https://twitter.com/Twitter User/status/1770781726270173523</v>
      </c>
      <c r="N1748">
        <v>0</v>
      </c>
      <c r="O1748">
        <v>0</v>
      </c>
      <c r="X1748" t="s">
        <v>53</v>
      </c>
      <c r="AK1748" t="s">
        <v>54</v>
      </c>
      <c r="AL1748" t="s">
        <v>55</v>
      </c>
      <c r="AM1748" t="s">
        <v>55</v>
      </c>
      <c r="AN1748" t="s">
        <v>55</v>
      </c>
      <c r="AO1748" t="s">
        <v>55</v>
      </c>
      <c r="AP1748" t="s">
        <v>55</v>
      </c>
      <c r="AQ1748" t="s">
        <v>55</v>
      </c>
    </row>
    <row r="1749" spans="1:43" x14ac:dyDescent="0.35">
      <c r="A1749" t="s">
        <v>3304</v>
      </c>
      <c r="B1749" t="s">
        <v>47</v>
      </c>
      <c r="C1749" t="s">
        <v>48</v>
      </c>
      <c r="D1749" t="s">
        <v>48</v>
      </c>
      <c r="E1749" t="s">
        <v>61</v>
      </c>
      <c r="F1749" t="s">
        <v>3327</v>
      </c>
      <c r="G1749" t="s">
        <v>3328</v>
      </c>
      <c r="I1749" t="str">
        <f>HYPERLINK("https://twitter.com/Twitter User/status/1770766321694773341","https://twitter.com/Twitter User/status/1770766321694773341")</f>
        <v>https://twitter.com/Twitter User/status/1770766321694773341</v>
      </c>
      <c r="J1749" t="s">
        <v>52</v>
      </c>
      <c r="N1749">
        <v>0</v>
      </c>
      <c r="O1749">
        <v>0</v>
      </c>
      <c r="X1749" t="s">
        <v>53</v>
      </c>
      <c r="AK1749" t="s">
        <v>54</v>
      </c>
      <c r="AL1749" t="s">
        <v>55</v>
      </c>
      <c r="AM1749" t="s">
        <v>55</v>
      </c>
      <c r="AN1749" t="s">
        <v>55</v>
      </c>
      <c r="AO1749" t="s">
        <v>55</v>
      </c>
      <c r="AP1749" t="s">
        <v>55</v>
      </c>
      <c r="AQ1749" t="s">
        <v>55</v>
      </c>
    </row>
    <row r="1750" spans="1:43" x14ac:dyDescent="0.35">
      <c r="A1750" t="s">
        <v>3304</v>
      </c>
      <c r="B1750" t="s">
        <v>47</v>
      </c>
      <c r="C1750" t="s">
        <v>48</v>
      </c>
      <c r="D1750" t="s">
        <v>48</v>
      </c>
      <c r="E1750" t="s">
        <v>49</v>
      </c>
      <c r="F1750" t="s">
        <v>3329</v>
      </c>
      <c r="G1750" t="s">
        <v>3330</v>
      </c>
      <c r="I1750" t="str">
        <f>HYPERLINK("https://twitter.com/Twitter User/status/1770761337737445754","https://twitter.com/Twitter User/status/1770761337737445754")</f>
        <v>https://twitter.com/Twitter User/status/1770761337737445754</v>
      </c>
      <c r="J1750" t="s">
        <v>60</v>
      </c>
      <c r="N1750">
        <v>0</v>
      </c>
      <c r="O1750">
        <v>0</v>
      </c>
      <c r="X1750" t="s">
        <v>53</v>
      </c>
      <c r="AK1750" t="s">
        <v>54</v>
      </c>
      <c r="AL1750" t="s">
        <v>55</v>
      </c>
      <c r="AM1750" t="s">
        <v>55</v>
      </c>
      <c r="AN1750" t="s">
        <v>55</v>
      </c>
      <c r="AO1750" t="s">
        <v>55</v>
      </c>
      <c r="AP1750" t="s">
        <v>55</v>
      </c>
      <c r="AQ1750" t="s">
        <v>55</v>
      </c>
    </row>
    <row r="1751" spans="1:43" x14ac:dyDescent="0.35">
      <c r="A1751" t="s">
        <v>3304</v>
      </c>
      <c r="B1751" t="s">
        <v>47</v>
      </c>
      <c r="C1751" t="s">
        <v>48</v>
      </c>
      <c r="D1751" t="s">
        <v>48</v>
      </c>
      <c r="E1751" t="s">
        <v>49</v>
      </c>
      <c r="F1751" t="s">
        <v>3331</v>
      </c>
      <c r="G1751" t="s">
        <v>3332</v>
      </c>
      <c r="I1751" t="str">
        <f>HYPERLINK("https://twitter.com/Twitter User/status/1770750200673411351","https://twitter.com/Twitter User/status/1770750200673411351")</f>
        <v>https://twitter.com/Twitter User/status/1770750200673411351</v>
      </c>
      <c r="J1751" t="s">
        <v>52</v>
      </c>
      <c r="N1751">
        <v>0</v>
      </c>
      <c r="O1751">
        <v>0</v>
      </c>
      <c r="X1751" t="s">
        <v>53</v>
      </c>
      <c r="AK1751" t="s">
        <v>54</v>
      </c>
      <c r="AL1751" t="s">
        <v>55</v>
      </c>
      <c r="AM1751" t="s">
        <v>55</v>
      </c>
      <c r="AN1751" t="s">
        <v>55</v>
      </c>
      <c r="AO1751" t="s">
        <v>55</v>
      </c>
      <c r="AP1751" t="s">
        <v>55</v>
      </c>
      <c r="AQ1751" t="s">
        <v>55</v>
      </c>
    </row>
    <row r="1752" spans="1:43" x14ac:dyDescent="0.35">
      <c r="A1752" t="s">
        <v>3304</v>
      </c>
      <c r="B1752" t="s">
        <v>47</v>
      </c>
      <c r="C1752" t="s">
        <v>48</v>
      </c>
      <c r="D1752" t="s">
        <v>48</v>
      </c>
      <c r="E1752" t="s">
        <v>49</v>
      </c>
      <c r="F1752" t="s">
        <v>3333</v>
      </c>
      <c r="G1752" t="s">
        <v>3334</v>
      </c>
      <c r="I1752" t="str">
        <f>HYPERLINK("https://twitter.com/Twitter User/status/1770745111510471005","https://twitter.com/Twitter User/status/1770745111510471005")</f>
        <v>https://twitter.com/Twitter User/status/1770745111510471005</v>
      </c>
      <c r="J1752" t="s">
        <v>52</v>
      </c>
      <c r="N1752">
        <v>0</v>
      </c>
      <c r="O1752">
        <v>0</v>
      </c>
      <c r="X1752" t="s">
        <v>53</v>
      </c>
      <c r="AK1752" t="s">
        <v>54</v>
      </c>
      <c r="AL1752" t="s">
        <v>55</v>
      </c>
      <c r="AM1752" t="s">
        <v>55</v>
      </c>
      <c r="AN1752" t="s">
        <v>55</v>
      </c>
      <c r="AO1752" t="s">
        <v>55</v>
      </c>
      <c r="AP1752" t="s">
        <v>55</v>
      </c>
      <c r="AQ1752" t="s">
        <v>55</v>
      </c>
    </row>
    <row r="1753" spans="1:43" x14ac:dyDescent="0.35">
      <c r="A1753" t="s">
        <v>3304</v>
      </c>
      <c r="B1753" t="s">
        <v>47</v>
      </c>
      <c r="C1753" t="s">
        <v>48</v>
      </c>
      <c r="D1753" t="s">
        <v>48</v>
      </c>
      <c r="E1753" t="s">
        <v>61</v>
      </c>
      <c r="F1753" t="s">
        <v>3335</v>
      </c>
      <c r="G1753" t="s">
        <v>3336</v>
      </c>
      <c r="I1753" t="str">
        <f>HYPERLINK("https://twitter.com/Twitter User/status/1770740549357564152","https://twitter.com/Twitter User/status/1770740549357564152")</f>
        <v>https://twitter.com/Twitter User/status/1770740549357564152</v>
      </c>
      <c r="J1753" t="s">
        <v>52</v>
      </c>
      <c r="N1753">
        <v>0</v>
      </c>
      <c r="O1753">
        <v>0</v>
      </c>
      <c r="X1753" t="s">
        <v>53</v>
      </c>
      <c r="AK1753" t="s">
        <v>54</v>
      </c>
      <c r="AL1753" t="s">
        <v>55</v>
      </c>
      <c r="AM1753" t="s">
        <v>55</v>
      </c>
      <c r="AN1753" t="s">
        <v>55</v>
      </c>
      <c r="AO1753" t="s">
        <v>55</v>
      </c>
      <c r="AP1753" t="s">
        <v>55</v>
      </c>
      <c r="AQ1753" t="s">
        <v>55</v>
      </c>
    </row>
    <row r="1754" spans="1:43" x14ac:dyDescent="0.35">
      <c r="A1754" t="s">
        <v>3304</v>
      </c>
      <c r="B1754" t="s">
        <v>47</v>
      </c>
      <c r="C1754" t="s">
        <v>48</v>
      </c>
      <c r="D1754" t="s">
        <v>48</v>
      </c>
      <c r="E1754" t="s">
        <v>68</v>
      </c>
      <c r="F1754" t="s">
        <v>3337</v>
      </c>
      <c r="G1754" t="s">
        <v>3338</v>
      </c>
      <c r="I1754" t="str">
        <f>HYPERLINK("https://twitter.com/Twitter User/status/1770733619008483553","https://twitter.com/Twitter User/status/1770733619008483553")</f>
        <v>https://twitter.com/Twitter User/status/1770733619008483553</v>
      </c>
      <c r="J1754" t="s">
        <v>52</v>
      </c>
      <c r="N1754">
        <v>0</v>
      </c>
      <c r="O1754">
        <v>0</v>
      </c>
      <c r="X1754" t="s">
        <v>53</v>
      </c>
      <c r="AK1754" t="s">
        <v>54</v>
      </c>
      <c r="AL1754" t="s">
        <v>55</v>
      </c>
      <c r="AM1754" t="s">
        <v>55</v>
      </c>
      <c r="AN1754" t="s">
        <v>55</v>
      </c>
      <c r="AO1754" t="s">
        <v>55</v>
      </c>
      <c r="AP1754" t="s">
        <v>55</v>
      </c>
      <c r="AQ1754" t="s">
        <v>55</v>
      </c>
    </row>
    <row r="1755" spans="1:43" x14ac:dyDescent="0.35">
      <c r="A1755" t="s">
        <v>3304</v>
      </c>
      <c r="B1755" t="s">
        <v>47</v>
      </c>
      <c r="C1755" t="s">
        <v>48</v>
      </c>
      <c r="D1755" t="s">
        <v>48</v>
      </c>
      <c r="E1755" t="s">
        <v>49</v>
      </c>
      <c r="F1755" t="s">
        <v>3339</v>
      </c>
      <c r="G1755" t="s">
        <v>3340</v>
      </c>
      <c r="I1755" t="str">
        <f>HYPERLINK("https://twitter.com/Twitter User/status/1770715893674160330","https://twitter.com/Twitter User/status/1770715893674160330")</f>
        <v>https://twitter.com/Twitter User/status/1770715893674160330</v>
      </c>
      <c r="J1755" t="s">
        <v>52</v>
      </c>
      <c r="N1755">
        <v>0</v>
      </c>
      <c r="O1755">
        <v>0</v>
      </c>
      <c r="X1755" t="s">
        <v>53</v>
      </c>
      <c r="AK1755" t="s">
        <v>54</v>
      </c>
      <c r="AL1755" t="s">
        <v>55</v>
      </c>
      <c r="AM1755" t="s">
        <v>55</v>
      </c>
      <c r="AN1755" t="s">
        <v>55</v>
      </c>
      <c r="AO1755" t="s">
        <v>55</v>
      </c>
      <c r="AP1755" t="s">
        <v>55</v>
      </c>
      <c r="AQ1755" t="s">
        <v>55</v>
      </c>
    </row>
    <row r="1756" spans="1:43" x14ac:dyDescent="0.35">
      <c r="A1756" t="s">
        <v>3304</v>
      </c>
      <c r="B1756" t="s">
        <v>47</v>
      </c>
      <c r="C1756" t="s">
        <v>48</v>
      </c>
      <c r="D1756" t="s">
        <v>48</v>
      </c>
      <c r="E1756" t="s">
        <v>49</v>
      </c>
      <c r="F1756" t="s">
        <v>3341</v>
      </c>
      <c r="G1756" t="s">
        <v>3342</v>
      </c>
      <c r="I1756" t="str">
        <f>HYPERLINK("https://twitter.com/Twitter User/status/1770703841928905054","https://twitter.com/Twitter User/status/1770703841928905054")</f>
        <v>https://twitter.com/Twitter User/status/1770703841928905054</v>
      </c>
      <c r="N1756">
        <v>0</v>
      </c>
      <c r="O1756">
        <v>0</v>
      </c>
      <c r="X1756" t="s">
        <v>95</v>
      </c>
      <c r="AK1756" t="s">
        <v>54</v>
      </c>
      <c r="AL1756" t="s">
        <v>55</v>
      </c>
      <c r="AM1756" t="s">
        <v>55</v>
      </c>
      <c r="AN1756" t="s">
        <v>55</v>
      </c>
      <c r="AO1756" t="s">
        <v>55</v>
      </c>
      <c r="AP1756" t="s">
        <v>55</v>
      </c>
      <c r="AQ1756" t="s">
        <v>55</v>
      </c>
    </row>
    <row r="1757" spans="1:43" x14ac:dyDescent="0.35">
      <c r="A1757" t="s">
        <v>3304</v>
      </c>
      <c r="B1757" t="s">
        <v>47</v>
      </c>
      <c r="C1757" t="s">
        <v>48</v>
      </c>
      <c r="D1757" t="s">
        <v>48</v>
      </c>
      <c r="E1757" t="s">
        <v>49</v>
      </c>
      <c r="F1757" t="s">
        <v>3343</v>
      </c>
      <c r="G1757" t="s">
        <v>3344</v>
      </c>
      <c r="I1757" t="str">
        <f>HYPERLINK("https://twitter.com/Twitter User/status/1770646666401767912","https://twitter.com/Twitter User/status/1770646666401767912")</f>
        <v>https://twitter.com/Twitter User/status/1770646666401767912</v>
      </c>
      <c r="J1757" t="s">
        <v>52</v>
      </c>
      <c r="N1757">
        <v>0</v>
      </c>
      <c r="O1757">
        <v>0</v>
      </c>
      <c r="W1757" t="s">
        <v>94</v>
      </c>
      <c r="X1757" t="s">
        <v>53</v>
      </c>
      <c r="AK1757" t="s">
        <v>54</v>
      </c>
      <c r="AL1757" t="s">
        <v>55</v>
      </c>
      <c r="AM1757" t="s">
        <v>55</v>
      </c>
      <c r="AN1757" t="s">
        <v>55</v>
      </c>
      <c r="AO1757" t="s">
        <v>55</v>
      </c>
      <c r="AP1757" t="s">
        <v>55</v>
      </c>
      <c r="AQ1757" t="s">
        <v>55</v>
      </c>
    </row>
    <row r="1758" spans="1:43" x14ac:dyDescent="0.35">
      <c r="A1758" t="s">
        <v>3304</v>
      </c>
      <c r="B1758" t="s">
        <v>73</v>
      </c>
      <c r="C1758" t="s">
        <v>3345</v>
      </c>
      <c r="D1758" t="s">
        <v>3345</v>
      </c>
      <c r="E1758" t="s">
        <v>49</v>
      </c>
      <c r="F1758" t="s">
        <v>3346</v>
      </c>
      <c r="G1758" t="s">
        <v>3347</v>
      </c>
      <c r="I1758" t="str">
        <f>HYPERLINK("https://www.youtube.com/watch?v=VBJ1K_g1QD4&amp;lc=UgxK9OjcChgfBh5EhcR4AaABAg.A1C545MCT8iA1Dso11hL41","https://www.youtube.com/watch?v=VBJ1K_g1QD4&amp;lc=UgxK9OjcChgfBh5EhcR4AaABAg.A1C545MCT8iA1Dso11hL41")</f>
        <v>https://www.youtube.com/watch?v=VBJ1K_g1QD4&amp;lc=UgxK9OjcChgfBh5EhcR4AaABAg.A1C545MCT8iA1Dso11hL41</v>
      </c>
      <c r="R1758">
        <v>0</v>
      </c>
      <c r="S1758">
        <v>0</v>
      </c>
      <c r="T1758">
        <v>0</v>
      </c>
      <c r="V1758">
        <v>0</v>
      </c>
      <c r="X1758" t="s">
        <v>228</v>
      </c>
      <c r="AL1758" t="s">
        <v>55</v>
      </c>
      <c r="AM1758" t="s">
        <v>55</v>
      </c>
      <c r="AN1758" t="s">
        <v>55</v>
      </c>
      <c r="AO1758" t="s">
        <v>55</v>
      </c>
      <c r="AP1758" t="s">
        <v>55</v>
      </c>
      <c r="AQ1758" t="s">
        <v>55</v>
      </c>
    </row>
    <row r="1759" spans="1:43" x14ac:dyDescent="0.35">
      <c r="A1759" t="s">
        <v>3304</v>
      </c>
      <c r="B1759" t="s">
        <v>47</v>
      </c>
      <c r="C1759" t="s">
        <v>48</v>
      </c>
      <c r="D1759" t="s">
        <v>48</v>
      </c>
      <c r="E1759" t="s">
        <v>61</v>
      </c>
      <c r="F1759" t="s">
        <v>3348</v>
      </c>
      <c r="G1759" t="s">
        <v>3349</v>
      </c>
      <c r="I1759" t="str">
        <f>HYPERLINK("https://twitter.com/Twitter User/status/1770586751918358836","https://twitter.com/Twitter User/status/1770586751918358836")</f>
        <v>https://twitter.com/Twitter User/status/1770586751918358836</v>
      </c>
      <c r="J1759" t="s">
        <v>52</v>
      </c>
      <c r="N1759">
        <v>0</v>
      </c>
      <c r="O1759">
        <v>0</v>
      </c>
      <c r="X1759" t="s">
        <v>53</v>
      </c>
      <c r="AK1759" t="s">
        <v>54</v>
      </c>
      <c r="AL1759" t="s">
        <v>55</v>
      </c>
      <c r="AM1759" t="s">
        <v>55</v>
      </c>
      <c r="AN1759" t="s">
        <v>55</v>
      </c>
      <c r="AO1759" t="s">
        <v>55</v>
      </c>
      <c r="AP1759" t="s">
        <v>55</v>
      </c>
      <c r="AQ1759" t="s">
        <v>55</v>
      </c>
    </row>
    <row r="1760" spans="1:43" x14ac:dyDescent="0.35">
      <c r="A1760" t="s">
        <v>3350</v>
      </c>
      <c r="B1760" t="s">
        <v>47</v>
      </c>
      <c r="C1760" t="s">
        <v>48</v>
      </c>
      <c r="D1760" t="s">
        <v>48</v>
      </c>
      <c r="E1760" t="s">
        <v>68</v>
      </c>
      <c r="F1760" t="s">
        <v>3351</v>
      </c>
      <c r="G1760" t="s">
        <v>3352</v>
      </c>
      <c r="I1760" t="str">
        <f>HYPERLINK("https://twitter.com/Twitter User/status/1770506582641758406","https://twitter.com/Twitter User/status/1770506582641758406")</f>
        <v>https://twitter.com/Twitter User/status/1770506582641758406</v>
      </c>
      <c r="J1760" t="s">
        <v>52</v>
      </c>
      <c r="N1760">
        <v>0</v>
      </c>
      <c r="O1760">
        <v>0</v>
      </c>
      <c r="X1760" t="s">
        <v>53</v>
      </c>
      <c r="AK1760" t="s">
        <v>54</v>
      </c>
      <c r="AL1760" t="s">
        <v>55</v>
      </c>
      <c r="AM1760" t="s">
        <v>55</v>
      </c>
      <c r="AN1760" t="s">
        <v>55</v>
      </c>
      <c r="AO1760" t="s">
        <v>55</v>
      </c>
      <c r="AP1760" t="s">
        <v>55</v>
      </c>
      <c r="AQ1760" t="s">
        <v>55</v>
      </c>
    </row>
    <row r="1761" spans="1:43" x14ac:dyDescent="0.35">
      <c r="A1761" t="s">
        <v>3350</v>
      </c>
      <c r="B1761" t="s">
        <v>47</v>
      </c>
      <c r="C1761" t="s">
        <v>48</v>
      </c>
      <c r="D1761" t="s">
        <v>48</v>
      </c>
      <c r="E1761" t="s">
        <v>49</v>
      </c>
      <c r="F1761" t="s">
        <v>3353</v>
      </c>
      <c r="G1761" t="s">
        <v>3354</v>
      </c>
      <c r="I1761" t="str">
        <f>HYPERLINK("https://twitter.com/Twitter User/status/1770493079868301778","https://twitter.com/Twitter User/status/1770493079868301778")</f>
        <v>https://twitter.com/Twitter User/status/1770493079868301778</v>
      </c>
      <c r="J1761" t="s">
        <v>52</v>
      </c>
      <c r="N1761">
        <v>0</v>
      </c>
      <c r="O1761">
        <v>0</v>
      </c>
      <c r="X1761" t="s">
        <v>53</v>
      </c>
      <c r="AK1761" t="s">
        <v>54</v>
      </c>
      <c r="AL1761" t="s">
        <v>55</v>
      </c>
      <c r="AM1761" t="s">
        <v>55</v>
      </c>
      <c r="AN1761" t="s">
        <v>55</v>
      </c>
      <c r="AO1761" t="s">
        <v>55</v>
      </c>
      <c r="AP1761" t="s">
        <v>55</v>
      </c>
      <c r="AQ1761" t="s">
        <v>55</v>
      </c>
    </row>
    <row r="1762" spans="1:43" x14ac:dyDescent="0.35">
      <c r="A1762" t="s">
        <v>3350</v>
      </c>
      <c r="B1762" t="s">
        <v>47</v>
      </c>
      <c r="C1762" t="s">
        <v>48</v>
      </c>
      <c r="D1762" t="s">
        <v>48</v>
      </c>
      <c r="E1762" t="s">
        <v>61</v>
      </c>
      <c r="F1762" t="s">
        <v>3355</v>
      </c>
      <c r="G1762" t="s">
        <v>3356</v>
      </c>
      <c r="I1762" t="str">
        <f>HYPERLINK("https://twitter.com/Twitter User/status/1770486330390098016","https://twitter.com/Twitter User/status/1770486330390098016")</f>
        <v>https://twitter.com/Twitter User/status/1770486330390098016</v>
      </c>
      <c r="J1762" t="s">
        <v>52</v>
      </c>
      <c r="N1762">
        <v>0</v>
      </c>
      <c r="O1762">
        <v>0</v>
      </c>
      <c r="X1762" t="s">
        <v>53</v>
      </c>
      <c r="AK1762" t="s">
        <v>54</v>
      </c>
      <c r="AL1762" t="s">
        <v>55</v>
      </c>
      <c r="AM1762" t="s">
        <v>55</v>
      </c>
      <c r="AN1762" t="s">
        <v>55</v>
      </c>
      <c r="AO1762" t="s">
        <v>55</v>
      </c>
      <c r="AP1762" t="s">
        <v>55</v>
      </c>
      <c r="AQ1762" t="s">
        <v>55</v>
      </c>
    </row>
    <row r="1763" spans="1:43" x14ac:dyDescent="0.35">
      <c r="A1763" t="s">
        <v>3350</v>
      </c>
      <c r="B1763" t="s">
        <v>47</v>
      </c>
      <c r="C1763" t="s">
        <v>48</v>
      </c>
      <c r="D1763" t="s">
        <v>48</v>
      </c>
      <c r="E1763" t="s">
        <v>68</v>
      </c>
      <c r="F1763" t="s">
        <v>3357</v>
      </c>
      <c r="G1763" t="s">
        <v>3358</v>
      </c>
      <c r="I1763" t="str">
        <f>HYPERLINK("https://twitter.com/Twitter User/status/1770478070807277661","https://twitter.com/Twitter User/status/1770478070807277661")</f>
        <v>https://twitter.com/Twitter User/status/1770478070807277661</v>
      </c>
      <c r="N1763">
        <v>0</v>
      </c>
      <c r="O1763">
        <v>0</v>
      </c>
      <c r="X1763" t="s">
        <v>53</v>
      </c>
      <c r="AK1763" t="s">
        <v>54</v>
      </c>
      <c r="AL1763" t="s">
        <v>55</v>
      </c>
      <c r="AM1763" t="s">
        <v>55</v>
      </c>
      <c r="AN1763" t="s">
        <v>55</v>
      </c>
      <c r="AO1763" t="s">
        <v>55</v>
      </c>
      <c r="AP1763" t="s">
        <v>55</v>
      </c>
      <c r="AQ1763" t="s">
        <v>55</v>
      </c>
    </row>
    <row r="1764" spans="1:43" x14ac:dyDescent="0.35">
      <c r="A1764" t="s">
        <v>3350</v>
      </c>
      <c r="B1764" t="s">
        <v>47</v>
      </c>
      <c r="C1764" t="s">
        <v>48</v>
      </c>
      <c r="D1764" t="s">
        <v>48</v>
      </c>
      <c r="E1764" t="s">
        <v>61</v>
      </c>
      <c r="F1764" t="s">
        <v>3359</v>
      </c>
      <c r="G1764" t="s">
        <v>3360</v>
      </c>
      <c r="I1764" t="str">
        <f>HYPERLINK("https://twitter.com/Twitter User/status/1770470262053732360","https://twitter.com/Twitter User/status/1770470262053732360")</f>
        <v>https://twitter.com/Twitter User/status/1770470262053732360</v>
      </c>
      <c r="J1764" t="s">
        <v>52</v>
      </c>
      <c r="N1764">
        <v>0</v>
      </c>
      <c r="O1764">
        <v>0</v>
      </c>
      <c r="X1764" t="s">
        <v>53</v>
      </c>
      <c r="AK1764" t="s">
        <v>54</v>
      </c>
      <c r="AL1764" t="s">
        <v>55</v>
      </c>
      <c r="AM1764" t="s">
        <v>55</v>
      </c>
      <c r="AN1764" t="s">
        <v>55</v>
      </c>
      <c r="AO1764" t="s">
        <v>55</v>
      </c>
      <c r="AP1764" t="s">
        <v>55</v>
      </c>
      <c r="AQ1764" t="s">
        <v>55</v>
      </c>
    </row>
    <row r="1765" spans="1:43" x14ac:dyDescent="0.35">
      <c r="A1765" t="s">
        <v>3350</v>
      </c>
      <c r="B1765" t="s">
        <v>47</v>
      </c>
      <c r="C1765" t="s">
        <v>48</v>
      </c>
      <c r="D1765" t="s">
        <v>48</v>
      </c>
      <c r="E1765" t="s">
        <v>49</v>
      </c>
      <c r="F1765" t="s">
        <v>3361</v>
      </c>
      <c r="G1765" t="s">
        <v>3362</v>
      </c>
      <c r="I1765" t="str">
        <f>HYPERLINK("https://twitter.com/Twitter User/status/1770448540977758438","https://twitter.com/Twitter User/status/1770448540977758438")</f>
        <v>https://twitter.com/Twitter User/status/1770448540977758438</v>
      </c>
      <c r="J1765" t="s">
        <v>52</v>
      </c>
      <c r="N1765">
        <v>0</v>
      </c>
      <c r="O1765">
        <v>0</v>
      </c>
      <c r="X1765" t="s">
        <v>53</v>
      </c>
      <c r="AK1765" t="s">
        <v>54</v>
      </c>
      <c r="AL1765" t="s">
        <v>55</v>
      </c>
      <c r="AM1765" t="s">
        <v>55</v>
      </c>
      <c r="AN1765" t="s">
        <v>55</v>
      </c>
      <c r="AO1765" t="s">
        <v>55</v>
      </c>
      <c r="AP1765" t="s">
        <v>55</v>
      </c>
      <c r="AQ1765" t="s">
        <v>55</v>
      </c>
    </row>
    <row r="1766" spans="1:43" x14ac:dyDescent="0.35">
      <c r="A1766" t="s">
        <v>3350</v>
      </c>
      <c r="B1766" t="s">
        <v>47</v>
      </c>
      <c r="C1766" t="s">
        <v>48</v>
      </c>
      <c r="D1766" t="s">
        <v>48</v>
      </c>
      <c r="E1766" t="s">
        <v>61</v>
      </c>
      <c r="F1766" t="s">
        <v>3363</v>
      </c>
      <c r="G1766" t="s">
        <v>3364</v>
      </c>
      <c r="I1766" t="str">
        <f>HYPERLINK("https://twitter.com/Twitter User/status/1770430005966958829","https://twitter.com/Twitter User/status/1770430005966958829")</f>
        <v>https://twitter.com/Twitter User/status/1770430005966958829</v>
      </c>
      <c r="J1766" t="s">
        <v>52</v>
      </c>
      <c r="N1766">
        <v>0</v>
      </c>
      <c r="O1766">
        <v>0</v>
      </c>
      <c r="X1766" t="s">
        <v>53</v>
      </c>
      <c r="AK1766" t="s">
        <v>54</v>
      </c>
      <c r="AL1766" t="s">
        <v>55</v>
      </c>
      <c r="AM1766" t="s">
        <v>55</v>
      </c>
      <c r="AN1766" t="s">
        <v>55</v>
      </c>
      <c r="AO1766" t="s">
        <v>55</v>
      </c>
      <c r="AP1766" t="s">
        <v>55</v>
      </c>
      <c r="AQ1766" t="s">
        <v>55</v>
      </c>
    </row>
    <row r="1767" spans="1:43" x14ac:dyDescent="0.35">
      <c r="A1767" t="s">
        <v>3350</v>
      </c>
      <c r="B1767" t="s">
        <v>47</v>
      </c>
      <c r="C1767" t="s">
        <v>48</v>
      </c>
      <c r="D1767" t="s">
        <v>48</v>
      </c>
      <c r="E1767" t="s">
        <v>61</v>
      </c>
      <c r="F1767" t="s">
        <v>3365</v>
      </c>
      <c r="G1767" t="s">
        <v>3366</v>
      </c>
      <c r="I1767" t="str">
        <f>HYPERLINK("https://twitter.com/Twitter User/status/1770398898600943942","https://twitter.com/Twitter User/status/1770398898600943942")</f>
        <v>https://twitter.com/Twitter User/status/1770398898600943942</v>
      </c>
      <c r="J1767" t="s">
        <v>52</v>
      </c>
      <c r="N1767">
        <v>0</v>
      </c>
      <c r="O1767">
        <v>0</v>
      </c>
      <c r="X1767" t="s">
        <v>53</v>
      </c>
      <c r="AK1767" t="s">
        <v>54</v>
      </c>
      <c r="AL1767" t="s">
        <v>55</v>
      </c>
      <c r="AM1767" t="s">
        <v>55</v>
      </c>
      <c r="AN1767" t="s">
        <v>55</v>
      </c>
      <c r="AO1767" t="s">
        <v>55</v>
      </c>
      <c r="AP1767" t="s">
        <v>55</v>
      </c>
      <c r="AQ1767" t="s">
        <v>55</v>
      </c>
    </row>
    <row r="1768" spans="1:43" x14ac:dyDescent="0.35">
      <c r="A1768" t="s">
        <v>3350</v>
      </c>
      <c r="B1768" t="s">
        <v>47</v>
      </c>
      <c r="C1768" t="s">
        <v>48</v>
      </c>
      <c r="D1768" t="s">
        <v>48</v>
      </c>
      <c r="E1768" t="s">
        <v>68</v>
      </c>
      <c r="F1768" t="s">
        <v>3367</v>
      </c>
      <c r="G1768" t="s">
        <v>3368</v>
      </c>
      <c r="I1768" t="str">
        <f>HYPERLINK("https://twitter.com/Twitter User/status/1770390121839292489","https://twitter.com/Twitter User/status/1770390121839292489")</f>
        <v>https://twitter.com/Twitter User/status/1770390121839292489</v>
      </c>
      <c r="N1768">
        <v>0</v>
      </c>
      <c r="O1768">
        <v>0</v>
      </c>
      <c r="X1768" t="s">
        <v>53</v>
      </c>
      <c r="AK1768" t="s">
        <v>54</v>
      </c>
      <c r="AL1768" t="s">
        <v>55</v>
      </c>
      <c r="AM1768" t="s">
        <v>55</v>
      </c>
      <c r="AN1768" t="s">
        <v>55</v>
      </c>
      <c r="AO1768" t="s">
        <v>55</v>
      </c>
      <c r="AP1768" t="s">
        <v>55</v>
      </c>
      <c r="AQ1768" t="s">
        <v>55</v>
      </c>
    </row>
    <row r="1769" spans="1:43" x14ac:dyDescent="0.35">
      <c r="A1769" t="s">
        <v>3350</v>
      </c>
      <c r="B1769" t="s">
        <v>47</v>
      </c>
      <c r="C1769" t="s">
        <v>48</v>
      </c>
      <c r="D1769" t="s">
        <v>48</v>
      </c>
      <c r="E1769" t="s">
        <v>61</v>
      </c>
      <c r="F1769" t="s">
        <v>3369</v>
      </c>
      <c r="G1769" t="s">
        <v>3370</v>
      </c>
      <c r="I1769" t="str">
        <f>HYPERLINK("https://twitter.com/Twitter User/status/1770357864218923091","https://twitter.com/Twitter User/status/1770357864218923091")</f>
        <v>https://twitter.com/Twitter User/status/1770357864218923091</v>
      </c>
      <c r="J1769" t="s">
        <v>52</v>
      </c>
      <c r="N1769">
        <v>0</v>
      </c>
      <c r="O1769">
        <v>0</v>
      </c>
      <c r="X1769" t="s">
        <v>53</v>
      </c>
      <c r="AK1769" t="s">
        <v>54</v>
      </c>
      <c r="AL1769" t="s">
        <v>55</v>
      </c>
      <c r="AM1769" t="s">
        <v>55</v>
      </c>
      <c r="AN1769" t="s">
        <v>55</v>
      </c>
      <c r="AO1769" t="s">
        <v>55</v>
      </c>
      <c r="AP1769" t="s">
        <v>55</v>
      </c>
      <c r="AQ1769" t="s">
        <v>55</v>
      </c>
    </row>
    <row r="1770" spans="1:43" x14ac:dyDescent="0.35">
      <c r="A1770" t="s">
        <v>3350</v>
      </c>
      <c r="B1770" t="s">
        <v>73</v>
      </c>
      <c r="C1770" t="s">
        <v>3371</v>
      </c>
      <c r="D1770" t="s">
        <v>3371</v>
      </c>
      <c r="E1770" t="s">
        <v>68</v>
      </c>
      <c r="F1770" t="s">
        <v>3372</v>
      </c>
      <c r="G1770" t="s">
        <v>3373</v>
      </c>
      <c r="I1770" t="str">
        <f>HYPERLINK("https://www.youtube.com/watch?v=VBJ1K_g1QD4&amp;lc=UgxK9OjcChgfBh5EhcR4AaABAg","https://www.youtube.com/watch?v=VBJ1K_g1QD4&amp;lc=UgxK9OjcChgfBh5EhcR4AaABAg")</f>
        <v>https://www.youtube.com/watch?v=VBJ1K_g1QD4&amp;lc=UgxK9OjcChgfBh5EhcR4AaABAg</v>
      </c>
      <c r="R1770">
        <v>0</v>
      </c>
      <c r="S1770">
        <v>0</v>
      </c>
      <c r="T1770">
        <v>0</v>
      </c>
      <c r="V1770">
        <v>0</v>
      </c>
      <c r="X1770" t="s">
        <v>228</v>
      </c>
      <c r="AL1770" t="s">
        <v>55</v>
      </c>
      <c r="AM1770" t="s">
        <v>55</v>
      </c>
      <c r="AN1770" t="s">
        <v>55</v>
      </c>
      <c r="AO1770" t="s">
        <v>55</v>
      </c>
      <c r="AP1770" t="s">
        <v>55</v>
      </c>
      <c r="AQ1770" t="s">
        <v>55</v>
      </c>
    </row>
    <row r="1771" spans="1:43" x14ac:dyDescent="0.35">
      <c r="A1771" t="s">
        <v>3350</v>
      </c>
      <c r="B1771" t="s">
        <v>47</v>
      </c>
      <c r="C1771" t="s">
        <v>48</v>
      </c>
      <c r="D1771" t="s">
        <v>48</v>
      </c>
      <c r="E1771" t="s">
        <v>61</v>
      </c>
      <c r="F1771" t="s">
        <v>3374</v>
      </c>
      <c r="G1771" t="s">
        <v>3375</v>
      </c>
      <c r="I1771" t="str">
        <f>HYPERLINK("https://twitter.com/Twitter User/status/1770345022791307549","https://twitter.com/Twitter User/status/1770345022791307549")</f>
        <v>https://twitter.com/Twitter User/status/1770345022791307549</v>
      </c>
      <c r="J1771" t="s">
        <v>52</v>
      </c>
      <c r="N1771">
        <v>0</v>
      </c>
      <c r="O1771">
        <v>0</v>
      </c>
      <c r="X1771" t="s">
        <v>53</v>
      </c>
      <c r="AK1771" t="s">
        <v>54</v>
      </c>
      <c r="AL1771" t="s">
        <v>55</v>
      </c>
      <c r="AM1771" t="s">
        <v>55</v>
      </c>
      <c r="AN1771" t="s">
        <v>55</v>
      </c>
      <c r="AO1771" t="s">
        <v>55</v>
      </c>
      <c r="AP1771" t="s">
        <v>55</v>
      </c>
      <c r="AQ1771" t="s">
        <v>55</v>
      </c>
    </row>
    <row r="1772" spans="1:43" x14ac:dyDescent="0.35">
      <c r="A1772" t="s">
        <v>3350</v>
      </c>
      <c r="B1772" t="s">
        <v>47</v>
      </c>
      <c r="C1772" t="s">
        <v>48</v>
      </c>
      <c r="D1772" t="s">
        <v>48</v>
      </c>
      <c r="E1772" t="s">
        <v>49</v>
      </c>
      <c r="F1772" t="s">
        <v>3376</v>
      </c>
      <c r="G1772" t="s">
        <v>3377</v>
      </c>
      <c r="I1772" t="str">
        <f>HYPERLINK("https://twitter.com/Twitter User/status/1770340688598573462","https://twitter.com/Twitter User/status/1770340688598573462")</f>
        <v>https://twitter.com/Twitter User/status/1770340688598573462</v>
      </c>
      <c r="J1772" t="s">
        <v>52</v>
      </c>
      <c r="N1772">
        <v>0</v>
      </c>
      <c r="O1772">
        <v>0</v>
      </c>
      <c r="X1772" t="s">
        <v>53</v>
      </c>
      <c r="AK1772" t="s">
        <v>54</v>
      </c>
      <c r="AL1772" t="s">
        <v>55</v>
      </c>
      <c r="AM1772" t="s">
        <v>55</v>
      </c>
      <c r="AN1772" t="s">
        <v>55</v>
      </c>
      <c r="AO1772" t="s">
        <v>55</v>
      </c>
      <c r="AP1772" t="s">
        <v>55</v>
      </c>
      <c r="AQ1772" t="s">
        <v>55</v>
      </c>
    </row>
    <row r="1773" spans="1:43" x14ac:dyDescent="0.35">
      <c r="A1773" t="s">
        <v>3350</v>
      </c>
      <c r="B1773" t="s">
        <v>47</v>
      </c>
      <c r="C1773" t="s">
        <v>48</v>
      </c>
      <c r="D1773" t="s">
        <v>48</v>
      </c>
      <c r="E1773" t="s">
        <v>61</v>
      </c>
      <c r="F1773" t="s">
        <v>3378</v>
      </c>
      <c r="G1773" t="s">
        <v>3379</v>
      </c>
      <c r="I1773" t="str">
        <f>HYPERLINK("https://twitter.com/Twitter User/status/1770315603326140521","https://twitter.com/Twitter User/status/1770315603326140521")</f>
        <v>https://twitter.com/Twitter User/status/1770315603326140521</v>
      </c>
      <c r="J1773" t="s">
        <v>52</v>
      </c>
      <c r="N1773">
        <v>0</v>
      </c>
      <c r="O1773">
        <v>0</v>
      </c>
      <c r="X1773" t="s">
        <v>53</v>
      </c>
      <c r="AK1773" t="s">
        <v>54</v>
      </c>
      <c r="AL1773" t="s">
        <v>55</v>
      </c>
      <c r="AM1773" t="s">
        <v>55</v>
      </c>
      <c r="AN1773" t="s">
        <v>55</v>
      </c>
      <c r="AO1773" t="s">
        <v>55</v>
      </c>
      <c r="AP1773" t="s">
        <v>55</v>
      </c>
      <c r="AQ1773" t="s">
        <v>55</v>
      </c>
    </row>
    <row r="1774" spans="1:43" x14ac:dyDescent="0.35">
      <c r="A1774" t="s">
        <v>3350</v>
      </c>
      <c r="B1774" t="s">
        <v>47</v>
      </c>
      <c r="C1774" t="s">
        <v>48</v>
      </c>
      <c r="D1774" t="s">
        <v>48</v>
      </c>
      <c r="E1774" t="s">
        <v>49</v>
      </c>
      <c r="F1774" t="s">
        <v>3380</v>
      </c>
      <c r="G1774" t="s">
        <v>3381</v>
      </c>
      <c r="I1774" t="str">
        <f>HYPERLINK("https://twitter.com/Twitter User/status/1770306888145715613","https://twitter.com/Twitter User/status/1770306888145715613")</f>
        <v>https://twitter.com/Twitter User/status/1770306888145715613</v>
      </c>
      <c r="J1774" t="s">
        <v>52</v>
      </c>
      <c r="N1774">
        <v>0</v>
      </c>
      <c r="O1774">
        <v>0</v>
      </c>
      <c r="X1774" t="s">
        <v>53</v>
      </c>
      <c r="AK1774" t="s">
        <v>54</v>
      </c>
      <c r="AL1774" t="s">
        <v>55</v>
      </c>
      <c r="AM1774" t="s">
        <v>55</v>
      </c>
      <c r="AN1774" t="s">
        <v>55</v>
      </c>
      <c r="AO1774" t="s">
        <v>55</v>
      </c>
      <c r="AP1774" t="s">
        <v>55</v>
      </c>
      <c r="AQ1774" t="s">
        <v>55</v>
      </c>
    </row>
    <row r="1775" spans="1:43" x14ac:dyDescent="0.35">
      <c r="A1775" t="s">
        <v>3350</v>
      </c>
      <c r="B1775" t="s">
        <v>47</v>
      </c>
      <c r="C1775" t="s">
        <v>48</v>
      </c>
      <c r="D1775" t="s">
        <v>48</v>
      </c>
      <c r="E1775" t="s">
        <v>61</v>
      </c>
      <c r="F1775" t="s">
        <v>3382</v>
      </c>
      <c r="G1775" t="s">
        <v>3383</v>
      </c>
      <c r="I1775" t="str">
        <f>HYPERLINK("https://twitter.com/Twitter User/status/1770305823467851861","https://twitter.com/Twitter User/status/1770305823467851861")</f>
        <v>https://twitter.com/Twitter User/status/1770305823467851861</v>
      </c>
      <c r="J1775" t="s">
        <v>52</v>
      </c>
      <c r="N1775">
        <v>0</v>
      </c>
      <c r="O1775">
        <v>0</v>
      </c>
      <c r="X1775" t="s">
        <v>53</v>
      </c>
      <c r="AK1775" t="s">
        <v>54</v>
      </c>
      <c r="AL1775" t="s">
        <v>55</v>
      </c>
      <c r="AM1775" t="s">
        <v>55</v>
      </c>
      <c r="AN1775" t="s">
        <v>55</v>
      </c>
      <c r="AO1775" t="s">
        <v>55</v>
      </c>
      <c r="AP1775" t="s">
        <v>55</v>
      </c>
      <c r="AQ1775" t="s">
        <v>55</v>
      </c>
    </row>
    <row r="1776" spans="1:43" x14ac:dyDescent="0.35">
      <c r="A1776" t="s">
        <v>3350</v>
      </c>
      <c r="B1776" t="s">
        <v>47</v>
      </c>
      <c r="C1776" t="s">
        <v>48</v>
      </c>
      <c r="D1776" t="s">
        <v>48</v>
      </c>
      <c r="E1776" t="s">
        <v>49</v>
      </c>
      <c r="F1776" t="s">
        <v>3384</v>
      </c>
      <c r="G1776" t="s">
        <v>3385</v>
      </c>
      <c r="I1776" t="str">
        <f>HYPERLINK("https://twitter.com/Twitter User/status/1770305718941581725","https://twitter.com/Twitter User/status/1770305718941581725")</f>
        <v>https://twitter.com/Twitter User/status/1770305718941581725</v>
      </c>
      <c r="J1776" t="s">
        <v>52</v>
      </c>
      <c r="N1776">
        <v>0</v>
      </c>
      <c r="O1776">
        <v>0</v>
      </c>
      <c r="X1776" t="s">
        <v>53</v>
      </c>
      <c r="AK1776" t="s">
        <v>54</v>
      </c>
      <c r="AL1776" t="s">
        <v>55</v>
      </c>
      <c r="AM1776" t="s">
        <v>55</v>
      </c>
      <c r="AN1776" t="s">
        <v>55</v>
      </c>
      <c r="AO1776" t="s">
        <v>55</v>
      </c>
      <c r="AP1776" t="s">
        <v>55</v>
      </c>
      <c r="AQ1776" t="s">
        <v>55</v>
      </c>
    </row>
    <row r="1777" spans="1:43" x14ac:dyDescent="0.35">
      <c r="A1777" t="s">
        <v>3350</v>
      </c>
      <c r="B1777" t="s">
        <v>47</v>
      </c>
      <c r="C1777" t="s">
        <v>48</v>
      </c>
      <c r="D1777" t="s">
        <v>48</v>
      </c>
      <c r="E1777" t="s">
        <v>49</v>
      </c>
      <c r="F1777" t="s">
        <v>3386</v>
      </c>
      <c r="G1777" t="s">
        <v>3387</v>
      </c>
      <c r="I1777" t="str">
        <f>HYPERLINK("https://twitter.com/Twitter User/status/1770303644740853875","https://twitter.com/Twitter User/status/1770303644740853875")</f>
        <v>https://twitter.com/Twitter User/status/1770303644740853875</v>
      </c>
      <c r="J1777" t="s">
        <v>52</v>
      </c>
      <c r="N1777">
        <v>0</v>
      </c>
      <c r="O1777">
        <v>0</v>
      </c>
      <c r="X1777" t="s">
        <v>53</v>
      </c>
      <c r="AK1777" t="s">
        <v>54</v>
      </c>
      <c r="AL1777" t="s">
        <v>55</v>
      </c>
      <c r="AM1777" t="s">
        <v>55</v>
      </c>
      <c r="AN1777" t="s">
        <v>55</v>
      </c>
      <c r="AO1777" t="s">
        <v>55</v>
      </c>
      <c r="AP1777" t="s">
        <v>55</v>
      </c>
      <c r="AQ1777" t="s">
        <v>55</v>
      </c>
    </row>
    <row r="1778" spans="1:43" x14ac:dyDescent="0.35">
      <c r="A1778" t="s">
        <v>3350</v>
      </c>
      <c r="B1778" t="s">
        <v>47</v>
      </c>
      <c r="C1778" t="s">
        <v>48</v>
      </c>
      <c r="D1778" t="s">
        <v>48</v>
      </c>
      <c r="E1778" t="s">
        <v>49</v>
      </c>
      <c r="F1778" t="s">
        <v>3388</v>
      </c>
      <c r="G1778" t="s">
        <v>3389</v>
      </c>
      <c r="I1778" t="str">
        <f>HYPERLINK("https://twitter.com/Twitter User/status/1770303043382468624","https://twitter.com/Twitter User/status/1770303043382468624")</f>
        <v>https://twitter.com/Twitter User/status/1770303043382468624</v>
      </c>
      <c r="J1778" t="s">
        <v>52</v>
      </c>
      <c r="N1778">
        <v>0</v>
      </c>
      <c r="O1778">
        <v>0</v>
      </c>
      <c r="X1778" t="s">
        <v>53</v>
      </c>
      <c r="AK1778" t="s">
        <v>54</v>
      </c>
      <c r="AL1778" t="s">
        <v>55</v>
      </c>
      <c r="AM1778" t="s">
        <v>55</v>
      </c>
      <c r="AN1778" t="s">
        <v>55</v>
      </c>
      <c r="AO1778" t="s">
        <v>55</v>
      </c>
      <c r="AP1778" t="s">
        <v>55</v>
      </c>
      <c r="AQ1778" t="s">
        <v>55</v>
      </c>
    </row>
    <row r="1779" spans="1:43" x14ac:dyDescent="0.35">
      <c r="A1779" t="s">
        <v>3350</v>
      </c>
      <c r="B1779" t="s">
        <v>73</v>
      </c>
      <c r="C1779" t="s">
        <v>3390</v>
      </c>
      <c r="D1779" t="s">
        <v>3390</v>
      </c>
      <c r="E1779" t="s">
        <v>49</v>
      </c>
      <c r="F1779">
        <v>2999</v>
      </c>
      <c r="G1779" t="s">
        <v>3391</v>
      </c>
      <c r="I1779" t="str">
        <f>HYPERLINK("https://www.youtube.com/watch?v=VBJ1K_g1QD4&amp;lc=Ugz-ksxvuwvudOWl3xJ4AaABAg.A19yHGMsUCWA1BhpvWAMS_","https://www.youtube.com/watch?v=VBJ1K_g1QD4&amp;lc=Ugz-ksxvuwvudOWl3xJ4AaABAg.A19yHGMsUCWA1BhpvWAMS_")</f>
        <v>https://www.youtube.com/watch?v=VBJ1K_g1QD4&amp;lc=Ugz-ksxvuwvudOWl3xJ4AaABAg.A19yHGMsUCWA1BhpvWAMS_</v>
      </c>
      <c r="R1779">
        <v>0</v>
      </c>
      <c r="S1779">
        <v>0</v>
      </c>
      <c r="T1779">
        <v>0</v>
      </c>
      <c r="V1779">
        <v>0</v>
      </c>
      <c r="X1779" t="s">
        <v>228</v>
      </c>
      <c r="AL1779" t="s">
        <v>55</v>
      </c>
      <c r="AM1779" t="s">
        <v>55</v>
      </c>
      <c r="AN1779" t="s">
        <v>55</v>
      </c>
      <c r="AO1779" t="s">
        <v>55</v>
      </c>
      <c r="AP1779" t="s">
        <v>55</v>
      </c>
      <c r="AQ1779" t="s">
        <v>55</v>
      </c>
    </row>
    <row r="1780" spans="1:43" x14ac:dyDescent="0.35">
      <c r="A1780" t="s">
        <v>3350</v>
      </c>
      <c r="B1780" t="s">
        <v>47</v>
      </c>
      <c r="C1780" t="s">
        <v>48</v>
      </c>
      <c r="D1780" t="s">
        <v>48</v>
      </c>
      <c r="E1780" t="s">
        <v>61</v>
      </c>
      <c r="F1780" t="s">
        <v>3392</v>
      </c>
      <c r="G1780" t="s">
        <v>3393</v>
      </c>
      <c r="I1780" t="str">
        <f>HYPERLINK("https://twitter.com/Twitter User/status/1770298362589561312","https://twitter.com/Twitter User/status/1770298362589561312")</f>
        <v>https://twitter.com/Twitter User/status/1770298362589561312</v>
      </c>
      <c r="N1780">
        <v>0</v>
      </c>
      <c r="O1780">
        <v>0</v>
      </c>
      <c r="X1780" t="s">
        <v>95</v>
      </c>
      <c r="AK1780" t="s">
        <v>54</v>
      </c>
      <c r="AL1780" t="s">
        <v>55</v>
      </c>
      <c r="AM1780" t="s">
        <v>55</v>
      </c>
      <c r="AN1780" t="s">
        <v>55</v>
      </c>
      <c r="AO1780" t="s">
        <v>55</v>
      </c>
      <c r="AP1780" t="s">
        <v>55</v>
      </c>
      <c r="AQ1780" t="s">
        <v>55</v>
      </c>
    </row>
    <row r="1781" spans="1:43" x14ac:dyDescent="0.35">
      <c r="A1781" t="s">
        <v>3350</v>
      </c>
      <c r="B1781" t="s">
        <v>47</v>
      </c>
      <c r="C1781" t="s">
        <v>48</v>
      </c>
      <c r="D1781" t="s">
        <v>48</v>
      </c>
      <c r="E1781" t="s">
        <v>61</v>
      </c>
      <c r="F1781" t="s">
        <v>3394</v>
      </c>
      <c r="G1781" t="s">
        <v>3395</v>
      </c>
      <c r="I1781" t="str">
        <f>HYPERLINK("https://twitter.com/Twitter User/status/1770285417490977120","https://twitter.com/Twitter User/status/1770285417490977120")</f>
        <v>https://twitter.com/Twitter User/status/1770285417490977120</v>
      </c>
      <c r="J1781" t="s">
        <v>52</v>
      </c>
      <c r="N1781">
        <v>0</v>
      </c>
      <c r="O1781">
        <v>0</v>
      </c>
      <c r="X1781" t="s">
        <v>53</v>
      </c>
      <c r="AK1781" t="s">
        <v>54</v>
      </c>
      <c r="AL1781" t="s">
        <v>55</v>
      </c>
      <c r="AM1781" t="s">
        <v>55</v>
      </c>
      <c r="AN1781" t="s">
        <v>55</v>
      </c>
      <c r="AO1781" t="s">
        <v>55</v>
      </c>
      <c r="AP1781" t="s">
        <v>55</v>
      </c>
      <c r="AQ1781" t="s">
        <v>55</v>
      </c>
    </row>
    <row r="1782" spans="1:43" x14ac:dyDescent="0.35">
      <c r="A1782" t="s">
        <v>3350</v>
      </c>
      <c r="B1782" t="s">
        <v>47</v>
      </c>
      <c r="C1782" t="s">
        <v>48</v>
      </c>
      <c r="D1782" t="s">
        <v>48</v>
      </c>
      <c r="E1782" t="s">
        <v>68</v>
      </c>
      <c r="F1782" t="s">
        <v>3396</v>
      </c>
      <c r="G1782" t="s">
        <v>3397</v>
      </c>
      <c r="I1782" t="str">
        <f>HYPERLINK("https://twitter.com/Twitter User/status/1770188473317667147","https://twitter.com/Twitter User/status/1770188473317667147")</f>
        <v>https://twitter.com/Twitter User/status/1770188473317667147</v>
      </c>
      <c r="J1782" t="s">
        <v>60</v>
      </c>
      <c r="N1782">
        <v>0</v>
      </c>
      <c r="O1782">
        <v>0</v>
      </c>
      <c r="X1782" t="s">
        <v>95</v>
      </c>
      <c r="AK1782" t="s">
        <v>54</v>
      </c>
      <c r="AL1782" t="s">
        <v>55</v>
      </c>
      <c r="AM1782" t="s">
        <v>55</v>
      </c>
      <c r="AN1782" t="s">
        <v>55</v>
      </c>
      <c r="AO1782" t="s">
        <v>55</v>
      </c>
      <c r="AP1782" t="s">
        <v>55</v>
      </c>
      <c r="AQ1782" t="s">
        <v>55</v>
      </c>
    </row>
    <row r="1783" spans="1:43" x14ac:dyDescent="0.35">
      <c r="A1783" t="s">
        <v>3350</v>
      </c>
      <c r="B1783" t="s">
        <v>47</v>
      </c>
      <c r="C1783" t="s">
        <v>48</v>
      </c>
      <c r="D1783" t="s">
        <v>48</v>
      </c>
      <c r="E1783" t="s">
        <v>49</v>
      </c>
      <c r="F1783" t="s">
        <v>3341</v>
      </c>
      <c r="G1783" t="s">
        <v>3398</v>
      </c>
      <c r="I1783" t="str">
        <f>HYPERLINK("https://twitter.com/Twitter User/status/1770176592863477963","https://twitter.com/Twitter User/status/1770176592863477963")</f>
        <v>https://twitter.com/Twitter User/status/1770176592863477963</v>
      </c>
      <c r="N1783">
        <v>0</v>
      </c>
      <c r="O1783">
        <v>0</v>
      </c>
      <c r="W1783" t="s">
        <v>94</v>
      </c>
      <c r="X1783" t="s">
        <v>95</v>
      </c>
      <c r="AK1783" t="s">
        <v>54</v>
      </c>
      <c r="AL1783" t="s">
        <v>55</v>
      </c>
      <c r="AM1783" t="s">
        <v>55</v>
      </c>
      <c r="AN1783" t="s">
        <v>55</v>
      </c>
      <c r="AO1783" t="s">
        <v>55</v>
      </c>
      <c r="AP1783" t="s">
        <v>55</v>
      </c>
      <c r="AQ1783" t="s">
        <v>55</v>
      </c>
    </row>
    <row r="1784" spans="1:43" x14ac:dyDescent="0.35">
      <c r="A1784" t="s">
        <v>3350</v>
      </c>
      <c r="B1784" t="s">
        <v>47</v>
      </c>
      <c r="C1784" t="s">
        <v>48</v>
      </c>
      <c r="D1784" t="s">
        <v>48</v>
      </c>
      <c r="E1784" t="s">
        <v>49</v>
      </c>
      <c r="F1784" t="s">
        <v>3341</v>
      </c>
      <c r="G1784" t="s">
        <v>3399</v>
      </c>
      <c r="I1784" t="str">
        <f>HYPERLINK("https://twitter.com/Twitter User/status/1770174937455632406","https://twitter.com/Twitter User/status/1770174937455632406")</f>
        <v>https://twitter.com/Twitter User/status/1770174937455632406</v>
      </c>
      <c r="N1784">
        <v>0</v>
      </c>
      <c r="O1784">
        <v>0</v>
      </c>
      <c r="W1784" t="s">
        <v>94</v>
      </c>
      <c r="X1784" t="s">
        <v>95</v>
      </c>
      <c r="AK1784" t="s">
        <v>54</v>
      </c>
      <c r="AL1784" t="s">
        <v>55</v>
      </c>
      <c r="AM1784" t="s">
        <v>55</v>
      </c>
      <c r="AN1784" t="s">
        <v>55</v>
      </c>
      <c r="AO1784" t="s">
        <v>55</v>
      </c>
      <c r="AP1784" t="s">
        <v>55</v>
      </c>
      <c r="AQ1784" t="s">
        <v>55</v>
      </c>
    </row>
    <row r="1785" spans="1:43" x14ac:dyDescent="0.35">
      <c r="A1785" t="s">
        <v>3350</v>
      </c>
      <c r="B1785" t="s">
        <v>47</v>
      </c>
      <c r="C1785" t="s">
        <v>48</v>
      </c>
      <c r="D1785" t="s">
        <v>48</v>
      </c>
      <c r="E1785" t="s">
        <v>49</v>
      </c>
      <c r="F1785" t="s">
        <v>3341</v>
      </c>
      <c r="G1785" t="s">
        <v>3400</v>
      </c>
      <c r="I1785" t="str">
        <f>HYPERLINK("https://twitter.com/Twitter User/status/1770174832686063651","https://twitter.com/Twitter User/status/1770174832686063651")</f>
        <v>https://twitter.com/Twitter User/status/1770174832686063651</v>
      </c>
      <c r="N1785">
        <v>0</v>
      </c>
      <c r="O1785">
        <v>0</v>
      </c>
      <c r="W1785" t="s">
        <v>94</v>
      </c>
      <c r="X1785" t="s">
        <v>95</v>
      </c>
      <c r="AK1785" t="s">
        <v>54</v>
      </c>
      <c r="AL1785" t="s">
        <v>55</v>
      </c>
      <c r="AM1785" t="s">
        <v>55</v>
      </c>
      <c r="AN1785" t="s">
        <v>55</v>
      </c>
      <c r="AO1785" t="s">
        <v>55</v>
      </c>
      <c r="AP1785" t="s">
        <v>55</v>
      </c>
      <c r="AQ1785" t="s">
        <v>55</v>
      </c>
    </row>
    <row r="1786" spans="1:43" x14ac:dyDescent="0.35">
      <c r="A1786" t="s">
        <v>3350</v>
      </c>
      <c r="B1786" t="s">
        <v>47</v>
      </c>
      <c r="C1786" t="s">
        <v>48</v>
      </c>
      <c r="D1786" t="s">
        <v>48</v>
      </c>
      <c r="E1786" t="s">
        <v>68</v>
      </c>
      <c r="F1786" t="s">
        <v>3401</v>
      </c>
      <c r="G1786" t="s">
        <v>3402</v>
      </c>
      <c r="I1786" t="str">
        <f>HYPERLINK("https://twitter.com/Twitter User/status/1770169757955747967","https://twitter.com/Twitter User/status/1770169757955747967")</f>
        <v>https://twitter.com/Twitter User/status/1770169757955747967</v>
      </c>
      <c r="N1786">
        <v>0</v>
      </c>
      <c r="O1786">
        <v>0</v>
      </c>
      <c r="X1786" t="s">
        <v>95</v>
      </c>
      <c r="AK1786" t="s">
        <v>54</v>
      </c>
      <c r="AL1786" t="s">
        <v>55</v>
      </c>
      <c r="AM1786" t="s">
        <v>55</v>
      </c>
      <c r="AN1786" t="s">
        <v>55</v>
      </c>
      <c r="AO1786" t="s">
        <v>55</v>
      </c>
      <c r="AP1786" t="s">
        <v>55</v>
      </c>
      <c r="AQ1786" t="s">
        <v>55</v>
      </c>
    </row>
    <row r="1787" spans="1:43" x14ac:dyDescent="0.35">
      <c r="A1787" t="s">
        <v>3403</v>
      </c>
      <c r="B1787" t="s">
        <v>47</v>
      </c>
      <c r="C1787" t="s">
        <v>48</v>
      </c>
      <c r="D1787" t="s">
        <v>48</v>
      </c>
      <c r="E1787" t="s">
        <v>49</v>
      </c>
      <c r="F1787" t="s">
        <v>3341</v>
      </c>
      <c r="G1787" t="s">
        <v>3404</v>
      </c>
      <c r="I1787" t="str">
        <f>HYPERLINK("https://twitter.com/Twitter User/status/1770144802408947863","https://twitter.com/Twitter User/status/1770144802408947863")</f>
        <v>https://twitter.com/Twitter User/status/1770144802408947863</v>
      </c>
      <c r="J1787" t="s">
        <v>52</v>
      </c>
      <c r="N1787">
        <v>0</v>
      </c>
      <c r="O1787">
        <v>0</v>
      </c>
      <c r="X1787" t="s">
        <v>95</v>
      </c>
      <c r="AK1787" t="s">
        <v>54</v>
      </c>
      <c r="AL1787" t="s">
        <v>55</v>
      </c>
      <c r="AM1787" t="s">
        <v>55</v>
      </c>
      <c r="AN1787" t="s">
        <v>55</v>
      </c>
      <c r="AO1787" t="s">
        <v>55</v>
      </c>
      <c r="AP1787" t="s">
        <v>55</v>
      </c>
      <c r="AQ1787" t="s">
        <v>55</v>
      </c>
    </row>
    <row r="1788" spans="1:43" x14ac:dyDescent="0.35">
      <c r="A1788" t="s">
        <v>3403</v>
      </c>
      <c r="B1788" t="s">
        <v>47</v>
      </c>
      <c r="C1788" t="s">
        <v>48</v>
      </c>
      <c r="D1788" t="s">
        <v>48</v>
      </c>
      <c r="E1788" t="s">
        <v>68</v>
      </c>
      <c r="F1788" t="s">
        <v>3396</v>
      </c>
      <c r="G1788" t="s">
        <v>3405</v>
      </c>
      <c r="I1788" t="str">
        <f>HYPERLINK("https://twitter.com/Twitter User/status/1770143716843336087","https://twitter.com/Twitter User/status/1770143716843336087")</f>
        <v>https://twitter.com/Twitter User/status/1770143716843336087</v>
      </c>
      <c r="N1788">
        <v>0</v>
      </c>
      <c r="O1788">
        <v>0</v>
      </c>
      <c r="W1788" t="s">
        <v>94</v>
      </c>
      <c r="X1788" t="s">
        <v>95</v>
      </c>
      <c r="AK1788" t="s">
        <v>54</v>
      </c>
      <c r="AL1788" t="s">
        <v>55</v>
      </c>
      <c r="AM1788" t="s">
        <v>55</v>
      </c>
      <c r="AN1788" t="s">
        <v>55</v>
      </c>
      <c r="AO1788" t="s">
        <v>55</v>
      </c>
      <c r="AP1788" t="s">
        <v>55</v>
      </c>
      <c r="AQ1788" t="s">
        <v>55</v>
      </c>
    </row>
    <row r="1789" spans="1:43" x14ac:dyDescent="0.35">
      <c r="A1789" t="s">
        <v>3403</v>
      </c>
      <c r="B1789" t="s">
        <v>47</v>
      </c>
      <c r="C1789" t="s">
        <v>48</v>
      </c>
      <c r="D1789" t="s">
        <v>48</v>
      </c>
      <c r="E1789" t="s">
        <v>49</v>
      </c>
      <c r="F1789" t="s">
        <v>3341</v>
      </c>
      <c r="G1789" t="s">
        <v>3406</v>
      </c>
      <c r="I1789" t="str">
        <f>HYPERLINK("https://twitter.com/Twitter User/status/1770143661860249975","https://twitter.com/Twitter User/status/1770143661860249975")</f>
        <v>https://twitter.com/Twitter User/status/1770143661860249975</v>
      </c>
      <c r="N1789">
        <v>0</v>
      </c>
      <c r="O1789">
        <v>0</v>
      </c>
      <c r="W1789" t="s">
        <v>94</v>
      </c>
      <c r="X1789" t="s">
        <v>95</v>
      </c>
      <c r="AK1789" t="s">
        <v>54</v>
      </c>
      <c r="AL1789" t="s">
        <v>55</v>
      </c>
      <c r="AM1789" t="s">
        <v>55</v>
      </c>
      <c r="AN1789" t="s">
        <v>55</v>
      </c>
      <c r="AO1789" t="s">
        <v>55</v>
      </c>
      <c r="AP1789" t="s">
        <v>55</v>
      </c>
      <c r="AQ1789" t="s">
        <v>55</v>
      </c>
    </row>
    <row r="1790" spans="1:43" x14ac:dyDescent="0.35">
      <c r="A1790" t="s">
        <v>3403</v>
      </c>
      <c r="B1790" t="s">
        <v>47</v>
      </c>
      <c r="C1790" t="s">
        <v>48</v>
      </c>
      <c r="D1790" t="s">
        <v>48</v>
      </c>
      <c r="E1790" t="s">
        <v>49</v>
      </c>
      <c r="F1790" t="s">
        <v>3407</v>
      </c>
      <c r="G1790" t="s">
        <v>3408</v>
      </c>
      <c r="I1790" t="str">
        <f>HYPERLINK("https://twitter.com/Twitter User/status/1770136001207304682","https://twitter.com/Twitter User/status/1770136001207304682")</f>
        <v>https://twitter.com/Twitter User/status/1770136001207304682</v>
      </c>
      <c r="N1790">
        <v>0</v>
      </c>
      <c r="O1790">
        <v>0</v>
      </c>
      <c r="W1790" t="s">
        <v>94</v>
      </c>
      <c r="X1790" t="s">
        <v>53</v>
      </c>
      <c r="AK1790" t="s">
        <v>54</v>
      </c>
      <c r="AL1790" t="s">
        <v>55</v>
      </c>
      <c r="AM1790" t="s">
        <v>55</v>
      </c>
      <c r="AN1790" t="s">
        <v>55</v>
      </c>
      <c r="AO1790" t="s">
        <v>55</v>
      </c>
      <c r="AP1790" t="s">
        <v>55</v>
      </c>
      <c r="AQ1790" t="s">
        <v>55</v>
      </c>
    </row>
    <row r="1791" spans="1:43" x14ac:dyDescent="0.35">
      <c r="A1791" t="s">
        <v>3403</v>
      </c>
      <c r="B1791" t="s">
        <v>47</v>
      </c>
      <c r="C1791" t="s">
        <v>48</v>
      </c>
      <c r="D1791" t="s">
        <v>48</v>
      </c>
      <c r="E1791" t="s">
        <v>49</v>
      </c>
      <c r="F1791" t="s">
        <v>3409</v>
      </c>
      <c r="G1791" t="s">
        <v>3410</v>
      </c>
      <c r="I1791" t="str">
        <f>HYPERLINK("https://twitter.com/Twitter User/status/1770135563514843218","https://twitter.com/Twitter User/status/1770135563514843218")</f>
        <v>https://twitter.com/Twitter User/status/1770135563514843218</v>
      </c>
      <c r="N1791">
        <v>0</v>
      </c>
      <c r="O1791">
        <v>0</v>
      </c>
      <c r="W1791" t="s">
        <v>94</v>
      </c>
      <c r="X1791" t="s">
        <v>53</v>
      </c>
      <c r="AK1791" t="s">
        <v>54</v>
      </c>
      <c r="AL1791" t="s">
        <v>55</v>
      </c>
      <c r="AM1791" t="s">
        <v>55</v>
      </c>
      <c r="AN1791" t="s">
        <v>55</v>
      </c>
      <c r="AO1791" t="s">
        <v>55</v>
      </c>
      <c r="AP1791" t="s">
        <v>55</v>
      </c>
      <c r="AQ1791" t="s">
        <v>55</v>
      </c>
    </row>
    <row r="1792" spans="1:43" x14ac:dyDescent="0.35">
      <c r="A1792" t="s">
        <v>3403</v>
      </c>
      <c r="B1792" t="s">
        <v>47</v>
      </c>
      <c r="C1792" t="s">
        <v>48</v>
      </c>
      <c r="D1792" t="s">
        <v>48</v>
      </c>
      <c r="E1792" t="s">
        <v>68</v>
      </c>
      <c r="F1792" t="s">
        <v>3396</v>
      </c>
      <c r="G1792" t="s">
        <v>3411</v>
      </c>
      <c r="I1792" t="str">
        <f>HYPERLINK("https://twitter.com/Twitter User/status/1770135144654885338","https://twitter.com/Twitter User/status/1770135144654885338")</f>
        <v>https://twitter.com/Twitter User/status/1770135144654885338</v>
      </c>
      <c r="N1792">
        <v>0</v>
      </c>
      <c r="O1792">
        <v>0</v>
      </c>
      <c r="W1792" t="s">
        <v>94</v>
      </c>
      <c r="X1792" t="s">
        <v>95</v>
      </c>
      <c r="AK1792" t="s">
        <v>54</v>
      </c>
      <c r="AL1792" t="s">
        <v>55</v>
      </c>
      <c r="AM1792" t="s">
        <v>55</v>
      </c>
      <c r="AN1792" t="s">
        <v>55</v>
      </c>
      <c r="AO1792" t="s">
        <v>55</v>
      </c>
      <c r="AP1792" t="s">
        <v>55</v>
      </c>
      <c r="AQ1792" t="s">
        <v>55</v>
      </c>
    </row>
    <row r="1793" spans="1:43" x14ac:dyDescent="0.35">
      <c r="A1793" t="s">
        <v>3403</v>
      </c>
      <c r="B1793" t="s">
        <v>47</v>
      </c>
      <c r="C1793" t="s">
        <v>48</v>
      </c>
      <c r="D1793" t="s">
        <v>48</v>
      </c>
      <c r="E1793" t="s">
        <v>49</v>
      </c>
      <c r="F1793" t="s">
        <v>3341</v>
      </c>
      <c r="G1793" t="s">
        <v>3412</v>
      </c>
      <c r="I1793" t="str">
        <f>HYPERLINK("https://twitter.com/Twitter User/status/1770134131432636613","https://twitter.com/Twitter User/status/1770134131432636613")</f>
        <v>https://twitter.com/Twitter User/status/1770134131432636613</v>
      </c>
      <c r="J1793" t="s">
        <v>52</v>
      </c>
      <c r="N1793">
        <v>0</v>
      </c>
      <c r="O1793">
        <v>0</v>
      </c>
      <c r="W1793" t="s">
        <v>94</v>
      </c>
      <c r="X1793" t="s">
        <v>95</v>
      </c>
      <c r="AK1793" t="s">
        <v>54</v>
      </c>
      <c r="AL1793" t="s">
        <v>55</v>
      </c>
      <c r="AM1793" t="s">
        <v>55</v>
      </c>
      <c r="AN1793" t="s">
        <v>55</v>
      </c>
      <c r="AO1793" t="s">
        <v>55</v>
      </c>
      <c r="AP1793" t="s">
        <v>55</v>
      </c>
      <c r="AQ1793" t="s">
        <v>55</v>
      </c>
    </row>
    <row r="1794" spans="1:43" x14ac:dyDescent="0.35">
      <c r="A1794" t="s">
        <v>3403</v>
      </c>
      <c r="B1794" t="s">
        <v>47</v>
      </c>
      <c r="C1794" t="s">
        <v>48</v>
      </c>
      <c r="D1794" t="s">
        <v>48</v>
      </c>
      <c r="E1794" t="s">
        <v>49</v>
      </c>
      <c r="F1794" t="s">
        <v>3396</v>
      </c>
      <c r="G1794" t="s">
        <v>3413</v>
      </c>
      <c r="I1794" t="str">
        <f>HYPERLINK("https://twitter.com/Twitter User/status/1770133250855313829","https://twitter.com/Twitter User/status/1770133250855313829")</f>
        <v>https://twitter.com/Twitter User/status/1770133250855313829</v>
      </c>
      <c r="N1794">
        <v>0</v>
      </c>
      <c r="O1794">
        <v>0</v>
      </c>
      <c r="W1794" t="s">
        <v>94</v>
      </c>
      <c r="X1794" t="s">
        <v>53</v>
      </c>
      <c r="AK1794" t="s">
        <v>54</v>
      </c>
      <c r="AL1794" t="s">
        <v>55</v>
      </c>
      <c r="AM1794" t="s">
        <v>55</v>
      </c>
      <c r="AN1794" t="s">
        <v>55</v>
      </c>
      <c r="AO1794" t="s">
        <v>55</v>
      </c>
      <c r="AP1794" t="s">
        <v>55</v>
      </c>
      <c r="AQ1794" t="s">
        <v>55</v>
      </c>
    </row>
    <row r="1795" spans="1:43" x14ac:dyDescent="0.35">
      <c r="A1795" t="s">
        <v>3403</v>
      </c>
      <c r="B1795" t="s">
        <v>47</v>
      </c>
      <c r="C1795" t="s">
        <v>48</v>
      </c>
      <c r="D1795" t="s">
        <v>48</v>
      </c>
      <c r="E1795" t="s">
        <v>68</v>
      </c>
      <c r="F1795" t="s">
        <v>3414</v>
      </c>
      <c r="G1795" t="s">
        <v>3415</v>
      </c>
      <c r="I1795" t="str">
        <f>HYPERLINK("https://twitter.com/Twitter User/status/1770132316955812054","https://twitter.com/Twitter User/status/1770132316955812054")</f>
        <v>https://twitter.com/Twitter User/status/1770132316955812054</v>
      </c>
      <c r="N1795">
        <v>0</v>
      </c>
      <c r="O1795">
        <v>0</v>
      </c>
      <c r="W1795" t="s">
        <v>94</v>
      </c>
      <c r="X1795" t="s">
        <v>53</v>
      </c>
      <c r="AK1795" t="s">
        <v>54</v>
      </c>
      <c r="AL1795" t="s">
        <v>55</v>
      </c>
      <c r="AM1795" t="s">
        <v>55</v>
      </c>
      <c r="AN1795" t="s">
        <v>55</v>
      </c>
      <c r="AO1795" t="s">
        <v>55</v>
      </c>
      <c r="AP1795" t="s">
        <v>55</v>
      </c>
      <c r="AQ1795" t="s">
        <v>55</v>
      </c>
    </row>
    <row r="1796" spans="1:43" x14ac:dyDescent="0.35">
      <c r="A1796" t="s">
        <v>3403</v>
      </c>
      <c r="B1796" t="s">
        <v>47</v>
      </c>
      <c r="C1796" t="s">
        <v>48</v>
      </c>
      <c r="D1796" t="s">
        <v>48</v>
      </c>
      <c r="E1796" t="s">
        <v>49</v>
      </c>
      <c r="F1796" t="s">
        <v>3416</v>
      </c>
      <c r="G1796" t="s">
        <v>3417</v>
      </c>
      <c r="I1796" t="str">
        <f>HYPERLINK("https://twitter.com/Twitter User/status/1770130519381946697","https://twitter.com/Twitter User/status/1770130519381946697")</f>
        <v>https://twitter.com/Twitter User/status/1770130519381946697</v>
      </c>
      <c r="J1796" t="s">
        <v>52</v>
      </c>
      <c r="N1796">
        <v>0</v>
      </c>
      <c r="O1796">
        <v>0</v>
      </c>
      <c r="X1796" t="s">
        <v>53</v>
      </c>
      <c r="AK1796" t="s">
        <v>54</v>
      </c>
      <c r="AL1796" t="s">
        <v>55</v>
      </c>
      <c r="AM1796" t="s">
        <v>55</v>
      </c>
      <c r="AN1796" t="s">
        <v>55</v>
      </c>
      <c r="AO1796" t="s">
        <v>55</v>
      </c>
      <c r="AP1796" t="s">
        <v>55</v>
      </c>
      <c r="AQ1796" t="s">
        <v>55</v>
      </c>
    </row>
    <row r="1797" spans="1:43" x14ac:dyDescent="0.35">
      <c r="A1797" t="s">
        <v>3403</v>
      </c>
      <c r="B1797" t="s">
        <v>47</v>
      </c>
      <c r="C1797" t="s">
        <v>48</v>
      </c>
      <c r="D1797" t="s">
        <v>48</v>
      </c>
      <c r="E1797" t="s">
        <v>49</v>
      </c>
      <c r="F1797" t="s">
        <v>3418</v>
      </c>
      <c r="G1797" t="s">
        <v>3419</v>
      </c>
      <c r="I1797" t="str">
        <f>HYPERLINK("https://twitter.com/Twitter User/status/1770124246036975642","https://twitter.com/Twitter User/status/1770124246036975642")</f>
        <v>https://twitter.com/Twitter User/status/1770124246036975642</v>
      </c>
      <c r="N1797">
        <v>0</v>
      </c>
      <c r="O1797">
        <v>0</v>
      </c>
      <c r="W1797" t="s">
        <v>94</v>
      </c>
      <c r="X1797" t="s">
        <v>53</v>
      </c>
      <c r="AK1797" t="s">
        <v>54</v>
      </c>
      <c r="AL1797" t="s">
        <v>55</v>
      </c>
      <c r="AM1797" t="s">
        <v>55</v>
      </c>
      <c r="AN1797" t="s">
        <v>55</v>
      </c>
      <c r="AO1797" t="s">
        <v>55</v>
      </c>
      <c r="AP1797" t="s">
        <v>55</v>
      </c>
      <c r="AQ1797" t="s">
        <v>55</v>
      </c>
    </row>
    <row r="1798" spans="1:43" x14ac:dyDescent="0.35">
      <c r="A1798" t="s">
        <v>3403</v>
      </c>
      <c r="B1798" t="s">
        <v>47</v>
      </c>
      <c r="C1798" t="s">
        <v>48</v>
      </c>
      <c r="D1798" t="s">
        <v>48</v>
      </c>
      <c r="E1798" t="s">
        <v>49</v>
      </c>
      <c r="F1798" t="s">
        <v>3341</v>
      </c>
      <c r="G1798" t="s">
        <v>3420</v>
      </c>
      <c r="I1798" t="str">
        <f>HYPERLINK("https://twitter.com/Twitter User/status/1770121858974642391","https://twitter.com/Twitter User/status/1770121858974642391")</f>
        <v>https://twitter.com/Twitter User/status/1770121858974642391</v>
      </c>
      <c r="N1798">
        <v>0</v>
      </c>
      <c r="O1798">
        <v>0</v>
      </c>
      <c r="W1798" t="s">
        <v>94</v>
      </c>
      <c r="X1798" t="s">
        <v>95</v>
      </c>
      <c r="AK1798" t="s">
        <v>54</v>
      </c>
      <c r="AL1798" t="s">
        <v>55</v>
      </c>
      <c r="AM1798" t="s">
        <v>55</v>
      </c>
      <c r="AN1798" t="s">
        <v>55</v>
      </c>
      <c r="AO1798" t="s">
        <v>55</v>
      </c>
      <c r="AP1798" t="s">
        <v>55</v>
      </c>
      <c r="AQ1798" t="s">
        <v>55</v>
      </c>
    </row>
    <row r="1799" spans="1:43" x14ac:dyDescent="0.35">
      <c r="A1799" t="s">
        <v>3403</v>
      </c>
      <c r="B1799" t="s">
        <v>47</v>
      </c>
      <c r="C1799" t="s">
        <v>48</v>
      </c>
      <c r="D1799" t="s">
        <v>48</v>
      </c>
      <c r="E1799" t="s">
        <v>49</v>
      </c>
      <c r="F1799" t="s">
        <v>3341</v>
      </c>
      <c r="G1799" t="s">
        <v>3421</v>
      </c>
      <c r="I1799" t="str">
        <f>HYPERLINK("https://twitter.com/Twitter User/status/1770121324327006518","https://twitter.com/Twitter User/status/1770121324327006518")</f>
        <v>https://twitter.com/Twitter User/status/1770121324327006518</v>
      </c>
      <c r="N1799">
        <v>0</v>
      </c>
      <c r="O1799">
        <v>0</v>
      </c>
      <c r="X1799" t="s">
        <v>95</v>
      </c>
      <c r="AK1799" t="s">
        <v>54</v>
      </c>
      <c r="AL1799" t="s">
        <v>55</v>
      </c>
      <c r="AM1799" t="s">
        <v>55</v>
      </c>
      <c r="AN1799" t="s">
        <v>55</v>
      </c>
      <c r="AO1799" t="s">
        <v>55</v>
      </c>
      <c r="AP1799" t="s">
        <v>55</v>
      </c>
      <c r="AQ1799" t="s">
        <v>55</v>
      </c>
    </row>
    <row r="1800" spans="1:43" x14ac:dyDescent="0.35">
      <c r="A1800" t="s">
        <v>3403</v>
      </c>
      <c r="B1800" t="s">
        <v>47</v>
      </c>
      <c r="C1800" t="s">
        <v>48</v>
      </c>
      <c r="D1800" t="s">
        <v>48</v>
      </c>
      <c r="E1800" t="s">
        <v>68</v>
      </c>
      <c r="F1800" t="s">
        <v>3401</v>
      </c>
      <c r="G1800" t="s">
        <v>3422</v>
      </c>
      <c r="I1800" t="str">
        <f>HYPERLINK("https://twitter.com/Twitter User/status/1770120797782466891","https://twitter.com/Twitter User/status/1770120797782466891")</f>
        <v>https://twitter.com/Twitter User/status/1770120797782466891</v>
      </c>
      <c r="J1800" t="s">
        <v>52</v>
      </c>
      <c r="N1800">
        <v>0</v>
      </c>
      <c r="O1800">
        <v>0</v>
      </c>
      <c r="X1800" t="s">
        <v>95</v>
      </c>
      <c r="AK1800" t="s">
        <v>54</v>
      </c>
      <c r="AL1800" t="s">
        <v>55</v>
      </c>
      <c r="AM1800" t="s">
        <v>55</v>
      </c>
      <c r="AN1800" t="s">
        <v>55</v>
      </c>
      <c r="AO1800" t="s">
        <v>55</v>
      </c>
      <c r="AP1800" t="s">
        <v>55</v>
      </c>
      <c r="AQ1800" t="s">
        <v>55</v>
      </c>
    </row>
    <row r="1801" spans="1:43" x14ac:dyDescent="0.35">
      <c r="A1801" t="s">
        <v>3403</v>
      </c>
      <c r="B1801" t="s">
        <v>47</v>
      </c>
      <c r="C1801" t="s">
        <v>48</v>
      </c>
      <c r="D1801" t="s">
        <v>48</v>
      </c>
      <c r="E1801" t="s">
        <v>68</v>
      </c>
      <c r="F1801" t="s">
        <v>3401</v>
      </c>
      <c r="G1801" t="s">
        <v>3423</v>
      </c>
      <c r="I1801" t="str">
        <f>HYPERLINK("https://twitter.com/Twitter User/status/1770120043743039650","https://twitter.com/Twitter User/status/1770120043743039650")</f>
        <v>https://twitter.com/Twitter User/status/1770120043743039650</v>
      </c>
      <c r="N1801">
        <v>0</v>
      </c>
      <c r="O1801">
        <v>0</v>
      </c>
      <c r="X1801" t="s">
        <v>53</v>
      </c>
      <c r="AK1801" t="s">
        <v>54</v>
      </c>
      <c r="AL1801" t="s">
        <v>55</v>
      </c>
      <c r="AM1801" t="s">
        <v>55</v>
      </c>
      <c r="AN1801" t="s">
        <v>55</v>
      </c>
      <c r="AO1801" t="s">
        <v>55</v>
      </c>
      <c r="AP1801" t="s">
        <v>55</v>
      </c>
      <c r="AQ1801" t="s">
        <v>55</v>
      </c>
    </row>
    <row r="1802" spans="1:43" x14ac:dyDescent="0.35">
      <c r="A1802" t="s">
        <v>3403</v>
      </c>
      <c r="B1802" t="s">
        <v>47</v>
      </c>
      <c r="C1802" t="s">
        <v>48</v>
      </c>
      <c r="D1802" t="s">
        <v>48</v>
      </c>
      <c r="E1802" t="s">
        <v>49</v>
      </c>
      <c r="F1802" t="s">
        <v>3424</v>
      </c>
      <c r="G1802" t="s">
        <v>3425</v>
      </c>
      <c r="I1802" t="str">
        <f>HYPERLINK("https://twitter.com/Twitter User/status/1770119537238983036","https://twitter.com/Twitter User/status/1770119537238983036")</f>
        <v>https://twitter.com/Twitter User/status/1770119537238983036</v>
      </c>
      <c r="J1802" t="s">
        <v>52</v>
      </c>
      <c r="N1802">
        <v>0</v>
      </c>
      <c r="O1802">
        <v>0</v>
      </c>
      <c r="X1802" t="s">
        <v>53</v>
      </c>
      <c r="AK1802" t="s">
        <v>54</v>
      </c>
      <c r="AL1802" t="s">
        <v>55</v>
      </c>
      <c r="AM1802" t="s">
        <v>55</v>
      </c>
      <c r="AN1802" t="s">
        <v>55</v>
      </c>
      <c r="AO1802" t="s">
        <v>55</v>
      </c>
      <c r="AP1802" t="s">
        <v>55</v>
      </c>
      <c r="AQ1802" t="s">
        <v>55</v>
      </c>
    </row>
    <row r="1803" spans="1:43" x14ac:dyDescent="0.35">
      <c r="A1803" t="s">
        <v>3403</v>
      </c>
      <c r="B1803" t="s">
        <v>47</v>
      </c>
      <c r="C1803" t="s">
        <v>48</v>
      </c>
      <c r="D1803" t="s">
        <v>48</v>
      </c>
      <c r="E1803" t="s">
        <v>49</v>
      </c>
      <c r="F1803" t="s">
        <v>3426</v>
      </c>
      <c r="G1803" t="s">
        <v>3427</v>
      </c>
      <c r="I1803" t="str">
        <f>HYPERLINK("https://twitter.com/Twitter User/status/1770119288508096537","https://twitter.com/Twitter User/status/1770119288508096537")</f>
        <v>https://twitter.com/Twitter User/status/1770119288508096537</v>
      </c>
      <c r="N1803">
        <v>0</v>
      </c>
      <c r="O1803">
        <v>0</v>
      </c>
      <c r="W1803" t="s">
        <v>94</v>
      </c>
      <c r="X1803" t="s">
        <v>53</v>
      </c>
      <c r="AK1803" t="s">
        <v>54</v>
      </c>
      <c r="AL1803" t="s">
        <v>55</v>
      </c>
      <c r="AM1803" t="s">
        <v>55</v>
      </c>
      <c r="AN1803" t="s">
        <v>55</v>
      </c>
      <c r="AO1803" t="s">
        <v>55</v>
      </c>
      <c r="AP1803" t="s">
        <v>55</v>
      </c>
      <c r="AQ1803" t="s">
        <v>55</v>
      </c>
    </row>
    <row r="1804" spans="1:43" x14ac:dyDescent="0.35">
      <c r="A1804" t="s">
        <v>3403</v>
      </c>
      <c r="B1804" t="s">
        <v>47</v>
      </c>
      <c r="C1804" t="s">
        <v>48</v>
      </c>
      <c r="D1804" t="s">
        <v>48</v>
      </c>
      <c r="E1804" t="s">
        <v>61</v>
      </c>
      <c r="F1804" t="s">
        <v>3428</v>
      </c>
      <c r="G1804" t="s">
        <v>3429</v>
      </c>
      <c r="I1804" t="str">
        <f>HYPERLINK("https://twitter.com/Twitter User/status/1770119238470263068","https://twitter.com/Twitter User/status/1770119238470263068")</f>
        <v>https://twitter.com/Twitter User/status/1770119238470263068</v>
      </c>
      <c r="J1804" t="s">
        <v>52</v>
      </c>
      <c r="N1804">
        <v>0</v>
      </c>
      <c r="O1804">
        <v>0</v>
      </c>
      <c r="X1804" t="s">
        <v>95</v>
      </c>
      <c r="AK1804" t="s">
        <v>54</v>
      </c>
      <c r="AL1804" t="s">
        <v>55</v>
      </c>
      <c r="AM1804" t="s">
        <v>55</v>
      </c>
      <c r="AN1804" t="s">
        <v>55</v>
      </c>
      <c r="AO1804" t="s">
        <v>55</v>
      </c>
      <c r="AP1804" t="s">
        <v>55</v>
      </c>
      <c r="AQ1804" t="s">
        <v>55</v>
      </c>
    </row>
    <row r="1805" spans="1:43" x14ac:dyDescent="0.35">
      <c r="A1805" t="s">
        <v>3403</v>
      </c>
      <c r="B1805" t="s">
        <v>47</v>
      </c>
      <c r="C1805" t="s">
        <v>48</v>
      </c>
      <c r="D1805" t="s">
        <v>48</v>
      </c>
      <c r="E1805" t="s">
        <v>49</v>
      </c>
      <c r="F1805" t="s">
        <v>3341</v>
      </c>
      <c r="G1805" t="s">
        <v>3430</v>
      </c>
      <c r="I1805" t="str">
        <f>HYPERLINK("https://twitter.com/Twitter User/status/1770119187152965973","https://twitter.com/Twitter User/status/1770119187152965973")</f>
        <v>https://twitter.com/Twitter User/status/1770119187152965973</v>
      </c>
      <c r="N1805">
        <v>0</v>
      </c>
      <c r="O1805">
        <v>0</v>
      </c>
      <c r="W1805" t="s">
        <v>94</v>
      </c>
      <c r="X1805" t="s">
        <v>95</v>
      </c>
      <c r="AK1805" t="s">
        <v>54</v>
      </c>
      <c r="AL1805" t="s">
        <v>55</v>
      </c>
      <c r="AM1805" t="s">
        <v>55</v>
      </c>
      <c r="AN1805" t="s">
        <v>55</v>
      </c>
      <c r="AO1805" t="s">
        <v>55</v>
      </c>
      <c r="AP1805" t="s">
        <v>55</v>
      </c>
      <c r="AQ1805" t="s">
        <v>55</v>
      </c>
    </row>
    <row r="1806" spans="1:43" x14ac:dyDescent="0.35">
      <c r="A1806" t="s">
        <v>3403</v>
      </c>
      <c r="B1806" t="s">
        <v>47</v>
      </c>
      <c r="C1806" t="s">
        <v>48</v>
      </c>
      <c r="D1806" t="s">
        <v>48</v>
      </c>
      <c r="E1806" t="s">
        <v>61</v>
      </c>
      <c r="F1806" t="s">
        <v>3428</v>
      </c>
      <c r="G1806" t="s">
        <v>3431</v>
      </c>
      <c r="I1806" t="str">
        <f>HYPERLINK("https://twitter.com/Twitter User/status/1770119172179337319","https://twitter.com/Twitter User/status/1770119172179337319")</f>
        <v>https://twitter.com/Twitter User/status/1770119172179337319</v>
      </c>
      <c r="J1806" t="s">
        <v>52</v>
      </c>
      <c r="N1806">
        <v>0</v>
      </c>
      <c r="O1806">
        <v>0</v>
      </c>
      <c r="X1806" t="s">
        <v>53</v>
      </c>
      <c r="AK1806" t="s">
        <v>54</v>
      </c>
      <c r="AL1806" t="s">
        <v>55</v>
      </c>
      <c r="AM1806" t="s">
        <v>55</v>
      </c>
      <c r="AN1806" t="s">
        <v>55</v>
      </c>
      <c r="AO1806" t="s">
        <v>55</v>
      </c>
      <c r="AP1806" t="s">
        <v>55</v>
      </c>
      <c r="AQ1806" t="s">
        <v>55</v>
      </c>
    </row>
    <row r="1807" spans="1:43" x14ac:dyDescent="0.35">
      <c r="A1807" t="s">
        <v>3403</v>
      </c>
      <c r="B1807" t="s">
        <v>47</v>
      </c>
      <c r="C1807" t="s">
        <v>48</v>
      </c>
      <c r="D1807" t="s">
        <v>48</v>
      </c>
      <c r="E1807" t="s">
        <v>49</v>
      </c>
      <c r="F1807" t="s">
        <v>3432</v>
      </c>
      <c r="G1807" t="s">
        <v>3433</v>
      </c>
      <c r="I1807" t="str">
        <f>HYPERLINK("https://twitter.com/Twitter User/status/1770118477988106699","https://twitter.com/Twitter User/status/1770118477988106699")</f>
        <v>https://twitter.com/Twitter User/status/1770118477988106699</v>
      </c>
      <c r="N1807">
        <v>0</v>
      </c>
      <c r="O1807">
        <v>0</v>
      </c>
      <c r="W1807" t="s">
        <v>94</v>
      </c>
      <c r="X1807" t="s">
        <v>53</v>
      </c>
      <c r="AK1807" t="s">
        <v>54</v>
      </c>
      <c r="AL1807" t="s">
        <v>55</v>
      </c>
      <c r="AM1807" t="s">
        <v>55</v>
      </c>
      <c r="AN1807" t="s">
        <v>55</v>
      </c>
      <c r="AO1807" t="s">
        <v>55</v>
      </c>
      <c r="AP1807" t="s">
        <v>55</v>
      </c>
      <c r="AQ1807" t="s">
        <v>55</v>
      </c>
    </row>
    <row r="1808" spans="1:43" x14ac:dyDescent="0.35">
      <c r="A1808" t="s">
        <v>3403</v>
      </c>
      <c r="B1808" t="s">
        <v>47</v>
      </c>
      <c r="C1808" t="s">
        <v>48</v>
      </c>
      <c r="D1808" t="s">
        <v>48</v>
      </c>
      <c r="E1808" t="s">
        <v>49</v>
      </c>
      <c r="F1808" t="s">
        <v>3434</v>
      </c>
      <c r="G1808" t="s">
        <v>3435</v>
      </c>
      <c r="I1808" t="str">
        <f>HYPERLINK("https://twitter.com/Twitter User/status/1770118430173110466","https://twitter.com/Twitter User/status/1770118430173110466")</f>
        <v>https://twitter.com/Twitter User/status/1770118430173110466</v>
      </c>
      <c r="N1808">
        <v>0</v>
      </c>
      <c r="O1808">
        <v>0</v>
      </c>
      <c r="W1808" t="s">
        <v>94</v>
      </c>
      <c r="X1808" t="s">
        <v>53</v>
      </c>
      <c r="AK1808" t="s">
        <v>54</v>
      </c>
      <c r="AL1808" t="s">
        <v>55</v>
      </c>
      <c r="AM1808" t="s">
        <v>55</v>
      </c>
      <c r="AN1808" t="s">
        <v>55</v>
      </c>
      <c r="AO1808" t="s">
        <v>55</v>
      </c>
      <c r="AP1808" t="s">
        <v>55</v>
      </c>
      <c r="AQ1808" t="s">
        <v>55</v>
      </c>
    </row>
    <row r="1809" spans="1:43" x14ac:dyDescent="0.35">
      <c r="A1809" t="s">
        <v>3403</v>
      </c>
      <c r="B1809" t="s">
        <v>47</v>
      </c>
      <c r="C1809" t="s">
        <v>48</v>
      </c>
      <c r="D1809" t="s">
        <v>48</v>
      </c>
      <c r="E1809" t="s">
        <v>49</v>
      </c>
      <c r="F1809" t="s">
        <v>3436</v>
      </c>
      <c r="G1809" t="s">
        <v>3437</v>
      </c>
      <c r="I1809" t="str">
        <f>HYPERLINK("https://twitter.com/Twitter User/status/1770118410090734046","https://twitter.com/Twitter User/status/1770118410090734046")</f>
        <v>https://twitter.com/Twitter User/status/1770118410090734046</v>
      </c>
      <c r="N1809">
        <v>0</v>
      </c>
      <c r="O1809">
        <v>0</v>
      </c>
      <c r="W1809" t="s">
        <v>94</v>
      </c>
      <c r="X1809" t="s">
        <v>53</v>
      </c>
      <c r="AK1809" t="s">
        <v>54</v>
      </c>
      <c r="AL1809" t="s">
        <v>55</v>
      </c>
      <c r="AM1809" t="s">
        <v>55</v>
      </c>
      <c r="AN1809" t="s">
        <v>55</v>
      </c>
      <c r="AO1809" t="s">
        <v>55</v>
      </c>
      <c r="AP1809" t="s">
        <v>55</v>
      </c>
      <c r="AQ1809" t="s">
        <v>55</v>
      </c>
    </row>
    <row r="1810" spans="1:43" x14ac:dyDescent="0.35">
      <c r="A1810" t="s">
        <v>3403</v>
      </c>
      <c r="B1810" t="s">
        <v>47</v>
      </c>
      <c r="C1810" t="s">
        <v>48</v>
      </c>
      <c r="D1810" t="s">
        <v>48</v>
      </c>
      <c r="E1810" t="s">
        <v>49</v>
      </c>
      <c r="F1810" t="s">
        <v>3341</v>
      </c>
      <c r="G1810" t="s">
        <v>3438</v>
      </c>
      <c r="I1810" t="str">
        <f>HYPERLINK("https://twitter.com/Twitter User/status/1770118333922201929","https://twitter.com/Twitter User/status/1770118333922201929")</f>
        <v>https://twitter.com/Twitter User/status/1770118333922201929</v>
      </c>
      <c r="N1810">
        <v>0</v>
      </c>
      <c r="O1810">
        <v>0</v>
      </c>
      <c r="W1810" t="s">
        <v>94</v>
      </c>
      <c r="X1810" t="s">
        <v>53</v>
      </c>
      <c r="AK1810" t="s">
        <v>54</v>
      </c>
      <c r="AL1810" t="s">
        <v>55</v>
      </c>
      <c r="AM1810" t="s">
        <v>55</v>
      </c>
      <c r="AN1810" t="s">
        <v>55</v>
      </c>
      <c r="AO1810" t="s">
        <v>55</v>
      </c>
      <c r="AP1810" t="s">
        <v>55</v>
      </c>
      <c r="AQ1810" t="s">
        <v>55</v>
      </c>
    </row>
    <row r="1811" spans="1:43" x14ac:dyDescent="0.35">
      <c r="A1811" t="s">
        <v>3403</v>
      </c>
      <c r="B1811" t="s">
        <v>47</v>
      </c>
      <c r="C1811" t="s">
        <v>48</v>
      </c>
      <c r="D1811" t="s">
        <v>48</v>
      </c>
      <c r="E1811" t="s">
        <v>49</v>
      </c>
      <c r="F1811" t="s">
        <v>3439</v>
      </c>
      <c r="G1811" t="s">
        <v>3440</v>
      </c>
      <c r="I1811" t="str">
        <f>HYPERLINK("https://twitter.com/Twitter User/status/1770118016237224184","https://twitter.com/Twitter User/status/1770118016237224184")</f>
        <v>https://twitter.com/Twitter User/status/1770118016237224184</v>
      </c>
      <c r="J1811" t="s">
        <v>52</v>
      </c>
      <c r="N1811">
        <v>0</v>
      </c>
      <c r="O1811">
        <v>0</v>
      </c>
      <c r="X1811" t="s">
        <v>53</v>
      </c>
      <c r="AK1811" t="s">
        <v>54</v>
      </c>
      <c r="AL1811" t="s">
        <v>55</v>
      </c>
      <c r="AM1811" t="s">
        <v>55</v>
      </c>
      <c r="AN1811" t="s">
        <v>55</v>
      </c>
      <c r="AO1811" t="s">
        <v>55</v>
      </c>
      <c r="AP1811" t="s">
        <v>55</v>
      </c>
      <c r="AQ1811" t="s">
        <v>55</v>
      </c>
    </row>
    <row r="1812" spans="1:43" x14ac:dyDescent="0.35">
      <c r="A1812" t="s">
        <v>3403</v>
      </c>
      <c r="B1812" t="s">
        <v>47</v>
      </c>
      <c r="C1812" t="s">
        <v>48</v>
      </c>
      <c r="D1812" t="s">
        <v>48</v>
      </c>
      <c r="E1812" t="s">
        <v>61</v>
      </c>
      <c r="F1812" t="s">
        <v>3441</v>
      </c>
      <c r="G1812" t="s">
        <v>3442</v>
      </c>
      <c r="I1812" t="str">
        <f>HYPERLINK("https://twitter.com/Twitter User/status/1770116636252815476","https://twitter.com/Twitter User/status/1770116636252815476")</f>
        <v>https://twitter.com/Twitter User/status/1770116636252815476</v>
      </c>
      <c r="N1812">
        <v>0</v>
      </c>
      <c r="O1812">
        <v>0</v>
      </c>
      <c r="X1812" t="s">
        <v>95</v>
      </c>
      <c r="AK1812" t="s">
        <v>54</v>
      </c>
      <c r="AL1812" t="s">
        <v>55</v>
      </c>
      <c r="AM1812" t="s">
        <v>55</v>
      </c>
      <c r="AN1812" t="s">
        <v>55</v>
      </c>
      <c r="AO1812" t="s">
        <v>55</v>
      </c>
      <c r="AP1812" t="s">
        <v>55</v>
      </c>
      <c r="AQ1812" t="s">
        <v>55</v>
      </c>
    </row>
    <row r="1813" spans="1:43" x14ac:dyDescent="0.35">
      <c r="A1813" t="s">
        <v>3403</v>
      </c>
      <c r="B1813" t="s">
        <v>47</v>
      </c>
      <c r="C1813" t="s">
        <v>48</v>
      </c>
      <c r="D1813" t="s">
        <v>48</v>
      </c>
      <c r="E1813" t="s">
        <v>61</v>
      </c>
      <c r="F1813" t="s">
        <v>3441</v>
      </c>
      <c r="G1813" t="s">
        <v>3443</v>
      </c>
      <c r="I1813" t="str">
        <f>HYPERLINK("https://twitter.com/Twitter User/status/1770116363518087618","https://twitter.com/Twitter User/status/1770116363518087618")</f>
        <v>https://twitter.com/Twitter User/status/1770116363518087618</v>
      </c>
      <c r="J1813" t="s">
        <v>52</v>
      </c>
      <c r="N1813">
        <v>0</v>
      </c>
      <c r="O1813">
        <v>0</v>
      </c>
      <c r="X1813" t="s">
        <v>53</v>
      </c>
      <c r="AK1813" t="s">
        <v>54</v>
      </c>
      <c r="AL1813" t="s">
        <v>55</v>
      </c>
      <c r="AM1813" t="s">
        <v>55</v>
      </c>
      <c r="AN1813" t="s">
        <v>55</v>
      </c>
      <c r="AO1813" t="s">
        <v>55</v>
      </c>
      <c r="AP1813" t="s">
        <v>55</v>
      </c>
      <c r="AQ1813" t="s">
        <v>55</v>
      </c>
    </row>
    <row r="1814" spans="1:43" x14ac:dyDescent="0.35">
      <c r="A1814" t="s">
        <v>3403</v>
      </c>
      <c r="B1814" t="s">
        <v>47</v>
      </c>
      <c r="C1814" t="s">
        <v>48</v>
      </c>
      <c r="D1814" t="s">
        <v>48</v>
      </c>
      <c r="E1814" t="s">
        <v>61</v>
      </c>
      <c r="F1814" t="s">
        <v>3444</v>
      </c>
      <c r="G1814" t="s">
        <v>3445</v>
      </c>
      <c r="I1814" t="str">
        <f>HYPERLINK("https://twitter.com/Twitter User/status/1770115046850666689","https://twitter.com/Twitter User/status/1770115046850666689")</f>
        <v>https://twitter.com/Twitter User/status/1770115046850666689</v>
      </c>
      <c r="J1814" t="s">
        <v>52</v>
      </c>
      <c r="N1814">
        <v>0</v>
      </c>
      <c r="O1814">
        <v>0</v>
      </c>
      <c r="X1814" t="s">
        <v>53</v>
      </c>
      <c r="AK1814" t="s">
        <v>54</v>
      </c>
      <c r="AL1814" t="s">
        <v>55</v>
      </c>
      <c r="AM1814" t="s">
        <v>55</v>
      </c>
      <c r="AN1814" t="s">
        <v>55</v>
      </c>
      <c r="AO1814" t="s">
        <v>55</v>
      </c>
      <c r="AP1814" t="s">
        <v>55</v>
      </c>
      <c r="AQ1814" t="s">
        <v>55</v>
      </c>
    </row>
    <row r="1815" spans="1:43" x14ac:dyDescent="0.35">
      <c r="A1815" t="s">
        <v>3403</v>
      </c>
      <c r="B1815" t="s">
        <v>47</v>
      </c>
      <c r="C1815" t="s">
        <v>48</v>
      </c>
      <c r="D1815" t="s">
        <v>48</v>
      </c>
      <c r="E1815" t="s">
        <v>61</v>
      </c>
      <c r="F1815" t="s">
        <v>3446</v>
      </c>
      <c r="G1815" t="s">
        <v>3447</v>
      </c>
      <c r="I1815" t="str">
        <f>HYPERLINK("https://twitter.com/Twitter User/status/1770112940039184387","https://twitter.com/Twitter User/status/1770112940039184387")</f>
        <v>https://twitter.com/Twitter User/status/1770112940039184387</v>
      </c>
      <c r="J1815" t="s">
        <v>52</v>
      </c>
      <c r="N1815">
        <v>0</v>
      </c>
      <c r="O1815">
        <v>0</v>
      </c>
      <c r="X1815" t="s">
        <v>53</v>
      </c>
      <c r="AK1815" t="s">
        <v>54</v>
      </c>
      <c r="AL1815" t="s">
        <v>55</v>
      </c>
      <c r="AM1815" t="s">
        <v>55</v>
      </c>
      <c r="AN1815" t="s">
        <v>55</v>
      </c>
      <c r="AO1815" t="s">
        <v>55</v>
      </c>
      <c r="AP1815" t="s">
        <v>55</v>
      </c>
      <c r="AQ1815" t="s">
        <v>55</v>
      </c>
    </row>
    <row r="1816" spans="1:43" x14ac:dyDescent="0.35">
      <c r="A1816" t="s">
        <v>3403</v>
      </c>
      <c r="B1816" t="s">
        <v>47</v>
      </c>
      <c r="C1816" t="s">
        <v>48</v>
      </c>
      <c r="D1816" t="s">
        <v>48</v>
      </c>
      <c r="E1816" t="s">
        <v>68</v>
      </c>
      <c r="F1816" t="s">
        <v>3448</v>
      </c>
      <c r="G1816" t="s">
        <v>3449</v>
      </c>
      <c r="I1816" t="str">
        <f>HYPERLINK("https://twitter.com/Twitter User/status/1770112918421672232","https://twitter.com/Twitter User/status/1770112918421672232")</f>
        <v>https://twitter.com/Twitter User/status/1770112918421672232</v>
      </c>
      <c r="J1816" t="s">
        <v>52</v>
      </c>
      <c r="N1816">
        <v>0</v>
      </c>
      <c r="O1816">
        <v>0</v>
      </c>
      <c r="X1816" t="s">
        <v>53</v>
      </c>
      <c r="AK1816" t="s">
        <v>54</v>
      </c>
      <c r="AL1816" t="s">
        <v>55</v>
      </c>
      <c r="AM1816" t="s">
        <v>55</v>
      </c>
      <c r="AN1816" t="s">
        <v>55</v>
      </c>
      <c r="AO1816" t="s">
        <v>55</v>
      </c>
      <c r="AP1816" t="s">
        <v>55</v>
      </c>
      <c r="AQ1816" t="s">
        <v>55</v>
      </c>
    </row>
    <row r="1817" spans="1:43" x14ac:dyDescent="0.35">
      <c r="A1817" t="s">
        <v>3403</v>
      </c>
      <c r="B1817" t="s">
        <v>73</v>
      </c>
      <c r="C1817" t="s">
        <v>3450</v>
      </c>
      <c r="D1817" t="s">
        <v>3450</v>
      </c>
      <c r="E1817" t="s">
        <v>49</v>
      </c>
      <c r="F1817" t="s">
        <v>3451</v>
      </c>
      <c r="G1817" t="s">
        <v>3452</v>
      </c>
      <c r="I1817" t="str">
        <f>HYPERLINK("https://www.youtube.com/watch?v=yTJWs9DUIMg&amp;lc=Ugx6N2uqmLf_bLi8Cax4AaABAg","https://www.youtube.com/watch?v=yTJWs9DUIMg&amp;lc=Ugx6N2uqmLf_bLi8Cax4AaABAg")</f>
        <v>https://www.youtube.com/watch?v=yTJWs9DUIMg&amp;lc=Ugx6N2uqmLf_bLi8Cax4AaABAg</v>
      </c>
      <c r="R1817">
        <v>0</v>
      </c>
      <c r="S1817">
        <v>0</v>
      </c>
      <c r="T1817">
        <v>0</v>
      </c>
      <c r="V1817">
        <v>0</v>
      </c>
      <c r="X1817" t="s">
        <v>228</v>
      </c>
      <c r="AL1817" t="s">
        <v>55</v>
      </c>
      <c r="AM1817" t="s">
        <v>55</v>
      </c>
      <c r="AN1817" t="s">
        <v>55</v>
      </c>
      <c r="AO1817" t="s">
        <v>55</v>
      </c>
      <c r="AP1817" t="s">
        <v>55</v>
      </c>
      <c r="AQ1817" t="s">
        <v>55</v>
      </c>
    </row>
    <row r="1818" spans="1:43" x14ac:dyDescent="0.35">
      <c r="A1818" t="s">
        <v>3403</v>
      </c>
      <c r="B1818" t="s">
        <v>47</v>
      </c>
      <c r="C1818" t="s">
        <v>48</v>
      </c>
      <c r="D1818" t="s">
        <v>48</v>
      </c>
      <c r="E1818" t="s">
        <v>49</v>
      </c>
      <c r="F1818" t="s">
        <v>3453</v>
      </c>
      <c r="G1818" t="s">
        <v>3454</v>
      </c>
      <c r="I1818" t="str">
        <f>HYPERLINK("https://twitter.com/Twitter User/status/1770069093032313088","https://twitter.com/Twitter User/status/1770069093032313088")</f>
        <v>https://twitter.com/Twitter User/status/1770069093032313088</v>
      </c>
      <c r="N1818">
        <v>0</v>
      </c>
      <c r="O1818">
        <v>0</v>
      </c>
      <c r="X1818" t="s">
        <v>53</v>
      </c>
      <c r="AK1818" t="s">
        <v>54</v>
      </c>
      <c r="AL1818" t="s">
        <v>55</v>
      </c>
      <c r="AM1818" t="s">
        <v>55</v>
      </c>
      <c r="AN1818" t="s">
        <v>55</v>
      </c>
      <c r="AO1818" t="s">
        <v>55</v>
      </c>
      <c r="AP1818" t="s">
        <v>55</v>
      </c>
      <c r="AQ1818" t="s">
        <v>55</v>
      </c>
    </row>
    <row r="1819" spans="1:43" x14ac:dyDescent="0.35">
      <c r="A1819" t="s">
        <v>3403</v>
      </c>
      <c r="B1819" t="s">
        <v>47</v>
      </c>
      <c r="C1819" t="s">
        <v>48</v>
      </c>
      <c r="D1819" t="s">
        <v>48</v>
      </c>
      <c r="E1819" t="s">
        <v>49</v>
      </c>
      <c r="F1819" t="s">
        <v>3455</v>
      </c>
      <c r="G1819" t="s">
        <v>3456</v>
      </c>
      <c r="I1819" t="str">
        <f>HYPERLINK("https://twitter.com/Twitter User/status/1770061143219831211","https://twitter.com/Twitter User/status/1770061143219831211")</f>
        <v>https://twitter.com/Twitter User/status/1770061143219831211</v>
      </c>
      <c r="N1819">
        <v>0</v>
      </c>
      <c r="O1819">
        <v>0</v>
      </c>
      <c r="X1819" t="s">
        <v>53</v>
      </c>
      <c r="AK1819" t="s">
        <v>54</v>
      </c>
      <c r="AL1819" t="s">
        <v>55</v>
      </c>
      <c r="AM1819" t="s">
        <v>55</v>
      </c>
      <c r="AN1819" t="s">
        <v>55</v>
      </c>
      <c r="AO1819" t="s">
        <v>55</v>
      </c>
      <c r="AP1819" t="s">
        <v>55</v>
      </c>
      <c r="AQ1819" t="s">
        <v>55</v>
      </c>
    </row>
    <row r="1820" spans="1:43" x14ac:dyDescent="0.35">
      <c r="A1820" t="s">
        <v>3403</v>
      </c>
      <c r="B1820" t="s">
        <v>47</v>
      </c>
      <c r="C1820" t="s">
        <v>48</v>
      </c>
      <c r="D1820" t="s">
        <v>48</v>
      </c>
      <c r="E1820" t="s">
        <v>61</v>
      </c>
      <c r="F1820" t="s">
        <v>3457</v>
      </c>
      <c r="G1820" t="s">
        <v>3458</v>
      </c>
      <c r="I1820" t="str">
        <f>HYPERLINK("https://twitter.com/Twitter User/status/1770058223837708298","https://twitter.com/Twitter User/status/1770058223837708298")</f>
        <v>https://twitter.com/Twitter User/status/1770058223837708298</v>
      </c>
      <c r="J1820" t="s">
        <v>52</v>
      </c>
      <c r="N1820">
        <v>0</v>
      </c>
      <c r="O1820">
        <v>0</v>
      </c>
      <c r="X1820" t="s">
        <v>53</v>
      </c>
      <c r="AK1820" t="s">
        <v>54</v>
      </c>
      <c r="AL1820" t="s">
        <v>55</v>
      </c>
      <c r="AM1820" t="s">
        <v>55</v>
      </c>
      <c r="AN1820" t="s">
        <v>55</v>
      </c>
      <c r="AO1820" t="s">
        <v>55</v>
      </c>
      <c r="AP1820" t="s">
        <v>55</v>
      </c>
      <c r="AQ1820" t="s">
        <v>55</v>
      </c>
    </row>
    <row r="1821" spans="1:43" x14ac:dyDescent="0.35">
      <c r="A1821" t="s">
        <v>3403</v>
      </c>
      <c r="B1821" t="s">
        <v>47</v>
      </c>
      <c r="C1821" t="s">
        <v>48</v>
      </c>
      <c r="D1821" t="s">
        <v>48</v>
      </c>
      <c r="E1821" t="s">
        <v>61</v>
      </c>
      <c r="F1821" t="s">
        <v>3459</v>
      </c>
      <c r="G1821" t="s">
        <v>3460</v>
      </c>
      <c r="I1821" t="str">
        <f>HYPERLINK("https://twitter.com/Twitter User/status/1770058022808928562","https://twitter.com/Twitter User/status/1770058022808928562")</f>
        <v>https://twitter.com/Twitter User/status/1770058022808928562</v>
      </c>
      <c r="J1821" t="s">
        <v>52</v>
      </c>
      <c r="N1821">
        <v>0</v>
      </c>
      <c r="O1821">
        <v>0</v>
      </c>
      <c r="X1821" t="s">
        <v>53</v>
      </c>
      <c r="AK1821" t="s">
        <v>54</v>
      </c>
      <c r="AL1821" t="s">
        <v>55</v>
      </c>
      <c r="AM1821" t="s">
        <v>55</v>
      </c>
      <c r="AN1821" t="s">
        <v>55</v>
      </c>
      <c r="AO1821" t="s">
        <v>55</v>
      </c>
      <c r="AP1821" t="s">
        <v>55</v>
      </c>
      <c r="AQ1821" t="s">
        <v>55</v>
      </c>
    </row>
    <row r="1822" spans="1:43" x14ac:dyDescent="0.35">
      <c r="A1822" t="s">
        <v>3403</v>
      </c>
      <c r="B1822" t="s">
        <v>73</v>
      </c>
      <c r="C1822" t="s">
        <v>3461</v>
      </c>
      <c r="D1822" t="s">
        <v>3461</v>
      </c>
      <c r="E1822" t="s">
        <v>49</v>
      </c>
      <c r="F1822" t="s">
        <v>3462</v>
      </c>
      <c r="G1822" t="s">
        <v>3463</v>
      </c>
      <c r="I1822" t="str">
        <f>HYPERLINK("https://www.youtube.com/watch?v=VBJ1K_g1QD4&amp;lc=Ugz-ksxvuwvudOWl3xJ4AaABAg","https://www.youtube.com/watch?v=VBJ1K_g1QD4&amp;lc=Ugz-ksxvuwvudOWl3xJ4AaABAg")</f>
        <v>https://www.youtube.com/watch?v=VBJ1K_g1QD4&amp;lc=Ugz-ksxvuwvudOWl3xJ4AaABAg</v>
      </c>
      <c r="R1822">
        <v>0</v>
      </c>
      <c r="S1822">
        <v>0</v>
      </c>
      <c r="T1822">
        <v>0</v>
      </c>
      <c r="V1822">
        <v>0</v>
      </c>
      <c r="X1822" t="s">
        <v>228</v>
      </c>
      <c r="AL1822" t="s">
        <v>55</v>
      </c>
      <c r="AM1822" t="s">
        <v>55</v>
      </c>
      <c r="AN1822" t="s">
        <v>55</v>
      </c>
      <c r="AO1822" t="s">
        <v>55</v>
      </c>
      <c r="AP1822" t="s">
        <v>55</v>
      </c>
      <c r="AQ1822" t="s">
        <v>55</v>
      </c>
    </row>
    <row r="1823" spans="1:43" x14ac:dyDescent="0.35">
      <c r="A1823" t="s">
        <v>3403</v>
      </c>
      <c r="B1823" t="s">
        <v>47</v>
      </c>
      <c r="C1823" t="s">
        <v>48</v>
      </c>
      <c r="D1823" t="s">
        <v>48</v>
      </c>
      <c r="E1823" t="s">
        <v>61</v>
      </c>
      <c r="F1823" t="s">
        <v>3464</v>
      </c>
      <c r="G1823" t="s">
        <v>3465</v>
      </c>
      <c r="I1823" t="str">
        <f>HYPERLINK("https://twitter.com/Twitter User/status/1770053258507174226","https://twitter.com/Twitter User/status/1770053258507174226")</f>
        <v>https://twitter.com/Twitter User/status/1770053258507174226</v>
      </c>
      <c r="N1823">
        <v>0</v>
      </c>
      <c r="O1823">
        <v>0</v>
      </c>
      <c r="X1823" t="s">
        <v>53</v>
      </c>
      <c r="AK1823" t="s">
        <v>54</v>
      </c>
      <c r="AL1823" t="s">
        <v>55</v>
      </c>
      <c r="AM1823" t="s">
        <v>55</v>
      </c>
      <c r="AN1823" t="s">
        <v>55</v>
      </c>
      <c r="AO1823" t="s">
        <v>55</v>
      </c>
      <c r="AP1823" t="s">
        <v>55</v>
      </c>
      <c r="AQ1823" t="s">
        <v>55</v>
      </c>
    </row>
    <row r="1824" spans="1:43" x14ac:dyDescent="0.35">
      <c r="A1824" t="s">
        <v>3403</v>
      </c>
      <c r="B1824" t="s">
        <v>73</v>
      </c>
      <c r="C1824" t="s">
        <v>3466</v>
      </c>
      <c r="D1824" t="s">
        <v>3466</v>
      </c>
      <c r="E1824" t="s">
        <v>49</v>
      </c>
      <c r="F1824" t="s">
        <v>3467</v>
      </c>
      <c r="G1824" t="s">
        <v>3468</v>
      </c>
      <c r="I1824" t="str">
        <f>HYPERLINK("https://www.youtube.com/watch?v=VBJ1K_g1QD4&amp;lc=UgyYgeSJh_MIj3pQr254AaABAg","https://www.youtube.com/watch?v=VBJ1K_g1QD4&amp;lc=UgyYgeSJh_MIj3pQr254AaABAg")</f>
        <v>https://www.youtube.com/watch?v=VBJ1K_g1QD4&amp;lc=UgyYgeSJh_MIj3pQr254AaABAg</v>
      </c>
      <c r="R1824">
        <v>0</v>
      </c>
      <c r="S1824">
        <v>0</v>
      </c>
      <c r="T1824">
        <v>0</v>
      </c>
      <c r="V1824">
        <v>0</v>
      </c>
      <c r="X1824" t="s">
        <v>228</v>
      </c>
      <c r="AL1824" t="s">
        <v>55</v>
      </c>
      <c r="AM1824" t="s">
        <v>55</v>
      </c>
      <c r="AN1824" t="s">
        <v>55</v>
      </c>
      <c r="AO1824" t="s">
        <v>55</v>
      </c>
      <c r="AP1824" t="s">
        <v>55</v>
      </c>
      <c r="AQ1824" t="s">
        <v>55</v>
      </c>
    </row>
    <row r="1825" spans="1:43" x14ac:dyDescent="0.35">
      <c r="A1825" t="s">
        <v>3403</v>
      </c>
      <c r="B1825" t="s">
        <v>47</v>
      </c>
      <c r="C1825" t="s">
        <v>48</v>
      </c>
      <c r="D1825" t="s">
        <v>48</v>
      </c>
      <c r="E1825" t="s">
        <v>68</v>
      </c>
      <c r="F1825" t="s">
        <v>3469</v>
      </c>
      <c r="G1825" t="s">
        <v>3470</v>
      </c>
      <c r="I1825" t="str">
        <f>HYPERLINK("https://twitter.com/Twitter User/status/1770030388272038147","https://twitter.com/Twitter User/status/1770030388272038147")</f>
        <v>https://twitter.com/Twitter User/status/1770030388272038147</v>
      </c>
      <c r="J1825" t="s">
        <v>52</v>
      </c>
      <c r="N1825">
        <v>0</v>
      </c>
      <c r="O1825">
        <v>0</v>
      </c>
      <c r="X1825" t="s">
        <v>53</v>
      </c>
      <c r="AK1825" t="s">
        <v>54</v>
      </c>
      <c r="AL1825" t="s">
        <v>55</v>
      </c>
      <c r="AM1825" t="s">
        <v>55</v>
      </c>
      <c r="AN1825" t="s">
        <v>55</v>
      </c>
      <c r="AO1825" t="s">
        <v>55</v>
      </c>
      <c r="AP1825" t="s">
        <v>55</v>
      </c>
      <c r="AQ1825" t="s">
        <v>55</v>
      </c>
    </row>
    <row r="1826" spans="1:43" x14ac:dyDescent="0.35">
      <c r="A1826" t="s">
        <v>3403</v>
      </c>
      <c r="B1826" t="s">
        <v>47</v>
      </c>
      <c r="C1826" t="s">
        <v>48</v>
      </c>
      <c r="D1826" t="s">
        <v>48</v>
      </c>
      <c r="E1826" t="s">
        <v>61</v>
      </c>
      <c r="F1826" t="s">
        <v>3471</v>
      </c>
      <c r="G1826" t="s">
        <v>3472</v>
      </c>
      <c r="I1826" t="str">
        <f>HYPERLINK("https://twitter.com/Twitter User/status/1770023160253198451","https://twitter.com/Twitter User/status/1770023160253198451")</f>
        <v>https://twitter.com/Twitter User/status/1770023160253198451</v>
      </c>
      <c r="J1826" t="s">
        <v>52</v>
      </c>
      <c r="N1826">
        <v>0</v>
      </c>
      <c r="O1826">
        <v>0</v>
      </c>
      <c r="X1826" t="s">
        <v>53</v>
      </c>
      <c r="AK1826" t="s">
        <v>54</v>
      </c>
      <c r="AL1826" t="s">
        <v>55</v>
      </c>
      <c r="AM1826" t="s">
        <v>55</v>
      </c>
      <c r="AN1826" t="s">
        <v>55</v>
      </c>
      <c r="AO1826" t="s">
        <v>55</v>
      </c>
      <c r="AP1826" t="s">
        <v>55</v>
      </c>
      <c r="AQ1826" t="s">
        <v>55</v>
      </c>
    </row>
    <row r="1827" spans="1:43" x14ac:dyDescent="0.35">
      <c r="A1827" t="s">
        <v>3403</v>
      </c>
      <c r="B1827" t="s">
        <v>73</v>
      </c>
      <c r="C1827" t="s">
        <v>3473</v>
      </c>
      <c r="D1827" t="s">
        <v>3473</v>
      </c>
      <c r="E1827" t="s">
        <v>49</v>
      </c>
      <c r="F1827" t="s">
        <v>3474</v>
      </c>
      <c r="G1827" t="s">
        <v>3475</v>
      </c>
      <c r="I1827" t="str">
        <f>HYPERLINK("https://www.youtube.com/watch?v=VBJ1K_g1QD4&amp;lc=UgxUlYsq3UNcrS28RwR4AaABAg","https://www.youtube.com/watch?v=VBJ1K_g1QD4&amp;lc=UgxUlYsq3UNcrS28RwR4AaABAg")</f>
        <v>https://www.youtube.com/watch?v=VBJ1K_g1QD4&amp;lc=UgxUlYsq3UNcrS28RwR4AaABAg</v>
      </c>
      <c r="R1827">
        <v>0</v>
      </c>
      <c r="S1827">
        <v>0</v>
      </c>
      <c r="T1827">
        <v>0</v>
      </c>
      <c r="V1827">
        <v>0</v>
      </c>
      <c r="X1827" t="s">
        <v>228</v>
      </c>
      <c r="AL1827" t="s">
        <v>55</v>
      </c>
      <c r="AM1827" t="s">
        <v>55</v>
      </c>
      <c r="AN1827" t="s">
        <v>55</v>
      </c>
      <c r="AO1827" t="s">
        <v>55</v>
      </c>
      <c r="AP1827" t="s">
        <v>55</v>
      </c>
      <c r="AQ1827" t="s">
        <v>55</v>
      </c>
    </row>
    <row r="1828" spans="1:43" x14ac:dyDescent="0.35">
      <c r="A1828" t="s">
        <v>3403</v>
      </c>
      <c r="B1828" t="s">
        <v>47</v>
      </c>
      <c r="C1828" t="s">
        <v>48</v>
      </c>
      <c r="D1828" t="s">
        <v>48</v>
      </c>
      <c r="E1828" t="s">
        <v>68</v>
      </c>
      <c r="F1828" t="s">
        <v>3476</v>
      </c>
      <c r="G1828" t="s">
        <v>3477</v>
      </c>
      <c r="I1828" t="str">
        <f>HYPERLINK("https://twitter.com/Twitter User/status/1770005686455529794","https://twitter.com/Twitter User/status/1770005686455529794")</f>
        <v>https://twitter.com/Twitter User/status/1770005686455529794</v>
      </c>
      <c r="J1828" t="s">
        <v>52</v>
      </c>
      <c r="N1828">
        <v>0</v>
      </c>
      <c r="O1828">
        <v>0</v>
      </c>
      <c r="X1828" t="s">
        <v>95</v>
      </c>
      <c r="AK1828" t="s">
        <v>54</v>
      </c>
      <c r="AL1828" t="s">
        <v>55</v>
      </c>
      <c r="AM1828" t="s">
        <v>55</v>
      </c>
      <c r="AN1828" t="s">
        <v>55</v>
      </c>
      <c r="AO1828" t="s">
        <v>55</v>
      </c>
      <c r="AP1828" t="s">
        <v>55</v>
      </c>
      <c r="AQ1828" t="s">
        <v>55</v>
      </c>
    </row>
    <row r="1829" spans="1:43" x14ac:dyDescent="0.35">
      <c r="A1829" t="s">
        <v>3403</v>
      </c>
      <c r="B1829" t="s">
        <v>73</v>
      </c>
      <c r="C1829" t="s">
        <v>3478</v>
      </c>
      <c r="D1829" t="s">
        <v>3478</v>
      </c>
      <c r="E1829" t="s">
        <v>49</v>
      </c>
      <c r="F1829" t="s">
        <v>3479</v>
      </c>
      <c r="G1829" t="s">
        <v>3480</v>
      </c>
      <c r="I1829" t="str">
        <f>HYPERLINK("https://www.youtube.com/watch?v=VBJ1K_g1QD4&amp;lc=Ugy7I_wFYgS0sFK3_sV4AaABAg","https://www.youtube.com/watch?v=VBJ1K_g1QD4&amp;lc=Ugy7I_wFYgS0sFK3_sV4AaABAg")</f>
        <v>https://www.youtube.com/watch?v=VBJ1K_g1QD4&amp;lc=Ugy7I_wFYgS0sFK3_sV4AaABAg</v>
      </c>
      <c r="R1829">
        <v>0</v>
      </c>
      <c r="S1829">
        <v>0</v>
      </c>
      <c r="T1829">
        <v>0</v>
      </c>
      <c r="V1829">
        <v>0</v>
      </c>
      <c r="X1829" t="s">
        <v>228</v>
      </c>
      <c r="AL1829" t="s">
        <v>55</v>
      </c>
      <c r="AM1829" t="s">
        <v>55</v>
      </c>
      <c r="AN1829" t="s">
        <v>55</v>
      </c>
      <c r="AO1829" t="s">
        <v>55</v>
      </c>
      <c r="AP1829" t="s">
        <v>55</v>
      </c>
      <c r="AQ1829" t="s">
        <v>55</v>
      </c>
    </row>
    <row r="1830" spans="1:43" x14ac:dyDescent="0.35">
      <c r="A1830" t="s">
        <v>3403</v>
      </c>
      <c r="B1830" t="s">
        <v>47</v>
      </c>
      <c r="C1830" t="s">
        <v>48</v>
      </c>
      <c r="D1830" t="s">
        <v>48</v>
      </c>
      <c r="E1830" t="s">
        <v>61</v>
      </c>
      <c r="F1830" t="s">
        <v>3481</v>
      </c>
      <c r="G1830" t="s">
        <v>3482</v>
      </c>
      <c r="I1830" t="str">
        <f>HYPERLINK("https://twitter.com/Twitter User/status/1769982976258126273","https://twitter.com/Twitter User/status/1769982976258126273")</f>
        <v>https://twitter.com/Twitter User/status/1769982976258126273</v>
      </c>
      <c r="N1830">
        <v>0</v>
      </c>
      <c r="O1830">
        <v>0</v>
      </c>
      <c r="X1830" t="s">
        <v>53</v>
      </c>
      <c r="AK1830" t="s">
        <v>54</v>
      </c>
      <c r="AL1830" t="s">
        <v>55</v>
      </c>
      <c r="AM1830" t="s">
        <v>55</v>
      </c>
      <c r="AN1830" t="s">
        <v>55</v>
      </c>
      <c r="AO1830" t="s">
        <v>55</v>
      </c>
      <c r="AP1830" t="s">
        <v>55</v>
      </c>
      <c r="AQ1830" t="s">
        <v>55</v>
      </c>
    </row>
    <row r="1831" spans="1:43" x14ac:dyDescent="0.35">
      <c r="A1831" t="s">
        <v>3403</v>
      </c>
      <c r="B1831" t="s">
        <v>47</v>
      </c>
      <c r="C1831" t="s">
        <v>48</v>
      </c>
      <c r="D1831" t="s">
        <v>48</v>
      </c>
      <c r="E1831" t="s">
        <v>49</v>
      </c>
      <c r="F1831" t="s">
        <v>3483</v>
      </c>
      <c r="G1831" t="s">
        <v>3484</v>
      </c>
      <c r="I1831" t="str">
        <f>HYPERLINK("https://twitter.com/Twitter User/status/1769977749895282756","https://twitter.com/Twitter User/status/1769977749895282756")</f>
        <v>https://twitter.com/Twitter User/status/1769977749895282756</v>
      </c>
      <c r="J1831" t="s">
        <v>52</v>
      </c>
      <c r="N1831">
        <v>0</v>
      </c>
      <c r="O1831">
        <v>0</v>
      </c>
      <c r="X1831" t="s">
        <v>53</v>
      </c>
      <c r="AK1831" t="s">
        <v>54</v>
      </c>
      <c r="AL1831" t="s">
        <v>55</v>
      </c>
      <c r="AM1831" t="s">
        <v>55</v>
      </c>
      <c r="AN1831" t="s">
        <v>55</v>
      </c>
      <c r="AO1831" t="s">
        <v>55</v>
      </c>
      <c r="AP1831" t="s">
        <v>55</v>
      </c>
      <c r="AQ1831" t="s">
        <v>55</v>
      </c>
    </row>
    <row r="1832" spans="1:43" x14ac:dyDescent="0.35">
      <c r="A1832" t="s">
        <v>3403</v>
      </c>
      <c r="B1832" t="s">
        <v>47</v>
      </c>
      <c r="C1832" t="s">
        <v>48</v>
      </c>
      <c r="D1832" t="s">
        <v>48</v>
      </c>
      <c r="E1832" t="s">
        <v>49</v>
      </c>
      <c r="F1832" t="s">
        <v>3485</v>
      </c>
      <c r="G1832" t="s">
        <v>3486</v>
      </c>
      <c r="I1832" t="str">
        <f>HYPERLINK("https://twitter.com/Twitter User/status/1769973557398802572","https://twitter.com/Twitter User/status/1769973557398802572")</f>
        <v>https://twitter.com/Twitter User/status/1769973557398802572</v>
      </c>
      <c r="J1832" t="s">
        <v>52</v>
      </c>
      <c r="N1832">
        <v>0</v>
      </c>
      <c r="O1832">
        <v>0</v>
      </c>
      <c r="X1832" t="s">
        <v>53</v>
      </c>
      <c r="AK1832" t="s">
        <v>54</v>
      </c>
      <c r="AL1832" t="s">
        <v>55</v>
      </c>
      <c r="AM1832" t="s">
        <v>55</v>
      </c>
      <c r="AN1832" t="s">
        <v>55</v>
      </c>
      <c r="AO1832" t="s">
        <v>55</v>
      </c>
      <c r="AP1832" t="s">
        <v>55</v>
      </c>
      <c r="AQ1832" t="s">
        <v>55</v>
      </c>
    </row>
    <row r="1833" spans="1:43" x14ac:dyDescent="0.35">
      <c r="A1833" t="s">
        <v>3403</v>
      </c>
      <c r="B1833" t="s">
        <v>47</v>
      </c>
      <c r="C1833" t="s">
        <v>48</v>
      </c>
      <c r="D1833" t="s">
        <v>48</v>
      </c>
      <c r="E1833" t="s">
        <v>61</v>
      </c>
      <c r="F1833" t="s">
        <v>3487</v>
      </c>
      <c r="G1833" t="s">
        <v>3488</v>
      </c>
      <c r="I1833" t="str">
        <f>HYPERLINK("https://twitter.com/Twitter User/status/1769947648637960652","https://twitter.com/Twitter User/status/1769947648637960652")</f>
        <v>https://twitter.com/Twitter User/status/1769947648637960652</v>
      </c>
      <c r="J1833" t="s">
        <v>60</v>
      </c>
      <c r="N1833">
        <v>0</v>
      </c>
      <c r="O1833">
        <v>0</v>
      </c>
      <c r="X1833" t="s">
        <v>53</v>
      </c>
      <c r="AK1833" t="s">
        <v>54</v>
      </c>
      <c r="AL1833" t="s">
        <v>55</v>
      </c>
      <c r="AM1833" t="s">
        <v>55</v>
      </c>
      <c r="AN1833" t="s">
        <v>55</v>
      </c>
      <c r="AO1833" t="s">
        <v>55</v>
      </c>
      <c r="AP1833" t="s">
        <v>55</v>
      </c>
      <c r="AQ1833" t="s">
        <v>55</v>
      </c>
    </row>
    <row r="1834" spans="1:43" x14ac:dyDescent="0.35">
      <c r="A1834" t="s">
        <v>3403</v>
      </c>
      <c r="B1834" t="s">
        <v>47</v>
      </c>
      <c r="C1834" t="s">
        <v>48</v>
      </c>
      <c r="D1834" t="s">
        <v>48</v>
      </c>
      <c r="E1834" t="s">
        <v>61</v>
      </c>
      <c r="F1834" t="s">
        <v>3489</v>
      </c>
      <c r="G1834" t="s">
        <v>3490</v>
      </c>
      <c r="I1834" t="str">
        <f>HYPERLINK("https://twitter.com/Twitter User/status/1769937979164758068","https://twitter.com/Twitter User/status/1769937979164758068")</f>
        <v>https://twitter.com/Twitter User/status/1769937979164758068</v>
      </c>
      <c r="J1834" t="s">
        <v>52</v>
      </c>
      <c r="N1834">
        <v>0</v>
      </c>
      <c r="O1834">
        <v>0</v>
      </c>
      <c r="X1834" t="s">
        <v>53</v>
      </c>
      <c r="AK1834" t="s">
        <v>54</v>
      </c>
      <c r="AL1834" t="s">
        <v>55</v>
      </c>
      <c r="AM1834" t="s">
        <v>55</v>
      </c>
      <c r="AN1834" t="s">
        <v>55</v>
      </c>
      <c r="AO1834" t="s">
        <v>55</v>
      </c>
      <c r="AP1834" t="s">
        <v>55</v>
      </c>
      <c r="AQ1834" t="s">
        <v>55</v>
      </c>
    </row>
    <row r="1835" spans="1:43" x14ac:dyDescent="0.35">
      <c r="A1835" t="s">
        <v>3403</v>
      </c>
      <c r="B1835" t="s">
        <v>47</v>
      </c>
      <c r="C1835" t="s">
        <v>48</v>
      </c>
      <c r="D1835" t="s">
        <v>48</v>
      </c>
      <c r="E1835" t="s">
        <v>49</v>
      </c>
      <c r="F1835" t="s">
        <v>3491</v>
      </c>
      <c r="G1835" t="s">
        <v>3492</v>
      </c>
      <c r="I1835" t="str">
        <f>HYPERLINK("https://twitter.com/Twitter User/status/1769918095697854489","https://twitter.com/Twitter User/status/1769918095697854489")</f>
        <v>https://twitter.com/Twitter User/status/1769918095697854489</v>
      </c>
      <c r="J1835" t="s">
        <v>52</v>
      </c>
      <c r="N1835">
        <v>0</v>
      </c>
      <c r="O1835">
        <v>0</v>
      </c>
      <c r="X1835" t="s">
        <v>53</v>
      </c>
      <c r="AK1835" t="s">
        <v>54</v>
      </c>
      <c r="AL1835" t="s">
        <v>55</v>
      </c>
      <c r="AM1835" t="s">
        <v>55</v>
      </c>
      <c r="AN1835" t="s">
        <v>55</v>
      </c>
      <c r="AO1835" t="s">
        <v>55</v>
      </c>
      <c r="AP1835" t="s">
        <v>55</v>
      </c>
      <c r="AQ1835" t="s">
        <v>55</v>
      </c>
    </row>
    <row r="1836" spans="1:43" x14ac:dyDescent="0.35">
      <c r="A1836" t="s">
        <v>3403</v>
      </c>
      <c r="B1836" t="s">
        <v>47</v>
      </c>
      <c r="C1836" t="s">
        <v>48</v>
      </c>
      <c r="D1836" t="s">
        <v>48</v>
      </c>
      <c r="E1836" t="s">
        <v>61</v>
      </c>
      <c r="F1836" t="s">
        <v>3493</v>
      </c>
      <c r="G1836" t="s">
        <v>3494</v>
      </c>
      <c r="I1836" t="str">
        <f>HYPERLINK("https://twitter.com/Twitter User/status/1769802912094429211","https://twitter.com/Twitter User/status/1769802912094429211")</f>
        <v>https://twitter.com/Twitter User/status/1769802912094429211</v>
      </c>
      <c r="J1836" t="s">
        <v>52</v>
      </c>
      <c r="N1836">
        <v>0</v>
      </c>
      <c r="O1836">
        <v>0</v>
      </c>
      <c r="X1836" t="s">
        <v>53</v>
      </c>
      <c r="AK1836" t="s">
        <v>54</v>
      </c>
      <c r="AL1836" t="s">
        <v>55</v>
      </c>
      <c r="AM1836" t="s">
        <v>55</v>
      </c>
      <c r="AN1836" t="s">
        <v>55</v>
      </c>
      <c r="AO1836" t="s">
        <v>55</v>
      </c>
      <c r="AP1836" t="s">
        <v>55</v>
      </c>
      <c r="AQ1836" t="s">
        <v>55</v>
      </c>
    </row>
    <row r="1837" spans="1:43" x14ac:dyDescent="0.35">
      <c r="A1837" t="s">
        <v>3403</v>
      </c>
      <c r="B1837" t="s">
        <v>47</v>
      </c>
      <c r="C1837" t="s">
        <v>48</v>
      </c>
      <c r="D1837" t="s">
        <v>48</v>
      </c>
      <c r="E1837" t="s">
        <v>61</v>
      </c>
      <c r="F1837" t="s">
        <v>3495</v>
      </c>
      <c r="G1837" t="s">
        <v>3496</v>
      </c>
      <c r="I1837" t="str">
        <f>HYPERLINK("https://twitter.com/Twitter User/status/1769798433060053377","https://twitter.com/Twitter User/status/1769798433060053377")</f>
        <v>https://twitter.com/Twitter User/status/1769798433060053377</v>
      </c>
      <c r="J1837" t="s">
        <v>52</v>
      </c>
      <c r="N1837">
        <v>0</v>
      </c>
      <c r="O1837">
        <v>0</v>
      </c>
      <c r="X1837" t="s">
        <v>53</v>
      </c>
      <c r="AK1837" t="s">
        <v>54</v>
      </c>
      <c r="AL1837" t="s">
        <v>55</v>
      </c>
      <c r="AM1837" t="s">
        <v>55</v>
      </c>
      <c r="AN1837" t="s">
        <v>55</v>
      </c>
      <c r="AO1837" t="s">
        <v>55</v>
      </c>
      <c r="AP1837" t="s">
        <v>55</v>
      </c>
      <c r="AQ1837" t="s">
        <v>55</v>
      </c>
    </row>
    <row r="1838" spans="1:43" x14ac:dyDescent="0.35">
      <c r="A1838" t="s">
        <v>3403</v>
      </c>
      <c r="B1838" t="s">
        <v>47</v>
      </c>
      <c r="C1838" t="s">
        <v>48</v>
      </c>
      <c r="D1838" t="s">
        <v>48</v>
      </c>
      <c r="E1838" t="s">
        <v>61</v>
      </c>
      <c r="F1838" t="s">
        <v>3497</v>
      </c>
      <c r="G1838" t="s">
        <v>3498</v>
      </c>
      <c r="I1838" t="str">
        <f>HYPERLINK("https://twitter.com/Twitter User/status/1769793427338653726","https://twitter.com/Twitter User/status/1769793427338653726")</f>
        <v>https://twitter.com/Twitter User/status/1769793427338653726</v>
      </c>
      <c r="J1838" t="s">
        <v>52</v>
      </c>
      <c r="N1838">
        <v>0</v>
      </c>
      <c r="O1838">
        <v>0</v>
      </c>
      <c r="X1838" t="s">
        <v>53</v>
      </c>
      <c r="AK1838" t="s">
        <v>54</v>
      </c>
      <c r="AL1838" t="s">
        <v>55</v>
      </c>
      <c r="AM1838" t="s">
        <v>55</v>
      </c>
      <c r="AN1838" t="s">
        <v>55</v>
      </c>
      <c r="AO1838" t="s">
        <v>55</v>
      </c>
      <c r="AP1838" t="s">
        <v>55</v>
      </c>
      <c r="AQ1838" t="s">
        <v>55</v>
      </c>
    </row>
    <row r="1839" spans="1:43" x14ac:dyDescent="0.35">
      <c r="A1839" t="s">
        <v>3499</v>
      </c>
      <c r="B1839" t="s">
        <v>47</v>
      </c>
      <c r="C1839" t="s">
        <v>48</v>
      </c>
      <c r="D1839" t="s">
        <v>48</v>
      </c>
      <c r="E1839" t="s">
        <v>49</v>
      </c>
      <c r="F1839" t="s">
        <v>3500</v>
      </c>
      <c r="G1839" t="s">
        <v>3501</v>
      </c>
      <c r="I1839" t="str">
        <f>HYPERLINK("https://twitter.com/Twitter User/status/1769788247557734880","https://twitter.com/Twitter User/status/1769788247557734880")</f>
        <v>https://twitter.com/Twitter User/status/1769788247557734880</v>
      </c>
      <c r="N1839">
        <v>0</v>
      </c>
      <c r="O1839">
        <v>0</v>
      </c>
      <c r="X1839" t="s">
        <v>53</v>
      </c>
      <c r="AK1839" t="s">
        <v>54</v>
      </c>
      <c r="AL1839" t="s">
        <v>55</v>
      </c>
      <c r="AM1839" t="s">
        <v>55</v>
      </c>
      <c r="AN1839" t="s">
        <v>55</v>
      </c>
      <c r="AO1839" t="s">
        <v>55</v>
      </c>
      <c r="AP1839" t="s">
        <v>55</v>
      </c>
      <c r="AQ1839" t="s">
        <v>55</v>
      </c>
    </row>
    <row r="1840" spans="1:43" x14ac:dyDescent="0.35">
      <c r="A1840" t="s">
        <v>3499</v>
      </c>
      <c r="B1840" t="s">
        <v>47</v>
      </c>
      <c r="C1840" t="s">
        <v>48</v>
      </c>
      <c r="D1840" t="s">
        <v>48</v>
      </c>
      <c r="E1840" t="s">
        <v>49</v>
      </c>
      <c r="F1840" t="s">
        <v>3502</v>
      </c>
      <c r="G1840" t="s">
        <v>3503</v>
      </c>
      <c r="I1840" t="str">
        <f>HYPERLINK("https://twitter.com/Twitter User/status/1769782945160519684","https://twitter.com/Twitter User/status/1769782945160519684")</f>
        <v>https://twitter.com/Twitter User/status/1769782945160519684</v>
      </c>
      <c r="J1840" t="s">
        <v>52</v>
      </c>
      <c r="N1840">
        <v>0</v>
      </c>
      <c r="O1840">
        <v>0</v>
      </c>
      <c r="X1840" t="s">
        <v>53</v>
      </c>
      <c r="AK1840" t="s">
        <v>54</v>
      </c>
      <c r="AL1840" t="s">
        <v>55</v>
      </c>
      <c r="AM1840" t="s">
        <v>55</v>
      </c>
      <c r="AN1840" t="s">
        <v>55</v>
      </c>
      <c r="AO1840" t="s">
        <v>55</v>
      </c>
      <c r="AP1840" t="s">
        <v>55</v>
      </c>
      <c r="AQ1840" t="s">
        <v>55</v>
      </c>
    </row>
    <row r="1841" spans="1:43" x14ac:dyDescent="0.35">
      <c r="A1841" t="s">
        <v>3499</v>
      </c>
      <c r="B1841" t="s">
        <v>47</v>
      </c>
      <c r="C1841" t="s">
        <v>48</v>
      </c>
      <c r="D1841" t="s">
        <v>48</v>
      </c>
      <c r="E1841" t="s">
        <v>49</v>
      </c>
      <c r="F1841" t="s">
        <v>3504</v>
      </c>
      <c r="G1841" t="s">
        <v>3505</v>
      </c>
      <c r="I1841" t="str">
        <f>HYPERLINK("https://twitter.com/Twitter User/status/1769760699285213675","https://twitter.com/Twitter User/status/1769760699285213675")</f>
        <v>https://twitter.com/Twitter User/status/1769760699285213675</v>
      </c>
      <c r="J1841" t="s">
        <v>52</v>
      </c>
      <c r="N1841">
        <v>0</v>
      </c>
      <c r="O1841">
        <v>0</v>
      </c>
      <c r="X1841" t="s">
        <v>95</v>
      </c>
      <c r="AK1841" t="s">
        <v>54</v>
      </c>
      <c r="AL1841" t="s">
        <v>55</v>
      </c>
      <c r="AM1841" t="s">
        <v>55</v>
      </c>
      <c r="AN1841" t="s">
        <v>55</v>
      </c>
      <c r="AO1841" t="s">
        <v>55</v>
      </c>
      <c r="AP1841" t="s">
        <v>55</v>
      </c>
      <c r="AQ1841" t="s">
        <v>55</v>
      </c>
    </row>
    <row r="1842" spans="1:43" x14ac:dyDescent="0.35">
      <c r="A1842" t="s">
        <v>3499</v>
      </c>
      <c r="B1842" t="s">
        <v>47</v>
      </c>
      <c r="C1842" t="s">
        <v>48</v>
      </c>
      <c r="D1842" t="s">
        <v>48</v>
      </c>
      <c r="E1842" t="s">
        <v>61</v>
      </c>
      <c r="F1842" t="s">
        <v>3504</v>
      </c>
      <c r="G1842" t="s">
        <v>3506</v>
      </c>
      <c r="I1842" t="str">
        <f>HYPERLINK("https://twitter.com/Twitter User/status/1769760658428514373","https://twitter.com/Twitter User/status/1769760658428514373")</f>
        <v>https://twitter.com/Twitter User/status/1769760658428514373</v>
      </c>
      <c r="J1842" t="s">
        <v>52</v>
      </c>
      <c r="N1842">
        <v>0</v>
      </c>
      <c r="O1842">
        <v>0</v>
      </c>
      <c r="X1842" t="s">
        <v>53</v>
      </c>
      <c r="AK1842" t="s">
        <v>54</v>
      </c>
      <c r="AL1842" t="s">
        <v>55</v>
      </c>
      <c r="AM1842" t="s">
        <v>55</v>
      </c>
      <c r="AN1842" t="s">
        <v>55</v>
      </c>
      <c r="AO1842" t="s">
        <v>55</v>
      </c>
      <c r="AP1842" t="s">
        <v>55</v>
      </c>
      <c r="AQ1842" t="s">
        <v>55</v>
      </c>
    </row>
    <row r="1843" spans="1:43" x14ac:dyDescent="0.35">
      <c r="A1843" t="s">
        <v>3499</v>
      </c>
      <c r="B1843" t="s">
        <v>47</v>
      </c>
      <c r="C1843" t="s">
        <v>48</v>
      </c>
      <c r="D1843" t="s">
        <v>48</v>
      </c>
      <c r="E1843" t="s">
        <v>49</v>
      </c>
      <c r="F1843" t="s">
        <v>3507</v>
      </c>
      <c r="G1843" t="s">
        <v>3508</v>
      </c>
      <c r="I1843" t="str">
        <f>HYPERLINK("https://twitter.com/Twitter User/status/1769758147344789600","https://twitter.com/Twitter User/status/1769758147344789600")</f>
        <v>https://twitter.com/Twitter User/status/1769758147344789600</v>
      </c>
      <c r="J1843" t="s">
        <v>52</v>
      </c>
      <c r="N1843">
        <v>0</v>
      </c>
      <c r="O1843">
        <v>0</v>
      </c>
      <c r="X1843" t="s">
        <v>53</v>
      </c>
      <c r="AK1843" t="s">
        <v>54</v>
      </c>
      <c r="AL1843" t="s">
        <v>55</v>
      </c>
      <c r="AM1843" t="s">
        <v>55</v>
      </c>
      <c r="AN1843" t="s">
        <v>55</v>
      </c>
      <c r="AO1843" t="s">
        <v>55</v>
      </c>
      <c r="AP1843" t="s">
        <v>55</v>
      </c>
      <c r="AQ1843" t="s">
        <v>55</v>
      </c>
    </row>
    <row r="1844" spans="1:43" x14ac:dyDescent="0.35">
      <c r="A1844" t="s">
        <v>3499</v>
      </c>
      <c r="B1844" t="s">
        <v>47</v>
      </c>
      <c r="C1844" t="s">
        <v>48</v>
      </c>
      <c r="D1844" t="s">
        <v>48</v>
      </c>
      <c r="E1844" t="s">
        <v>49</v>
      </c>
      <c r="F1844" t="s">
        <v>3509</v>
      </c>
      <c r="G1844" t="s">
        <v>3510</v>
      </c>
      <c r="I1844" t="str">
        <f>HYPERLINK("https://twitter.com/Twitter User/status/1769754343706968525","https://twitter.com/Twitter User/status/1769754343706968525")</f>
        <v>https://twitter.com/Twitter User/status/1769754343706968525</v>
      </c>
      <c r="N1844">
        <v>0</v>
      </c>
      <c r="O1844">
        <v>0</v>
      </c>
      <c r="X1844" t="s">
        <v>53</v>
      </c>
      <c r="AK1844" t="s">
        <v>54</v>
      </c>
      <c r="AL1844" t="s">
        <v>55</v>
      </c>
      <c r="AM1844" t="s">
        <v>55</v>
      </c>
      <c r="AN1844" t="s">
        <v>55</v>
      </c>
      <c r="AO1844" t="s">
        <v>55</v>
      </c>
      <c r="AP1844" t="s">
        <v>55</v>
      </c>
      <c r="AQ1844" t="s">
        <v>55</v>
      </c>
    </row>
    <row r="1845" spans="1:43" x14ac:dyDescent="0.35">
      <c r="A1845" t="s">
        <v>3499</v>
      </c>
      <c r="B1845" t="s">
        <v>47</v>
      </c>
      <c r="C1845" t="s">
        <v>48</v>
      </c>
      <c r="D1845" t="s">
        <v>48</v>
      </c>
      <c r="E1845" t="s">
        <v>49</v>
      </c>
      <c r="F1845" t="s">
        <v>3511</v>
      </c>
      <c r="G1845" t="s">
        <v>3512</v>
      </c>
      <c r="I1845" t="str">
        <f>HYPERLINK("https://twitter.com/Twitter User/status/1769751962659033094","https://twitter.com/Twitter User/status/1769751962659033094")</f>
        <v>https://twitter.com/Twitter User/status/1769751962659033094</v>
      </c>
      <c r="J1845" t="s">
        <v>52</v>
      </c>
      <c r="N1845">
        <v>0</v>
      </c>
      <c r="O1845">
        <v>0</v>
      </c>
      <c r="X1845" t="s">
        <v>95</v>
      </c>
      <c r="AK1845" t="s">
        <v>54</v>
      </c>
      <c r="AL1845" t="s">
        <v>55</v>
      </c>
      <c r="AM1845" t="s">
        <v>55</v>
      </c>
      <c r="AN1845" t="s">
        <v>55</v>
      </c>
      <c r="AO1845" t="s">
        <v>55</v>
      </c>
      <c r="AP1845" t="s">
        <v>55</v>
      </c>
      <c r="AQ1845" t="s">
        <v>55</v>
      </c>
    </row>
    <row r="1846" spans="1:43" x14ac:dyDescent="0.35">
      <c r="A1846" t="s">
        <v>3499</v>
      </c>
      <c r="B1846" t="s">
        <v>47</v>
      </c>
      <c r="C1846" t="s">
        <v>48</v>
      </c>
      <c r="D1846" t="s">
        <v>48</v>
      </c>
      <c r="E1846" t="s">
        <v>49</v>
      </c>
      <c r="F1846" t="s">
        <v>3511</v>
      </c>
      <c r="G1846" t="s">
        <v>3513</v>
      </c>
      <c r="I1846" t="str">
        <f>HYPERLINK("https://twitter.com/Twitter User/status/1769751044257386561","https://twitter.com/Twitter User/status/1769751044257386561")</f>
        <v>https://twitter.com/Twitter User/status/1769751044257386561</v>
      </c>
      <c r="J1846" t="s">
        <v>52</v>
      </c>
      <c r="N1846">
        <v>0</v>
      </c>
      <c r="O1846">
        <v>0</v>
      </c>
      <c r="X1846" t="s">
        <v>53</v>
      </c>
      <c r="AK1846" t="s">
        <v>54</v>
      </c>
      <c r="AL1846" t="s">
        <v>55</v>
      </c>
      <c r="AM1846" t="s">
        <v>55</v>
      </c>
      <c r="AN1846" t="s">
        <v>55</v>
      </c>
      <c r="AO1846" t="s">
        <v>55</v>
      </c>
      <c r="AP1846" t="s">
        <v>55</v>
      </c>
      <c r="AQ1846" t="s">
        <v>55</v>
      </c>
    </row>
    <row r="1847" spans="1:43" x14ac:dyDescent="0.35">
      <c r="A1847" t="s">
        <v>3499</v>
      </c>
      <c r="B1847" t="s">
        <v>73</v>
      </c>
      <c r="C1847" t="s">
        <v>3514</v>
      </c>
      <c r="D1847" t="s">
        <v>3514</v>
      </c>
      <c r="E1847" t="s">
        <v>68</v>
      </c>
      <c r="F1847" t="s">
        <v>3515</v>
      </c>
      <c r="G1847" t="s">
        <v>3516</v>
      </c>
      <c r="I1847" t="str">
        <f>HYPERLINK("https://www.youtube.com/watch?v=NpuaG0fc41Q","https://www.youtube.com/watch?v=NpuaG0fc41Q")</f>
        <v>https://www.youtube.com/watch?v=NpuaG0fc41Q</v>
      </c>
      <c r="R1847">
        <v>0</v>
      </c>
      <c r="S1847">
        <v>0</v>
      </c>
      <c r="T1847">
        <v>0</v>
      </c>
      <c r="V1847">
        <v>0</v>
      </c>
      <c r="X1847" t="s">
        <v>77</v>
      </c>
      <c r="AL1847" t="s">
        <v>55</v>
      </c>
      <c r="AM1847" t="s">
        <v>55</v>
      </c>
      <c r="AN1847" t="s">
        <v>55</v>
      </c>
      <c r="AO1847" t="s">
        <v>55</v>
      </c>
      <c r="AP1847" t="s">
        <v>55</v>
      </c>
      <c r="AQ1847" t="s">
        <v>55</v>
      </c>
    </row>
    <row r="1848" spans="1:43" x14ac:dyDescent="0.35">
      <c r="A1848" t="s">
        <v>3499</v>
      </c>
      <c r="B1848" t="s">
        <v>47</v>
      </c>
      <c r="C1848" t="s">
        <v>48</v>
      </c>
      <c r="D1848" t="s">
        <v>48</v>
      </c>
      <c r="E1848" t="s">
        <v>68</v>
      </c>
      <c r="F1848" t="s">
        <v>3517</v>
      </c>
      <c r="G1848" t="s">
        <v>3518</v>
      </c>
      <c r="I1848" t="str">
        <f>HYPERLINK("https://twitter.com/Twitter User/status/1769725550984052821","https://twitter.com/Twitter User/status/1769725550984052821")</f>
        <v>https://twitter.com/Twitter User/status/1769725550984052821</v>
      </c>
      <c r="J1848" t="s">
        <v>52</v>
      </c>
      <c r="N1848">
        <v>0</v>
      </c>
      <c r="O1848">
        <v>0</v>
      </c>
      <c r="X1848" t="s">
        <v>53</v>
      </c>
      <c r="AK1848" t="s">
        <v>54</v>
      </c>
      <c r="AL1848" t="s">
        <v>55</v>
      </c>
      <c r="AM1848" t="s">
        <v>55</v>
      </c>
      <c r="AN1848" t="s">
        <v>55</v>
      </c>
      <c r="AO1848" t="s">
        <v>55</v>
      </c>
      <c r="AP1848" t="s">
        <v>55</v>
      </c>
      <c r="AQ1848" t="s">
        <v>55</v>
      </c>
    </row>
    <row r="1849" spans="1:43" x14ac:dyDescent="0.35">
      <c r="A1849" t="s">
        <v>3499</v>
      </c>
      <c r="B1849" t="s">
        <v>47</v>
      </c>
      <c r="C1849" t="s">
        <v>48</v>
      </c>
      <c r="D1849" t="s">
        <v>48</v>
      </c>
      <c r="E1849" t="s">
        <v>49</v>
      </c>
      <c r="F1849" t="s">
        <v>3519</v>
      </c>
      <c r="G1849" t="s">
        <v>3520</v>
      </c>
      <c r="I1849" t="str">
        <f>HYPERLINK("https://twitter.com/Twitter User/status/1769724257154511173","https://twitter.com/Twitter User/status/1769724257154511173")</f>
        <v>https://twitter.com/Twitter User/status/1769724257154511173</v>
      </c>
      <c r="N1849">
        <v>0</v>
      </c>
      <c r="O1849">
        <v>0</v>
      </c>
      <c r="X1849" t="s">
        <v>53</v>
      </c>
      <c r="AK1849" t="s">
        <v>54</v>
      </c>
      <c r="AL1849" t="s">
        <v>55</v>
      </c>
      <c r="AM1849" t="s">
        <v>55</v>
      </c>
      <c r="AN1849" t="s">
        <v>55</v>
      </c>
      <c r="AO1849" t="s">
        <v>55</v>
      </c>
      <c r="AP1849" t="s">
        <v>55</v>
      </c>
      <c r="AQ1849" t="s">
        <v>55</v>
      </c>
    </row>
    <row r="1850" spans="1:43" x14ac:dyDescent="0.35">
      <c r="A1850" t="s">
        <v>3499</v>
      </c>
      <c r="B1850" t="s">
        <v>47</v>
      </c>
      <c r="C1850" t="s">
        <v>48</v>
      </c>
      <c r="D1850" t="s">
        <v>48</v>
      </c>
      <c r="E1850" t="s">
        <v>49</v>
      </c>
      <c r="F1850" t="s">
        <v>3521</v>
      </c>
      <c r="G1850" t="s">
        <v>3522</v>
      </c>
      <c r="I1850" t="str">
        <f>HYPERLINK("https://twitter.com/Twitter User/status/1769723942573420771","https://twitter.com/Twitter User/status/1769723942573420771")</f>
        <v>https://twitter.com/Twitter User/status/1769723942573420771</v>
      </c>
      <c r="N1850">
        <v>0</v>
      </c>
      <c r="O1850">
        <v>0</v>
      </c>
      <c r="X1850" t="s">
        <v>53</v>
      </c>
      <c r="AK1850" t="s">
        <v>54</v>
      </c>
      <c r="AL1850" t="s">
        <v>55</v>
      </c>
      <c r="AM1850" t="s">
        <v>55</v>
      </c>
      <c r="AN1850" t="s">
        <v>55</v>
      </c>
      <c r="AO1850" t="s">
        <v>55</v>
      </c>
      <c r="AP1850" t="s">
        <v>55</v>
      </c>
      <c r="AQ1850" t="s">
        <v>55</v>
      </c>
    </row>
    <row r="1851" spans="1:43" x14ac:dyDescent="0.35">
      <c r="A1851" t="s">
        <v>3499</v>
      </c>
      <c r="B1851" t="s">
        <v>47</v>
      </c>
      <c r="C1851" t="s">
        <v>48</v>
      </c>
      <c r="D1851" t="s">
        <v>48</v>
      </c>
      <c r="E1851" t="s">
        <v>61</v>
      </c>
      <c r="F1851" t="s">
        <v>3523</v>
      </c>
      <c r="G1851" t="s">
        <v>3524</v>
      </c>
      <c r="I1851" t="str">
        <f>HYPERLINK("https://twitter.com/Twitter User/status/1769673894993310067","https://twitter.com/Twitter User/status/1769673894993310067")</f>
        <v>https://twitter.com/Twitter User/status/1769673894993310067</v>
      </c>
      <c r="N1851">
        <v>0</v>
      </c>
      <c r="O1851">
        <v>0</v>
      </c>
      <c r="X1851" t="s">
        <v>53</v>
      </c>
      <c r="AK1851" t="s">
        <v>54</v>
      </c>
      <c r="AL1851" t="s">
        <v>55</v>
      </c>
      <c r="AM1851" t="s">
        <v>55</v>
      </c>
      <c r="AN1851" t="s">
        <v>55</v>
      </c>
      <c r="AO1851" t="s">
        <v>55</v>
      </c>
      <c r="AP1851" t="s">
        <v>55</v>
      </c>
      <c r="AQ1851" t="s">
        <v>55</v>
      </c>
    </row>
    <row r="1852" spans="1:43" x14ac:dyDescent="0.35">
      <c r="A1852" t="s">
        <v>3499</v>
      </c>
      <c r="B1852" t="s">
        <v>47</v>
      </c>
      <c r="C1852" t="s">
        <v>48</v>
      </c>
      <c r="D1852" t="s">
        <v>48</v>
      </c>
      <c r="E1852" t="s">
        <v>49</v>
      </c>
      <c r="F1852" t="s">
        <v>3525</v>
      </c>
      <c r="G1852" t="s">
        <v>3526</v>
      </c>
      <c r="I1852" t="str">
        <f>HYPERLINK("https://twitter.com/Twitter User/status/1769623014076014909","https://twitter.com/Twitter User/status/1769623014076014909")</f>
        <v>https://twitter.com/Twitter User/status/1769623014076014909</v>
      </c>
      <c r="J1852" t="s">
        <v>52</v>
      </c>
      <c r="N1852">
        <v>0</v>
      </c>
      <c r="O1852">
        <v>0</v>
      </c>
      <c r="X1852" t="s">
        <v>53</v>
      </c>
      <c r="AK1852" t="s">
        <v>54</v>
      </c>
      <c r="AL1852" t="s">
        <v>55</v>
      </c>
      <c r="AM1852" t="s">
        <v>55</v>
      </c>
      <c r="AN1852" t="s">
        <v>55</v>
      </c>
      <c r="AO1852" t="s">
        <v>55</v>
      </c>
      <c r="AP1852" t="s">
        <v>55</v>
      </c>
      <c r="AQ1852" t="s">
        <v>55</v>
      </c>
    </row>
    <row r="1853" spans="1:43" x14ac:dyDescent="0.35">
      <c r="A1853" t="s">
        <v>3499</v>
      </c>
      <c r="B1853" t="s">
        <v>47</v>
      </c>
      <c r="C1853" t="s">
        <v>48</v>
      </c>
      <c r="D1853" t="s">
        <v>48</v>
      </c>
      <c r="E1853" t="s">
        <v>49</v>
      </c>
      <c r="F1853" t="s">
        <v>3527</v>
      </c>
      <c r="G1853" t="s">
        <v>3528</v>
      </c>
      <c r="I1853" t="str">
        <f>HYPERLINK("https://twitter.com/Twitter User/status/1769622779044024599","https://twitter.com/Twitter User/status/1769622779044024599")</f>
        <v>https://twitter.com/Twitter User/status/1769622779044024599</v>
      </c>
      <c r="J1853" t="s">
        <v>52</v>
      </c>
      <c r="N1853">
        <v>0</v>
      </c>
      <c r="O1853">
        <v>0</v>
      </c>
      <c r="X1853" t="s">
        <v>53</v>
      </c>
      <c r="AK1853" t="s">
        <v>54</v>
      </c>
      <c r="AL1853" t="s">
        <v>55</v>
      </c>
      <c r="AM1853" t="s">
        <v>55</v>
      </c>
      <c r="AN1853" t="s">
        <v>55</v>
      </c>
      <c r="AO1853" t="s">
        <v>55</v>
      </c>
      <c r="AP1853" t="s">
        <v>55</v>
      </c>
      <c r="AQ1853" t="s">
        <v>55</v>
      </c>
    </row>
    <row r="1854" spans="1:43" x14ac:dyDescent="0.35">
      <c r="A1854" t="s">
        <v>3499</v>
      </c>
      <c r="B1854" t="s">
        <v>47</v>
      </c>
      <c r="C1854" t="s">
        <v>48</v>
      </c>
      <c r="D1854" t="s">
        <v>48</v>
      </c>
      <c r="E1854" t="s">
        <v>68</v>
      </c>
      <c r="F1854" t="s">
        <v>3529</v>
      </c>
      <c r="G1854" t="s">
        <v>3530</v>
      </c>
      <c r="I1854" t="str">
        <f>HYPERLINK("https://twitter.com/Twitter User/status/1769595028685406348","https://twitter.com/Twitter User/status/1769595028685406348")</f>
        <v>https://twitter.com/Twitter User/status/1769595028685406348</v>
      </c>
      <c r="J1854" t="s">
        <v>52</v>
      </c>
      <c r="N1854">
        <v>0</v>
      </c>
      <c r="O1854">
        <v>0</v>
      </c>
      <c r="X1854" t="s">
        <v>53</v>
      </c>
      <c r="AK1854" t="s">
        <v>54</v>
      </c>
      <c r="AL1854" t="s">
        <v>55</v>
      </c>
      <c r="AM1854" t="s">
        <v>55</v>
      </c>
      <c r="AN1854" t="s">
        <v>55</v>
      </c>
      <c r="AO1854" t="s">
        <v>55</v>
      </c>
      <c r="AP1854" t="s">
        <v>55</v>
      </c>
      <c r="AQ1854" t="s">
        <v>55</v>
      </c>
    </row>
    <row r="1855" spans="1:43" x14ac:dyDescent="0.35">
      <c r="A1855" t="s">
        <v>3499</v>
      </c>
      <c r="B1855" t="s">
        <v>66</v>
      </c>
      <c r="C1855" t="s">
        <v>3531</v>
      </c>
      <c r="D1855" t="s">
        <v>3531</v>
      </c>
      <c r="E1855" t="s">
        <v>68</v>
      </c>
      <c r="F1855" t="s">
        <v>3532</v>
      </c>
      <c r="G1855" t="s">
        <v>3533</v>
      </c>
      <c r="I1855" t="str">
        <f>HYPERLINK("https://payrup0.wordpress.com/2024/03/18/stay-connected-stay-convenient-postpaid-recharge-via-payrup/","https://payrup0.wordpress.com/2024/03/18/stay-connected-stay-convenient-postpaid-recharge-via-payrup/")</f>
        <v>https://payrup0.wordpress.com/2024/03/18/stay-connected-stay-convenient-postpaid-recharge-via-payrup/</v>
      </c>
      <c r="AL1855" t="s">
        <v>55</v>
      </c>
      <c r="AM1855" t="s">
        <v>55</v>
      </c>
      <c r="AN1855" t="s">
        <v>55</v>
      </c>
      <c r="AO1855" t="s">
        <v>55</v>
      </c>
      <c r="AP1855" t="s">
        <v>55</v>
      </c>
      <c r="AQ1855" t="s">
        <v>55</v>
      </c>
    </row>
    <row r="1856" spans="1:43" x14ac:dyDescent="0.35">
      <c r="A1856" t="s">
        <v>3499</v>
      </c>
      <c r="B1856" t="s">
        <v>47</v>
      </c>
      <c r="C1856" t="s">
        <v>48</v>
      </c>
      <c r="D1856" t="s">
        <v>48</v>
      </c>
      <c r="E1856" t="s">
        <v>49</v>
      </c>
      <c r="F1856" t="s">
        <v>3534</v>
      </c>
      <c r="G1856" t="s">
        <v>3535</v>
      </c>
      <c r="I1856" t="str">
        <f>HYPERLINK("https://twitter.com/Twitter User/status/1769591060970561776","https://twitter.com/Twitter User/status/1769591060970561776")</f>
        <v>https://twitter.com/Twitter User/status/1769591060970561776</v>
      </c>
      <c r="J1856" t="s">
        <v>52</v>
      </c>
      <c r="N1856">
        <v>0</v>
      </c>
      <c r="O1856">
        <v>0</v>
      </c>
      <c r="W1856" t="s">
        <v>94</v>
      </c>
      <c r="X1856" t="s">
        <v>53</v>
      </c>
      <c r="AK1856" t="s">
        <v>54</v>
      </c>
      <c r="AL1856" t="s">
        <v>55</v>
      </c>
      <c r="AM1856" t="s">
        <v>55</v>
      </c>
      <c r="AN1856" t="s">
        <v>55</v>
      </c>
      <c r="AO1856" t="s">
        <v>55</v>
      </c>
      <c r="AP1856" t="s">
        <v>55</v>
      </c>
      <c r="AQ1856" t="s">
        <v>55</v>
      </c>
    </row>
    <row r="1857" spans="1:43" x14ac:dyDescent="0.35">
      <c r="A1857" t="s">
        <v>3499</v>
      </c>
      <c r="B1857" t="s">
        <v>47</v>
      </c>
      <c r="C1857" t="s">
        <v>48</v>
      </c>
      <c r="D1857" t="s">
        <v>48</v>
      </c>
      <c r="E1857" t="s">
        <v>49</v>
      </c>
      <c r="F1857" t="s">
        <v>3536</v>
      </c>
      <c r="G1857" t="s">
        <v>3537</v>
      </c>
      <c r="I1857" t="str">
        <f>HYPERLINK("https://twitter.com/Twitter User/status/1769586221381304362","https://twitter.com/Twitter User/status/1769586221381304362")</f>
        <v>https://twitter.com/Twitter User/status/1769586221381304362</v>
      </c>
      <c r="N1857">
        <v>0</v>
      </c>
      <c r="O1857">
        <v>0</v>
      </c>
      <c r="X1857" t="s">
        <v>53</v>
      </c>
      <c r="AK1857" t="s">
        <v>54</v>
      </c>
      <c r="AL1857" t="s">
        <v>55</v>
      </c>
      <c r="AM1857" t="s">
        <v>55</v>
      </c>
      <c r="AN1857" t="s">
        <v>55</v>
      </c>
      <c r="AO1857" t="s">
        <v>55</v>
      </c>
      <c r="AP1857" t="s">
        <v>55</v>
      </c>
      <c r="AQ1857" t="s">
        <v>55</v>
      </c>
    </row>
    <row r="1858" spans="1:43" x14ac:dyDescent="0.35">
      <c r="A1858" t="s">
        <v>3499</v>
      </c>
      <c r="B1858" t="s">
        <v>73</v>
      </c>
      <c r="C1858" t="s">
        <v>3538</v>
      </c>
      <c r="D1858" t="s">
        <v>3538</v>
      </c>
      <c r="E1858" t="s">
        <v>49</v>
      </c>
      <c r="F1858" t="s">
        <v>3539</v>
      </c>
      <c r="G1858" t="s">
        <v>3540</v>
      </c>
      <c r="I1858" t="str">
        <f>HYPERLINK("https://www.youtube.com/watch?v=1QPCeVyabdg&amp;lc=UgwRupgkeoHK618pxlZ4AaABAg","https://www.youtube.com/watch?v=1QPCeVyabdg&amp;lc=UgwRupgkeoHK618pxlZ4AaABAg")</f>
        <v>https://www.youtube.com/watch?v=1QPCeVyabdg&amp;lc=UgwRupgkeoHK618pxlZ4AaABAg</v>
      </c>
      <c r="R1858">
        <v>0</v>
      </c>
      <c r="S1858">
        <v>0</v>
      </c>
      <c r="T1858">
        <v>0</v>
      </c>
      <c r="V1858">
        <v>0</v>
      </c>
      <c r="X1858" t="s">
        <v>228</v>
      </c>
      <c r="AL1858" t="s">
        <v>55</v>
      </c>
      <c r="AM1858" t="s">
        <v>55</v>
      </c>
      <c r="AN1858" t="s">
        <v>55</v>
      </c>
      <c r="AO1858" t="s">
        <v>55</v>
      </c>
      <c r="AP1858" t="s">
        <v>55</v>
      </c>
      <c r="AQ1858" t="s">
        <v>55</v>
      </c>
    </row>
    <row r="1859" spans="1:43" x14ac:dyDescent="0.35">
      <c r="A1859" t="s">
        <v>3499</v>
      </c>
      <c r="B1859" t="s">
        <v>47</v>
      </c>
      <c r="C1859" t="s">
        <v>48</v>
      </c>
      <c r="D1859" t="s">
        <v>48</v>
      </c>
      <c r="E1859" t="s">
        <v>61</v>
      </c>
      <c r="F1859" t="s">
        <v>3541</v>
      </c>
      <c r="G1859" t="s">
        <v>3542</v>
      </c>
      <c r="I1859" t="str">
        <f>HYPERLINK("https://twitter.com/Twitter User/status/1769577134182543648","https://twitter.com/Twitter User/status/1769577134182543648")</f>
        <v>https://twitter.com/Twitter User/status/1769577134182543648</v>
      </c>
      <c r="J1859" t="s">
        <v>60</v>
      </c>
      <c r="N1859">
        <v>0</v>
      </c>
      <c r="O1859">
        <v>0</v>
      </c>
      <c r="X1859" t="s">
        <v>53</v>
      </c>
      <c r="AK1859" t="s">
        <v>54</v>
      </c>
      <c r="AL1859" t="s">
        <v>55</v>
      </c>
      <c r="AM1859" t="s">
        <v>55</v>
      </c>
      <c r="AN1859" t="s">
        <v>55</v>
      </c>
      <c r="AO1859" t="s">
        <v>55</v>
      </c>
      <c r="AP1859" t="s">
        <v>55</v>
      </c>
      <c r="AQ1859" t="s">
        <v>55</v>
      </c>
    </row>
    <row r="1860" spans="1:43" x14ac:dyDescent="0.35">
      <c r="A1860" t="s">
        <v>3499</v>
      </c>
      <c r="B1860" t="s">
        <v>47</v>
      </c>
      <c r="C1860" t="s">
        <v>48</v>
      </c>
      <c r="D1860" t="s">
        <v>48</v>
      </c>
      <c r="E1860" t="s">
        <v>49</v>
      </c>
      <c r="F1860" t="s">
        <v>3543</v>
      </c>
      <c r="G1860" t="s">
        <v>3544</v>
      </c>
      <c r="I1860" t="str">
        <f>HYPERLINK("https://twitter.com/Twitter User/status/1769576705210109976","https://twitter.com/Twitter User/status/1769576705210109976")</f>
        <v>https://twitter.com/Twitter User/status/1769576705210109976</v>
      </c>
      <c r="J1860" t="s">
        <v>60</v>
      </c>
      <c r="N1860">
        <v>0</v>
      </c>
      <c r="O1860">
        <v>0</v>
      </c>
      <c r="X1860" t="s">
        <v>53</v>
      </c>
      <c r="AK1860" t="s">
        <v>54</v>
      </c>
      <c r="AL1860" t="s">
        <v>55</v>
      </c>
      <c r="AM1860" t="s">
        <v>55</v>
      </c>
      <c r="AN1860" t="s">
        <v>55</v>
      </c>
      <c r="AO1860" t="s">
        <v>55</v>
      </c>
      <c r="AP1860" t="s">
        <v>55</v>
      </c>
      <c r="AQ1860" t="s">
        <v>55</v>
      </c>
    </row>
    <row r="1861" spans="1:43" x14ac:dyDescent="0.35">
      <c r="A1861" t="s">
        <v>3499</v>
      </c>
      <c r="B1861" t="s">
        <v>47</v>
      </c>
      <c r="C1861" t="s">
        <v>48</v>
      </c>
      <c r="D1861" t="s">
        <v>48</v>
      </c>
      <c r="E1861" t="s">
        <v>49</v>
      </c>
      <c r="F1861" t="s">
        <v>3545</v>
      </c>
      <c r="G1861" t="s">
        <v>3546</v>
      </c>
      <c r="I1861" t="str">
        <f>HYPERLINK("https://twitter.com/Twitter User/status/1769546655164981601","https://twitter.com/Twitter User/status/1769546655164981601")</f>
        <v>https://twitter.com/Twitter User/status/1769546655164981601</v>
      </c>
      <c r="J1861" t="s">
        <v>52</v>
      </c>
      <c r="N1861">
        <v>0</v>
      </c>
      <c r="O1861">
        <v>0</v>
      </c>
      <c r="X1861" t="s">
        <v>53</v>
      </c>
      <c r="AK1861" t="s">
        <v>54</v>
      </c>
      <c r="AL1861" t="s">
        <v>55</v>
      </c>
      <c r="AM1861" t="s">
        <v>55</v>
      </c>
      <c r="AN1861" t="s">
        <v>55</v>
      </c>
      <c r="AO1861" t="s">
        <v>55</v>
      </c>
      <c r="AP1861" t="s">
        <v>55</v>
      </c>
      <c r="AQ1861" t="s">
        <v>55</v>
      </c>
    </row>
    <row r="1862" spans="1:43" x14ac:dyDescent="0.35">
      <c r="A1862" t="s">
        <v>3499</v>
      </c>
      <c r="B1862" t="s">
        <v>47</v>
      </c>
      <c r="C1862" t="s">
        <v>48</v>
      </c>
      <c r="D1862" t="s">
        <v>48</v>
      </c>
      <c r="E1862" t="s">
        <v>49</v>
      </c>
      <c r="F1862" t="s">
        <v>3547</v>
      </c>
      <c r="G1862" t="s">
        <v>3548</v>
      </c>
      <c r="I1862" t="str">
        <f>HYPERLINK("https://twitter.com/Twitter User/status/1769546415192076299","https://twitter.com/Twitter User/status/1769546415192076299")</f>
        <v>https://twitter.com/Twitter User/status/1769546415192076299</v>
      </c>
      <c r="J1862" t="s">
        <v>52</v>
      </c>
      <c r="N1862">
        <v>0</v>
      </c>
      <c r="O1862">
        <v>0</v>
      </c>
      <c r="X1862" t="s">
        <v>53</v>
      </c>
      <c r="AK1862" t="s">
        <v>54</v>
      </c>
      <c r="AL1862" t="s">
        <v>55</v>
      </c>
      <c r="AM1862" t="s">
        <v>55</v>
      </c>
      <c r="AN1862" t="s">
        <v>55</v>
      </c>
      <c r="AO1862" t="s">
        <v>55</v>
      </c>
      <c r="AP1862" t="s">
        <v>55</v>
      </c>
      <c r="AQ1862" t="s">
        <v>55</v>
      </c>
    </row>
    <row r="1863" spans="1:43" x14ac:dyDescent="0.35">
      <c r="A1863" t="s">
        <v>3499</v>
      </c>
      <c r="B1863" t="s">
        <v>47</v>
      </c>
      <c r="C1863" t="s">
        <v>48</v>
      </c>
      <c r="D1863" t="s">
        <v>48</v>
      </c>
      <c r="E1863" t="s">
        <v>49</v>
      </c>
      <c r="F1863" t="s">
        <v>3549</v>
      </c>
      <c r="G1863" t="s">
        <v>3550</v>
      </c>
      <c r="I1863" t="str">
        <f>HYPERLINK("https://twitter.com/Twitter User/status/1769532897222881697","https://twitter.com/Twitter User/status/1769532897222881697")</f>
        <v>https://twitter.com/Twitter User/status/1769532897222881697</v>
      </c>
      <c r="J1863" t="s">
        <v>52</v>
      </c>
      <c r="N1863">
        <v>0</v>
      </c>
      <c r="O1863">
        <v>0</v>
      </c>
      <c r="X1863" t="s">
        <v>53</v>
      </c>
      <c r="AK1863" t="s">
        <v>54</v>
      </c>
      <c r="AL1863" t="s">
        <v>55</v>
      </c>
      <c r="AM1863" t="s">
        <v>55</v>
      </c>
      <c r="AN1863" t="s">
        <v>55</v>
      </c>
      <c r="AO1863" t="s">
        <v>55</v>
      </c>
      <c r="AP1863" t="s">
        <v>55</v>
      </c>
      <c r="AQ1863" t="s">
        <v>55</v>
      </c>
    </row>
    <row r="1864" spans="1:43" x14ac:dyDescent="0.35">
      <c r="A1864" t="s">
        <v>3499</v>
      </c>
      <c r="B1864" t="s">
        <v>47</v>
      </c>
      <c r="C1864" t="s">
        <v>48</v>
      </c>
      <c r="D1864" t="s">
        <v>48</v>
      </c>
      <c r="E1864" t="s">
        <v>61</v>
      </c>
      <c r="F1864" t="s">
        <v>3551</v>
      </c>
      <c r="G1864" t="s">
        <v>3552</v>
      </c>
      <c r="I1864" t="str">
        <f>HYPERLINK("https://twitter.com/Twitter User/status/1769488139540987950","https://twitter.com/Twitter User/status/1769488139540987950")</f>
        <v>https://twitter.com/Twitter User/status/1769488139540987950</v>
      </c>
      <c r="J1864" t="s">
        <v>52</v>
      </c>
      <c r="N1864">
        <v>0</v>
      </c>
      <c r="O1864">
        <v>0</v>
      </c>
      <c r="X1864" t="s">
        <v>53</v>
      </c>
      <c r="AK1864" t="s">
        <v>54</v>
      </c>
      <c r="AL1864" t="s">
        <v>55</v>
      </c>
      <c r="AM1864" t="s">
        <v>55</v>
      </c>
      <c r="AN1864" t="s">
        <v>55</v>
      </c>
      <c r="AO1864" t="s">
        <v>55</v>
      </c>
      <c r="AP1864" t="s">
        <v>55</v>
      </c>
      <c r="AQ1864" t="s">
        <v>55</v>
      </c>
    </row>
    <row r="1865" spans="1:43" x14ac:dyDescent="0.35">
      <c r="A1865" t="s">
        <v>3499</v>
      </c>
      <c r="B1865" t="s">
        <v>47</v>
      </c>
      <c r="C1865" t="s">
        <v>48</v>
      </c>
      <c r="D1865" t="s">
        <v>48</v>
      </c>
      <c r="E1865" t="s">
        <v>61</v>
      </c>
      <c r="F1865" t="s">
        <v>3553</v>
      </c>
      <c r="G1865" t="s">
        <v>3554</v>
      </c>
      <c r="I1865" t="str">
        <f>HYPERLINK("https://twitter.com/Twitter User/status/1769487847625814424","https://twitter.com/Twitter User/status/1769487847625814424")</f>
        <v>https://twitter.com/Twitter User/status/1769487847625814424</v>
      </c>
      <c r="J1865" t="s">
        <v>52</v>
      </c>
      <c r="N1865">
        <v>0</v>
      </c>
      <c r="O1865">
        <v>0</v>
      </c>
      <c r="X1865" t="s">
        <v>53</v>
      </c>
      <c r="AK1865" t="s">
        <v>54</v>
      </c>
      <c r="AL1865" t="s">
        <v>55</v>
      </c>
      <c r="AM1865" t="s">
        <v>55</v>
      </c>
      <c r="AN1865" t="s">
        <v>55</v>
      </c>
      <c r="AO1865" t="s">
        <v>55</v>
      </c>
      <c r="AP1865" t="s">
        <v>55</v>
      </c>
      <c r="AQ1865" t="s">
        <v>55</v>
      </c>
    </row>
    <row r="1866" spans="1:43" x14ac:dyDescent="0.35">
      <c r="A1866" t="s">
        <v>3499</v>
      </c>
      <c r="B1866" t="s">
        <v>47</v>
      </c>
      <c r="C1866" t="s">
        <v>48</v>
      </c>
      <c r="D1866" t="s">
        <v>48</v>
      </c>
      <c r="E1866" t="s">
        <v>61</v>
      </c>
      <c r="F1866" t="s">
        <v>3555</v>
      </c>
      <c r="G1866" t="s">
        <v>3556</v>
      </c>
      <c r="I1866" t="str">
        <f>HYPERLINK("https://twitter.com/Twitter User/status/1769444347211284692","https://twitter.com/Twitter User/status/1769444347211284692")</f>
        <v>https://twitter.com/Twitter User/status/1769444347211284692</v>
      </c>
      <c r="N1866">
        <v>0</v>
      </c>
      <c r="O1866">
        <v>0</v>
      </c>
      <c r="X1866" t="s">
        <v>53</v>
      </c>
      <c r="AK1866" t="s">
        <v>54</v>
      </c>
      <c r="AL1866" t="s">
        <v>55</v>
      </c>
      <c r="AM1866" t="s">
        <v>55</v>
      </c>
      <c r="AN1866" t="s">
        <v>55</v>
      </c>
      <c r="AO1866" t="s">
        <v>55</v>
      </c>
      <c r="AP1866" t="s">
        <v>55</v>
      </c>
      <c r="AQ1866" t="s">
        <v>55</v>
      </c>
    </row>
    <row r="1867" spans="1:43" x14ac:dyDescent="0.35">
      <c r="A1867" t="s">
        <v>3557</v>
      </c>
      <c r="B1867" t="s">
        <v>47</v>
      </c>
      <c r="C1867" t="s">
        <v>48</v>
      </c>
      <c r="D1867" t="s">
        <v>48</v>
      </c>
      <c r="E1867" t="s">
        <v>49</v>
      </c>
      <c r="F1867" t="s">
        <v>3558</v>
      </c>
      <c r="G1867" t="s">
        <v>3559</v>
      </c>
      <c r="I1867" t="str">
        <f>HYPERLINK("https://twitter.com/Twitter User/status/1769412002555077086","https://twitter.com/Twitter User/status/1769412002555077086")</f>
        <v>https://twitter.com/Twitter User/status/1769412002555077086</v>
      </c>
      <c r="J1867" t="s">
        <v>52</v>
      </c>
      <c r="N1867">
        <v>0</v>
      </c>
      <c r="O1867">
        <v>0</v>
      </c>
      <c r="X1867" t="s">
        <v>53</v>
      </c>
      <c r="AK1867" t="s">
        <v>54</v>
      </c>
      <c r="AL1867" t="s">
        <v>55</v>
      </c>
      <c r="AM1867" t="s">
        <v>55</v>
      </c>
      <c r="AN1867" t="s">
        <v>55</v>
      </c>
      <c r="AO1867" t="s">
        <v>55</v>
      </c>
      <c r="AP1867" t="s">
        <v>55</v>
      </c>
      <c r="AQ1867" t="s">
        <v>55</v>
      </c>
    </row>
    <row r="1868" spans="1:43" x14ac:dyDescent="0.35">
      <c r="A1868" t="s">
        <v>3557</v>
      </c>
      <c r="B1868" t="s">
        <v>47</v>
      </c>
      <c r="C1868" t="s">
        <v>48</v>
      </c>
      <c r="D1868" t="s">
        <v>48</v>
      </c>
      <c r="E1868" t="s">
        <v>49</v>
      </c>
      <c r="F1868" t="s">
        <v>3560</v>
      </c>
      <c r="G1868" t="s">
        <v>3561</v>
      </c>
      <c r="I1868" t="str">
        <f>HYPERLINK("https://twitter.com/Twitter User/status/1769372795237257218","https://twitter.com/Twitter User/status/1769372795237257218")</f>
        <v>https://twitter.com/Twitter User/status/1769372795237257218</v>
      </c>
      <c r="J1868" t="s">
        <v>52</v>
      </c>
      <c r="N1868">
        <v>0</v>
      </c>
      <c r="O1868">
        <v>0</v>
      </c>
      <c r="X1868" t="s">
        <v>53</v>
      </c>
      <c r="AK1868" t="s">
        <v>54</v>
      </c>
      <c r="AL1868" t="s">
        <v>55</v>
      </c>
      <c r="AM1868" t="s">
        <v>55</v>
      </c>
      <c r="AN1868" t="s">
        <v>55</v>
      </c>
      <c r="AO1868" t="s">
        <v>55</v>
      </c>
      <c r="AP1868" t="s">
        <v>55</v>
      </c>
      <c r="AQ1868" t="s">
        <v>55</v>
      </c>
    </row>
    <row r="1869" spans="1:43" x14ac:dyDescent="0.35">
      <c r="A1869" t="s">
        <v>3557</v>
      </c>
      <c r="B1869" t="s">
        <v>47</v>
      </c>
      <c r="C1869" t="s">
        <v>48</v>
      </c>
      <c r="D1869" t="s">
        <v>48</v>
      </c>
      <c r="E1869" t="s">
        <v>49</v>
      </c>
      <c r="F1869" t="s">
        <v>3562</v>
      </c>
      <c r="G1869" t="s">
        <v>3563</v>
      </c>
      <c r="I1869" t="str">
        <f>HYPERLINK("https://twitter.com/Twitter User/status/1769364066605449726","https://twitter.com/Twitter User/status/1769364066605449726")</f>
        <v>https://twitter.com/Twitter User/status/1769364066605449726</v>
      </c>
      <c r="J1869" t="s">
        <v>52</v>
      </c>
      <c r="N1869">
        <v>0</v>
      </c>
      <c r="O1869">
        <v>0</v>
      </c>
      <c r="X1869" t="s">
        <v>53</v>
      </c>
      <c r="AK1869" t="s">
        <v>54</v>
      </c>
      <c r="AL1869" t="s">
        <v>55</v>
      </c>
      <c r="AM1869" t="s">
        <v>55</v>
      </c>
      <c r="AN1869" t="s">
        <v>55</v>
      </c>
      <c r="AO1869" t="s">
        <v>55</v>
      </c>
      <c r="AP1869" t="s">
        <v>55</v>
      </c>
      <c r="AQ1869" t="s">
        <v>55</v>
      </c>
    </row>
    <row r="1870" spans="1:43" x14ac:dyDescent="0.35">
      <c r="A1870" t="s">
        <v>3557</v>
      </c>
      <c r="B1870" t="s">
        <v>47</v>
      </c>
      <c r="C1870" t="s">
        <v>48</v>
      </c>
      <c r="D1870" t="s">
        <v>48</v>
      </c>
      <c r="E1870" t="s">
        <v>49</v>
      </c>
      <c r="F1870" t="s">
        <v>3564</v>
      </c>
      <c r="G1870" t="s">
        <v>3565</v>
      </c>
      <c r="I1870" t="str">
        <f>HYPERLINK("https://twitter.com/Twitter User/status/1769346214905225527","https://twitter.com/Twitter User/status/1769346214905225527")</f>
        <v>https://twitter.com/Twitter User/status/1769346214905225527</v>
      </c>
      <c r="J1870" t="s">
        <v>52</v>
      </c>
      <c r="N1870">
        <v>0</v>
      </c>
      <c r="O1870">
        <v>0</v>
      </c>
      <c r="X1870" t="s">
        <v>53</v>
      </c>
      <c r="AK1870" t="s">
        <v>54</v>
      </c>
      <c r="AL1870" t="s">
        <v>55</v>
      </c>
      <c r="AM1870" t="s">
        <v>55</v>
      </c>
      <c r="AN1870" t="s">
        <v>55</v>
      </c>
      <c r="AO1870" t="s">
        <v>55</v>
      </c>
      <c r="AP1870" t="s">
        <v>55</v>
      </c>
      <c r="AQ1870" t="s">
        <v>55</v>
      </c>
    </row>
    <row r="1871" spans="1:43" x14ac:dyDescent="0.35">
      <c r="A1871" t="s">
        <v>3557</v>
      </c>
      <c r="B1871" t="s">
        <v>47</v>
      </c>
      <c r="C1871" t="s">
        <v>48</v>
      </c>
      <c r="D1871" t="s">
        <v>48</v>
      </c>
      <c r="E1871" t="s">
        <v>49</v>
      </c>
      <c r="F1871" t="s">
        <v>3566</v>
      </c>
      <c r="G1871" t="s">
        <v>3567</v>
      </c>
      <c r="I1871" t="str">
        <f>HYPERLINK("https://twitter.com/Twitter User/status/1769340654264389683","https://twitter.com/Twitter User/status/1769340654264389683")</f>
        <v>https://twitter.com/Twitter User/status/1769340654264389683</v>
      </c>
      <c r="J1871" t="s">
        <v>52</v>
      </c>
      <c r="N1871">
        <v>0</v>
      </c>
      <c r="O1871">
        <v>0</v>
      </c>
      <c r="X1871" t="s">
        <v>53</v>
      </c>
      <c r="AK1871" t="s">
        <v>54</v>
      </c>
      <c r="AL1871" t="s">
        <v>55</v>
      </c>
      <c r="AM1871" t="s">
        <v>55</v>
      </c>
      <c r="AN1871" t="s">
        <v>55</v>
      </c>
      <c r="AO1871" t="s">
        <v>55</v>
      </c>
      <c r="AP1871" t="s">
        <v>55</v>
      </c>
      <c r="AQ1871" t="s">
        <v>55</v>
      </c>
    </row>
    <row r="1872" spans="1:43" x14ac:dyDescent="0.35">
      <c r="A1872" t="s">
        <v>3557</v>
      </c>
      <c r="B1872" t="s">
        <v>47</v>
      </c>
      <c r="C1872" t="s">
        <v>48</v>
      </c>
      <c r="D1872" t="s">
        <v>48</v>
      </c>
      <c r="E1872" t="s">
        <v>49</v>
      </c>
      <c r="F1872" t="s">
        <v>3568</v>
      </c>
      <c r="G1872" t="s">
        <v>3569</v>
      </c>
      <c r="I1872" t="str">
        <f>HYPERLINK("https://twitter.com/Twitter User/status/1769329791218459105","https://twitter.com/Twitter User/status/1769329791218459105")</f>
        <v>https://twitter.com/Twitter User/status/1769329791218459105</v>
      </c>
      <c r="J1872" t="s">
        <v>52</v>
      </c>
      <c r="N1872">
        <v>0</v>
      </c>
      <c r="O1872">
        <v>0</v>
      </c>
      <c r="X1872" t="s">
        <v>53</v>
      </c>
      <c r="AK1872" t="s">
        <v>54</v>
      </c>
      <c r="AL1872" t="s">
        <v>55</v>
      </c>
      <c r="AM1872" t="s">
        <v>55</v>
      </c>
      <c r="AN1872" t="s">
        <v>55</v>
      </c>
      <c r="AO1872" t="s">
        <v>55</v>
      </c>
      <c r="AP1872" t="s">
        <v>55</v>
      </c>
      <c r="AQ1872" t="s">
        <v>55</v>
      </c>
    </row>
    <row r="1873" spans="1:43" x14ac:dyDescent="0.35">
      <c r="A1873" t="s">
        <v>3557</v>
      </c>
      <c r="B1873" t="s">
        <v>47</v>
      </c>
      <c r="C1873" t="s">
        <v>48</v>
      </c>
      <c r="D1873" t="s">
        <v>48</v>
      </c>
      <c r="E1873" t="s">
        <v>49</v>
      </c>
      <c r="F1873" t="s">
        <v>3570</v>
      </c>
      <c r="G1873" t="s">
        <v>3571</v>
      </c>
      <c r="I1873" t="str">
        <f>HYPERLINK("https://twitter.com/Twitter User/status/1769325075876962607","https://twitter.com/Twitter User/status/1769325075876962607")</f>
        <v>https://twitter.com/Twitter User/status/1769325075876962607</v>
      </c>
      <c r="J1873" t="s">
        <v>52</v>
      </c>
      <c r="N1873">
        <v>0</v>
      </c>
      <c r="O1873">
        <v>0</v>
      </c>
      <c r="X1873" t="s">
        <v>53</v>
      </c>
      <c r="AK1873" t="s">
        <v>54</v>
      </c>
      <c r="AL1873" t="s">
        <v>55</v>
      </c>
      <c r="AM1873" t="s">
        <v>55</v>
      </c>
      <c r="AN1873" t="s">
        <v>55</v>
      </c>
      <c r="AO1873" t="s">
        <v>55</v>
      </c>
      <c r="AP1873" t="s">
        <v>55</v>
      </c>
      <c r="AQ1873" t="s">
        <v>55</v>
      </c>
    </row>
    <row r="1874" spans="1:43" x14ac:dyDescent="0.35">
      <c r="A1874" t="s">
        <v>3557</v>
      </c>
      <c r="B1874" t="s">
        <v>47</v>
      </c>
      <c r="C1874" t="s">
        <v>48</v>
      </c>
      <c r="D1874" t="s">
        <v>48</v>
      </c>
      <c r="E1874" t="s">
        <v>61</v>
      </c>
      <c r="F1874" t="s">
        <v>3572</v>
      </c>
      <c r="G1874" t="s">
        <v>3573</v>
      </c>
      <c r="I1874" t="str">
        <f>HYPERLINK("https://twitter.com/Twitter User/status/1769314862428225853","https://twitter.com/Twitter User/status/1769314862428225853")</f>
        <v>https://twitter.com/Twitter User/status/1769314862428225853</v>
      </c>
      <c r="J1874" t="s">
        <v>52</v>
      </c>
      <c r="N1874">
        <v>0</v>
      </c>
      <c r="O1874">
        <v>0</v>
      </c>
      <c r="X1874" t="s">
        <v>53</v>
      </c>
      <c r="AK1874" t="s">
        <v>54</v>
      </c>
      <c r="AL1874" t="s">
        <v>55</v>
      </c>
      <c r="AM1874" t="s">
        <v>55</v>
      </c>
      <c r="AN1874" t="s">
        <v>55</v>
      </c>
      <c r="AO1874" t="s">
        <v>55</v>
      </c>
      <c r="AP1874" t="s">
        <v>55</v>
      </c>
      <c r="AQ1874" t="s">
        <v>55</v>
      </c>
    </row>
    <row r="1875" spans="1:43" x14ac:dyDescent="0.35">
      <c r="A1875" t="s">
        <v>3557</v>
      </c>
      <c r="B1875" t="s">
        <v>47</v>
      </c>
      <c r="C1875" t="s">
        <v>48</v>
      </c>
      <c r="D1875" t="s">
        <v>48</v>
      </c>
      <c r="E1875" t="s">
        <v>49</v>
      </c>
      <c r="F1875" t="s">
        <v>3574</v>
      </c>
      <c r="G1875" t="s">
        <v>3575</v>
      </c>
      <c r="I1875" t="str">
        <f>HYPERLINK("https://twitter.com/Twitter User/status/1769311670609039466","https://twitter.com/Twitter User/status/1769311670609039466")</f>
        <v>https://twitter.com/Twitter User/status/1769311670609039466</v>
      </c>
      <c r="J1875" t="s">
        <v>52</v>
      </c>
      <c r="N1875">
        <v>0</v>
      </c>
      <c r="O1875">
        <v>0</v>
      </c>
      <c r="X1875" t="s">
        <v>53</v>
      </c>
      <c r="AK1875" t="s">
        <v>54</v>
      </c>
      <c r="AL1875" t="s">
        <v>55</v>
      </c>
      <c r="AM1875" t="s">
        <v>55</v>
      </c>
      <c r="AN1875" t="s">
        <v>55</v>
      </c>
      <c r="AO1875" t="s">
        <v>55</v>
      </c>
      <c r="AP1875" t="s">
        <v>55</v>
      </c>
      <c r="AQ1875" t="s">
        <v>55</v>
      </c>
    </row>
    <row r="1876" spans="1:43" x14ac:dyDescent="0.35">
      <c r="A1876" t="s">
        <v>3557</v>
      </c>
      <c r="B1876" t="s">
        <v>47</v>
      </c>
      <c r="C1876" t="s">
        <v>48</v>
      </c>
      <c r="D1876" t="s">
        <v>48</v>
      </c>
      <c r="E1876" t="s">
        <v>49</v>
      </c>
      <c r="F1876" t="s">
        <v>3576</v>
      </c>
      <c r="G1876" t="s">
        <v>3577</v>
      </c>
      <c r="I1876" t="str">
        <f>HYPERLINK("https://twitter.com/Twitter User/status/1769309924969046406","https://twitter.com/Twitter User/status/1769309924969046406")</f>
        <v>https://twitter.com/Twitter User/status/1769309924969046406</v>
      </c>
      <c r="J1876" t="s">
        <v>52</v>
      </c>
      <c r="N1876">
        <v>0</v>
      </c>
      <c r="O1876">
        <v>0</v>
      </c>
      <c r="X1876" t="s">
        <v>53</v>
      </c>
      <c r="AK1876" t="s">
        <v>54</v>
      </c>
      <c r="AL1876" t="s">
        <v>55</v>
      </c>
      <c r="AM1876" t="s">
        <v>55</v>
      </c>
      <c r="AN1876" t="s">
        <v>55</v>
      </c>
      <c r="AO1876" t="s">
        <v>55</v>
      </c>
      <c r="AP1876" t="s">
        <v>55</v>
      </c>
      <c r="AQ1876" t="s">
        <v>55</v>
      </c>
    </row>
    <row r="1877" spans="1:43" x14ac:dyDescent="0.35">
      <c r="A1877" t="s">
        <v>3557</v>
      </c>
      <c r="B1877" t="s">
        <v>47</v>
      </c>
      <c r="C1877" t="s">
        <v>48</v>
      </c>
      <c r="D1877" t="s">
        <v>48</v>
      </c>
      <c r="E1877" t="s">
        <v>49</v>
      </c>
      <c r="F1877" t="s">
        <v>3578</v>
      </c>
      <c r="G1877" t="s">
        <v>3579</v>
      </c>
      <c r="I1877" t="str">
        <f>HYPERLINK("https://twitter.com/Twitter User/status/1769307539886248082","https://twitter.com/Twitter User/status/1769307539886248082")</f>
        <v>https://twitter.com/Twitter User/status/1769307539886248082</v>
      </c>
      <c r="J1877" t="s">
        <v>52</v>
      </c>
      <c r="N1877">
        <v>0</v>
      </c>
      <c r="O1877">
        <v>0</v>
      </c>
      <c r="X1877" t="s">
        <v>53</v>
      </c>
      <c r="AK1877" t="s">
        <v>54</v>
      </c>
      <c r="AL1877" t="s">
        <v>55</v>
      </c>
      <c r="AM1877" t="s">
        <v>55</v>
      </c>
      <c r="AN1877" t="s">
        <v>55</v>
      </c>
      <c r="AO1877" t="s">
        <v>55</v>
      </c>
      <c r="AP1877" t="s">
        <v>55</v>
      </c>
      <c r="AQ1877" t="s">
        <v>55</v>
      </c>
    </row>
    <row r="1878" spans="1:43" x14ac:dyDescent="0.35">
      <c r="A1878" t="s">
        <v>3557</v>
      </c>
      <c r="B1878" t="s">
        <v>47</v>
      </c>
      <c r="C1878" t="s">
        <v>48</v>
      </c>
      <c r="D1878" t="s">
        <v>48</v>
      </c>
      <c r="E1878" t="s">
        <v>49</v>
      </c>
      <c r="F1878" t="s">
        <v>3580</v>
      </c>
      <c r="G1878" t="s">
        <v>3581</v>
      </c>
      <c r="I1878" t="str">
        <f>HYPERLINK("https://twitter.com/Twitter User/status/1769307190622396729","https://twitter.com/Twitter User/status/1769307190622396729")</f>
        <v>https://twitter.com/Twitter User/status/1769307190622396729</v>
      </c>
      <c r="J1878" t="s">
        <v>52</v>
      </c>
      <c r="N1878">
        <v>0</v>
      </c>
      <c r="O1878">
        <v>0</v>
      </c>
      <c r="X1878" t="s">
        <v>53</v>
      </c>
      <c r="AK1878" t="s">
        <v>54</v>
      </c>
      <c r="AL1878" t="s">
        <v>55</v>
      </c>
      <c r="AM1878" t="s">
        <v>55</v>
      </c>
      <c r="AN1878" t="s">
        <v>55</v>
      </c>
      <c r="AO1878" t="s">
        <v>55</v>
      </c>
      <c r="AP1878" t="s">
        <v>55</v>
      </c>
      <c r="AQ1878" t="s">
        <v>55</v>
      </c>
    </row>
    <row r="1879" spans="1:43" x14ac:dyDescent="0.35">
      <c r="A1879" t="s">
        <v>3557</v>
      </c>
      <c r="B1879" t="s">
        <v>47</v>
      </c>
      <c r="C1879" t="s">
        <v>48</v>
      </c>
      <c r="D1879" t="s">
        <v>48</v>
      </c>
      <c r="E1879" t="s">
        <v>61</v>
      </c>
      <c r="F1879" t="s">
        <v>3582</v>
      </c>
      <c r="G1879" t="s">
        <v>3583</v>
      </c>
      <c r="I1879" t="str">
        <f>HYPERLINK("https://twitter.com/Twitter User/status/1769301866024689680","https://twitter.com/Twitter User/status/1769301866024689680")</f>
        <v>https://twitter.com/Twitter User/status/1769301866024689680</v>
      </c>
      <c r="J1879" t="s">
        <v>52</v>
      </c>
      <c r="N1879">
        <v>0</v>
      </c>
      <c r="O1879">
        <v>0</v>
      </c>
      <c r="X1879" t="s">
        <v>53</v>
      </c>
      <c r="AK1879" t="s">
        <v>54</v>
      </c>
      <c r="AL1879" t="s">
        <v>55</v>
      </c>
      <c r="AM1879" t="s">
        <v>55</v>
      </c>
      <c r="AN1879" t="s">
        <v>55</v>
      </c>
      <c r="AO1879" t="s">
        <v>55</v>
      </c>
      <c r="AP1879" t="s">
        <v>55</v>
      </c>
      <c r="AQ1879" t="s">
        <v>55</v>
      </c>
    </row>
    <row r="1880" spans="1:43" x14ac:dyDescent="0.35">
      <c r="A1880" t="s">
        <v>3557</v>
      </c>
      <c r="B1880" t="s">
        <v>47</v>
      </c>
      <c r="C1880" t="s">
        <v>48</v>
      </c>
      <c r="D1880" t="s">
        <v>48</v>
      </c>
      <c r="E1880" t="s">
        <v>49</v>
      </c>
      <c r="F1880" t="s">
        <v>3584</v>
      </c>
      <c r="G1880" t="s">
        <v>3585</v>
      </c>
      <c r="I1880" t="str">
        <f>HYPERLINK("https://twitter.com/Twitter User/status/1769299334590542325","https://twitter.com/Twitter User/status/1769299334590542325")</f>
        <v>https://twitter.com/Twitter User/status/1769299334590542325</v>
      </c>
      <c r="J1880" t="s">
        <v>52</v>
      </c>
      <c r="N1880">
        <v>0</v>
      </c>
      <c r="O1880">
        <v>0</v>
      </c>
      <c r="X1880" t="s">
        <v>53</v>
      </c>
      <c r="AK1880" t="s">
        <v>54</v>
      </c>
      <c r="AL1880" t="s">
        <v>55</v>
      </c>
      <c r="AM1880" t="s">
        <v>55</v>
      </c>
      <c r="AN1880" t="s">
        <v>55</v>
      </c>
      <c r="AO1880" t="s">
        <v>55</v>
      </c>
      <c r="AP1880" t="s">
        <v>55</v>
      </c>
      <c r="AQ1880" t="s">
        <v>55</v>
      </c>
    </row>
    <row r="1881" spans="1:43" x14ac:dyDescent="0.35">
      <c r="A1881" t="s">
        <v>3557</v>
      </c>
      <c r="B1881" t="s">
        <v>47</v>
      </c>
      <c r="C1881" t="s">
        <v>48</v>
      </c>
      <c r="D1881" t="s">
        <v>48</v>
      </c>
      <c r="E1881" t="s">
        <v>49</v>
      </c>
      <c r="F1881" t="s">
        <v>3586</v>
      </c>
      <c r="G1881" t="s">
        <v>3587</v>
      </c>
      <c r="I1881" t="str">
        <f>HYPERLINK("https://twitter.com/Twitter User/status/1769298995242033395","https://twitter.com/Twitter User/status/1769298995242033395")</f>
        <v>https://twitter.com/Twitter User/status/1769298995242033395</v>
      </c>
      <c r="J1881" t="s">
        <v>52</v>
      </c>
      <c r="N1881">
        <v>0</v>
      </c>
      <c r="O1881">
        <v>0</v>
      </c>
      <c r="X1881" t="s">
        <v>53</v>
      </c>
      <c r="AK1881" t="s">
        <v>54</v>
      </c>
      <c r="AL1881" t="s">
        <v>55</v>
      </c>
      <c r="AM1881" t="s">
        <v>55</v>
      </c>
      <c r="AN1881" t="s">
        <v>55</v>
      </c>
      <c r="AO1881" t="s">
        <v>55</v>
      </c>
      <c r="AP1881" t="s">
        <v>55</v>
      </c>
      <c r="AQ1881" t="s">
        <v>55</v>
      </c>
    </row>
    <row r="1882" spans="1:43" x14ac:dyDescent="0.35">
      <c r="A1882" t="s">
        <v>3557</v>
      </c>
      <c r="B1882" t="s">
        <v>47</v>
      </c>
      <c r="C1882" t="s">
        <v>48</v>
      </c>
      <c r="D1882" t="s">
        <v>48</v>
      </c>
      <c r="E1882" t="s">
        <v>49</v>
      </c>
      <c r="F1882" t="s">
        <v>3588</v>
      </c>
      <c r="G1882" t="s">
        <v>3589</v>
      </c>
      <c r="I1882" t="str">
        <f>HYPERLINK("https://twitter.com/Twitter User/status/1769298611391864999","https://twitter.com/Twitter User/status/1769298611391864999")</f>
        <v>https://twitter.com/Twitter User/status/1769298611391864999</v>
      </c>
      <c r="J1882" t="s">
        <v>52</v>
      </c>
      <c r="N1882">
        <v>0</v>
      </c>
      <c r="O1882">
        <v>0</v>
      </c>
      <c r="X1882" t="s">
        <v>53</v>
      </c>
      <c r="AK1882" t="s">
        <v>54</v>
      </c>
      <c r="AL1882" t="s">
        <v>55</v>
      </c>
      <c r="AM1882" t="s">
        <v>55</v>
      </c>
      <c r="AN1882" t="s">
        <v>55</v>
      </c>
      <c r="AO1882" t="s">
        <v>55</v>
      </c>
      <c r="AP1882" t="s">
        <v>55</v>
      </c>
      <c r="AQ1882" t="s">
        <v>55</v>
      </c>
    </row>
    <row r="1883" spans="1:43" x14ac:dyDescent="0.35">
      <c r="A1883" t="s">
        <v>3557</v>
      </c>
      <c r="B1883" t="s">
        <v>47</v>
      </c>
      <c r="C1883" t="s">
        <v>48</v>
      </c>
      <c r="D1883" t="s">
        <v>48</v>
      </c>
      <c r="E1883" t="s">
        <v>49</v>
      </c>
      <c r="F1883" t="s">
        <v>3590</v>
      </c>
      <c r="G1883" t="s">
        <v>3591</v>
      </c>
      <c r="I1883" t="str">
        <f>HYPERLINK("https://twitter.com/Twitter User/status/1769298523353489757","https://twitter.com/Twitter User/status/1769298523353489757")</f>
        <v>https://twitter.com/Twitter User/status/1769298523353489757</v>
      </c>
      <c r="J1883" t="s">
        <v>52</v>
      </c>
      <c r="N1883">
        <v>0</v>
      </c>
      <c r="O1883">
        <v>0</v>
      </c>
      <c r="X1883" t="s">
        <v>53</v>
      </c>
      <c r="AK1883" t="s">
        <v>54</v>
      </c>
      <c r="AL1883" t="s">
        <v>55</v>
      </c>
      <c r="AM1883" t="s">
        <v>55</v>
      </c>
      <c r="AN1883" t="s">
        <v>55</v>
      </c>
      <c r="AO1883" t="s">
        <v>55</v>
      </c>
      <c r="AP1883" t="s">
        <v>55</v>
      </c>
      <c r="AQ1883" t="s">
        <v>55</v>
      </c>
    </row>
    <row r="1884" spans="1:43" x14ac:dyDescent="0.35">
      <c r="A1884" t="s">
        <v>3557</v>
      </c>
      <c r="B1884" t="s">
        <v>47</v>
      </c>
      <c r="C1884" t="s">
        <v>48</v>
      </c>
      <c r="D1884" t="s">
        <v>48</v>
      </c>
      <c r="E1884" t="s">
        <v>49</v>
      </c>
      <c r="F1884" t="s">
        <v>3592</v>
      </c>
      <c r="G1884" t="s">
        <v>3593</v>
      </c>
      <c r="I1884" t="str">
        <f>HYPERLINK("https://twitter.com/Twitter User/status/1769290326601236704","https://twitter.com/Twitter User/status/1769290326601236704")</f>
        <v>https://twitter.com/Twitter User/status/1769290326601236704</v>
      </c>
      <c r="N1884">
        <v>0</v>
      </c>
      <c r="O1884">
        <v>0</v>
      </c>
      <c r="X1884" t="s">
        <v>53</v>
      </c>
      <c r="AK1884" t="s">
        <v>54</v>
      </c>
      <c r="AL1884" t="s">
        <v>55</v>
      </c>
      <c r="AM1884" t="s">
        <v>55</v>
      </c>
      <c r="AN1884" t="s">
        <v>55</v>
      </c>
      <c r="AO1884" t="s">
        <v>55</v>
      </c>
      <c r="AP1884" t="s">
        <v>55</v>
      </c>
      <c r="AQ1884" t="s">
        <v>55</v>
      </c>
    </row>
    <row r="1885" spans="1:43" x14ac:dyDescent="0.35">
      <c r="A1885" t="s">
        <v>3557</v>
      </c>
      <c r="B1885" t="s">
        <v>47</v>
      </c>
      <c r="C1885" t="s">
        <v>48</v>
      </c>
      <c r="D1885" t="s">
        <v>48</v>
      </c>
      <c r="E1885" t="s">
        <v>49</v>
      </c>
      <c r="F1885" t="s">
        <v>3594</v>
      </c>
      <c r="G1885" t="s">
        <v>3595</v>
      </c>
      <c r="I1885" t="str">
        <f>HYPERLINK("https://twitter.com/Twitter User/status/1769281202240811076","https://twitter.com/Twitter User/status/1769281202240811076")</f>
        <v>https://twitter.com/Twitter User/status/1769281202240811076</v>
      </c>
      <c r="J1885" t="s">
        <v>52</v>
      </c>
      <c r="N1885">
        <v>0</v>
      </c>
      <c r="O1885">
        <v>0</v>
      </c>
      <c r="X1885" t="s">
        <v>53</v>
      </c>
      <c r="AK1885" t="s">
        <v>54</v>
      </c>
      <c r="AL1885" t="s">
        <v>55</v>
      </c>
      <c r="AM1885" t="s">
        <v>55</v>
      </c>
      <c r="AN1885" t="s">
        <v>55</v>
      </c>
      <c r="AO1885" t="s">
        <v>55</v>
      </c>
      <c r="AP1885" t="s">
        <v>55</v>
      </c>
      <c r="AQ1885" t="s">
        <v>55</v>
      </c>
    </row>
    <row r="1886" spans="1:43" x14ac:dyDescent="0.35">
      <c r="A1886" t="s">
        <v>3557</v>
      </c>
      <c r="B1886" t="s">
        <v>47</v>
      </c>
      <c r="C1886" t="s">
        <v>48</v>
      </c>
      <c r="D1886" t="s">
        <v>48</v>
      </c>
      <c r="E1886" t="s">
        <v>61</v>
      </c>
      <c r="F1886" t="s">
        <v>3596</v>
      </c>
      <c r="G1886" t="s">
        <v>3597</v>
      </c>
      <c r="I1886" t="str">
        <f>HYPERLINK("https://twitter.com/Twitter User/status/1769272357976498368","https://twitter.com/Twitter User/status/1769272357976498368")</f>
        <v>https://twitter.com/Twitter User/status/1769272357976498368</v>
      </c>
      <c r="N1886">
        <v>0</v>
      </c>
      <c r="O1886">
        <v>0</v>
      </c>
      <c r="X1886" t="s">
        <v>53</v>
      </c>
      <c r="AK1886" t="s">
        <v>54</v>
      </c>
      <c r="AL1886" t="s">
        <v>55</v>
      </c>
      <c r="AM1886" t="s">
        <v>55</v>
      </c>
      <c r="AN1886" t="s">
        <v>55</v>
      </c>
      <c r="AO1886" t="s">
        <v>55</v>
      </c>
      <c r="AP1886" t="s">
        <v>55</v>
      </c>
      <c r="AQ1886" t="s">
        <v>55</v>
      </c>
    </row>
    <row r="1887" spans="1:43" x14ac:dyDescent="0.35">
      <c r="A1887" t="s">
        <v>3557</v>
      </c>
      <c r="B1887" t="s">
        <v>47</v>
      </c>
      <c r="C1887" t="s">
        <v>48</v>
      </c>
      <c r="D1887" t="s">
        <v>48</v>
      </c>
      <c r="E1887" t="s">
        <v>49</v>
      </c>
      <c r="F1887" t="s">
        <v>3598</v>
      </c>
      <c r="G1887" t="s">
        <v>3599</v>
      </c>
      <c r="I1887" t="str">
        <f>HYPERLINK("https://twitter.com/Twitter User/status/1769263396137099449","https://twitter.com/Twitter User/status/1769263396137099449")</f>
        <v>https://twitter.com/Twitter User/status/1769263396137099449</v>
      </c>
      <c r="J1887" t="s">
        <v>52</v>
      </c>
      <c r="N1887">
        <v>0</v>
      </c>
      <c r="O1887">
        <v>0</v>
      </c>
      <c r="X1887" t="s">
        <v>53</v>
      </c>
      <c r="AK1887" t="s">
        <v>54</v>
      </c>
      <c r="AL1887" t="s">
        <v>55</v>
      </c>
      <c r="AM1887" t="s">
        <v>55</v>
      </c>
      <c r="AN1887" t="s">
        <v>55</v>
      </c>
      <c r="AO1887" t="s">
        <v>55</v>
      </c>
      <c r="AP1887" t="s">
        <v>55</v>
      </c>
      <c r="AQ1887" t="s">
        <v>55</v>
      </c>
    </row>
    <row r="1888" spans="1:43" x14ac:dyDescent="0.35">
      <c r="A1888" t="s">
        <v>3557</v>
      </c>
      <c r="B1888" t="s">
        <v>47</v>
      </c>
      <c r="C1888" t="s">
        <v>48</v>
      </c>
      <c r="D1888" t="s">
        <v>48</v>
      </c>
      <c r="E1888" t="s">
        <v>49</v>
      </c>
      <c r="F1888" t="s">
        <v>3600</v>
      </c>
      <c r="G1888" t="s">
        <v>3601</v>
      </c>
      <c r="I1888" t="str">
        <f>HYPERLINK("https://twitter.com/Twitter User/status/1769260593515745509","https://twitter.com/Twitter User/status/1769260593515745509")</f>
        <v>https://twitter.com/Twitter User/status/1769260593515745509</v>
      </c>
      <c r="J1888" t="s">
        <v>52</v>
      </c>
      <c r="N1888">
        <v>0</v>
      </c>
      <c r="O1888">
        <v>0</v>
      </c>
      <c r="X1888" t="s">
        <v>53</v>
      </c>
      <c r="AK1888" t="s">
        <v>54</v>
      </c>
      <c r="AL1888" t="s">
        <v>55</v>
      </c>
      <c r="AM1888" t="s">
        <v>55</v>
      </c>
      <c r="AN1888" t="s">
        <v>55</v>
      </c>
      <c r="AO1888" t="s">
        <v>55</v>
      </c>
      <c r="AP1888" t="s">
        <v>55</v>
      </c>
      <c r="AQ1888" t="s">
        <v>55</v>
      </c>
    </row>
    <row r="1889" spans="1:43" x14ac:dyDescent="0.35">
      <c r="A1889" t="s">
        <v>3557</v>
      </c>
      <c r="B1889" t="s">
        <v>47</v>
      </c>
      <c r="C1889" t="s">
        <v>48</v>
      </c>
      <c r="D1889" t="s">
        <v>48</v>
      </c>
      <c r="E1889" t="s">
        <v>61</v>
      </c>
      <c r="F1889" t="s">
        <v>3602</v>
      </c>
      <c r="G1889" t="s">
        <v>3603</v>
      </c>
      <c r="I1889" t="str">
        <f>HYPERLINK("https://twitter.com/Twitter User/status/1769259663344955813","https://twitter.com/Twitter User/status/1769259663344955813")</f>
        <v>https://twitter.com/Twitter User/status/1769259663344955813</v>
      </c>
      <c r="J1889" t="s">
        <v>52</v>
      </c>
      <c r="N1889">
        <v>0</v>
      </c>
      <c r="O1889">
        <v>0</v>
      </c>
      <c r="X1889" t="s">
        <v>95</v>
      </c>
      <c r="AK1889" t="s">
        <v>54</v>
      </c>
      <c r="AL1889" t="s">
        <v>55</v>
      </c>
      <c r="AM1889" t="s">
        <v>55</v>
      </c>
      <c r="AN1889" t="s">
        <v>55</v>
      </c>
      <c r="AO1889" t="s">
        <v>55</v>
      </c>
      <c r="AP1889" t="s">
        <v>55</v>
      </c>
      <c r="AQ1889" t="s">
        <v>55</v>
      </c>
    </row>
    <row r="1890" spans="1:43" x14ac:dyDescent="0.35">
      <c r="A1890" t="s">
        <v>3557</v>
      </c>
      <c r="B1890" t="s">
        <v>47</v>
      </c>
      <c r="C1890" t="s">
        <v>48</v>
      </c>
      <c r="D1890" t="s">
        <v>48</v>
      </c>
      <c r="E1890" t="s">
        <v>49</v>
      </c>
      <c r="F1890" t="s">
        <v>3604</v>
      </c>
      <c r="G1890" t="s">
        <v>3605</v>
      </c>
      <c r="I1890" t="str">
        <f>HYPERLINK("https://twitter.com/Twitter User/status/1769236002797945306","https://twitter.com/Twitter User/status/1769236002797945306")</f>
        <v>https://twitter.com/Twitter User/status/1769236002797945306</v>
      </c>
      <c r="J1890" t="s">
        <v>52</v>
      </c>
      <c r="N1890">
        <v>0</v>
      </c>
      <c r="O1890">
        <v>0</v>
      </c>
      <c r="X1890" t="s">
        <v>95</v>
      </c>
      <c r="AK1890" t="s">
        <v>54</v>
      </c>
      <c r="AL1890" t="s">
        <v>55</v>
      </c>
      <c r="AM1890" t="s">
        <v>55</v>
      </c>
      <c r="AN1890" t="s">
        <v>55</v>
      </c>
      <c r="AO1890" t="s">
        <v>55</v>
      </c>
      <c r="AP1890" t="s">
        <v>55</v>
      </c>
      <c r="AQ1890" t="s">
        <v>55</v>
      </c>
    </row>
    <row r="1891" spans="1:43" x14ac:dyDescent="0.35">
      <c r="A1891" t="s">
        <v>3557</v>
      </c>
      <c r="B1891" t="s">
        <v>47</v>
      </c>
      <c r="C1891" t="s">
        <v>48</v>
      </c>
      <c r="D1891" t="s">
        <v>48</v>
      </c>
      <c r="E1891" t="s">
        <v>61</v>
      </c>
      <c r="F1891" t="s">
        <v>3606</v>
      </c>
      <c r="G1891" t="s">
        <v>3607</v>
      </c>
      <c r="I1891" t="str">
        <f>HYPERLINK("https://twitter.com/Twitter User/status/1769224063824646594","https://twitter.com/Twitter User/status/1769224063824646594")</f>
        <v>https://twitter.com/Twitter User/status/1769224063824646594</v>
      </c>
      <c r="J1891" t="s">
        <v>60</v>
      </c>
      <c r="N1891">
        <v>0</v>
      </c>
      <c r="O1891">
        <v>0</v>
      </c>
      <c r="X1891" t="s">
        <v>53</v>
      </c>
      <c r="AK1891" t="s">
        <v>54</v>
      </c>
      <c r="AL1891" t="s">
        <v>55</v>
      </c>
      <c r="AM1891" t="s">
        <v>55</v>
      </c>
      <c r="AN1891" t="s">
        <v>55</v>
      </c>
      <c r="AO1891" t="s">
        <v>55</v>
      </c>
      <c r="AP1891" t="s">
        <v>55</v>
      </c>
      <c r="AQ1891" t="s">
        <v>55</v>
      </c>
    </row>
    <row r="1892" spans="1:43" x14ac:dyDescent="0.35">
      <c r="A1892" t="s">
        <v>3557</v>
      </c>
      <c r="B1892" t="s">
        <v>47</v>
      </c>
      <c r="C1892" t="s">
        <v>48</v>
      </c>
      <c r="D1892" t="s">
        <v>48</v>
      </c>
      <c r="E1892" t="s">
        <v>49</v>
      </c>
      <c r="F1892" t="s">
        <v>3608</v>
      </c>
      <c r="G1892" t="s">
        <v>3609</v>
      </c>
      <c r="I1892" t="str">
        <f>HYPERLINK("https://twitter.com/Twitter User/status/1769221912893513767","https://twitter.com/Twitter User/status/1769221912893513767")</f>
        <v>https://twitter.com/Twitter User/status/1769221912893513767</v>
      </c>
      <c r="N1892">
        <v>0</v>
      </c>
      <c r="O1892">
        <v>0</v>
      </c>
      <c r="X1892" t="s">
        <v>53</v>
      </c>
      <c r="AK1892" t="s">
        <v>54</v>
      </c>
      <c r="AL1892" t="s">
        <v>55</v>
      </c>
      <c r="AM1892" t="s">
        <v>55</v>
      </c>
      <c r="AN1892" t="s">
        <v>55</v>
      </c>
      <c r="AO1892" t="s">
        <v>55</v>
      </c>
      <c r="AP1892" t="s">
        <v>55</v>
      </c>
      <c r="AQ1892" t="s">
        <v>55</v>
      </c>
    </row>
    <row r="1893" spans="1:43" x14ac:dyDescent="0.35">
      <c r="A1893" t="s">
        <v>3557</v>
      </c>
      <c r="B1893" t="s">
        <v>47</v>
      </c>
      <c r="C1893" t="s">
        <v>48</v>
      </c>
      <c r="D1893" t="s">
        <v>48</v>
      </c>
      <c r="E1893" t="s">
        <v>49</v>
      </c>
      <c r="F1893" t="s">
        <v>3610</v>
      </c>
      <c r="G1893" t="s">
        <v>3611</v>
      </c>
      <c r="I1893" t="str">
        <f>HYPERLINK("https://twitter.com/Twitter User/status/1769215314603245686","https://twitter.com/Twitter User/status/1769215314603245686")</f>
        <v>https://twitter.com/Twitter User/status/1769215314603245686</v>
      </c>
      <c r="J1893" t="s">
        <v>52</v>
      </c>
      <c r="N1893">
        <v>0</v>
      </c>
      <c r="O1893">
        <v>0</v>
      </c>
      <c r="X1893" t="s">
        <v>53</v>
      </c>
      <c r="AK1893" t="s">
        <v>54</v>
      </c>
      <c r="AL1893" t="s">
        <v>55</v>
      </c>
      <c r="AM1893" t="s">
        <v>55</v>
      </c>
      <c r="AN1893" t="s">
        <v>55</v>
      </c>
      <c r="AO1893" t="s">
        <v>55</v>
      </c>
      <c r="AP1893" t="s">
        <v>55</v>
      </c>
      <c r="AQ1893" t="s">
        <v>55</v>
      </c>
    </row>
    <row r="1894" spans="1:43" x14ac:dyDescent="0.35">
      <c r="A1894" t="s">
        <v>3557</v>
      </c>
      <c r="B1894" t="s">
        <v>47</v>
      </c>
      <c r="C1894" t="s">
        <v>48</v>
      </c>
      <c r="D1894" t="s">
        <v>48</v>
      </c>
      <c r="E1894" t="s">
        <v>49</v>
      </c>
      <c r="F1894" t="s">
        <v>3612</v>
      </c>
      <c r="G1894" t="s">
        <v>3613</v>
      </c>
      <c r="I1894" t="str">
        <f>HYPERLINK("https://twitter.com/Twitter User/status/1769214848725062083","https://twitter.com/Twitter User/status/1769214848725062083")</f>
        <v>https://twitter.com/Twitter User/status/1769214848725062083</v>
      </c>
      <c r="J1894" t="s">
        <v>52</v>
      </c>
      <c r="N1894">
        <v>0</v>
      </c>
      <c r="O1894">
        <v>0</v>
      </c>
      <c r="X1894" t="s">
        <v>53</v>
      </c>
      <c r="AK1894" t="s">
        <v>54</v>
      </c>
      <c r="AL1894" t="s">
        <v>55</v>
      </c>
      <c r="AM1894" t="s">
        <v>55</v>
      </c>
      <c r="AN1894" t="s">
        <v>55</v>
      </c>
      <c r="AO1894" t="s">
        <v>55</v>
      </c>
      <c r="AP1894" t="s">
        <v>55</v>
      </c>
      <c r="AQ1894" t="s">
        <v>55</v>
      </c>
    </row>
    <row r="1895" spans="1:43" x14ac:dyDescent="0.35">
      <c r="A1895" t="s">
        <v>3557</v>
      </c>
      <c r="B1895" t="s">
        <v>47</v>
      </c>
      <c r="C1895" t="s">
        <v>48</v>
      </c>
      <c r="D1895" t="s">
        <v>48</v>
      </c>
      <c r="E1895" t="s">
        <v>49</v>
      </c>
      <c r="F1895" t="s">
        <v>3614</v>
      </c>
      <c r="G1895" t="s">
        <v>3615</v>
      </c>
      <c r="I1895" t="str">
        <f>HYPERLINK("https://twitter.com/Twitter User/status/1769213722726449188","https://twitter.com/Twitter User/status/1769213722726449188")</f>
        <v>https://twitter.com/Twitter User/status/1769213722726449188</v>
      </c>
      <c r="J1895" t="s">
        <v>52</v>
      </c>
      <c r="N1895">
        <v>0</v>
      </c>
      <c r="O1895">
        <v>0</v>
      </c>
      <c r="X1895" t="s">
        <v>53</v>
      </c>
      <c r="AK1895" t="s">
        <v>54</v>
      </c>
      <c r="AL1895" t="s">
        <v>55</v>
      </c>
      <c r="AM1895" t="s">
        <v>55</v>
      </c>
      <c r="AN1895" t="s">
        <v>55</v>
      </c>
      <c r="AO1895" t="s">
        <v>55</v>
      </c>
      <c r="AP1895" t="s">
        <v>55</v>
      </c>
      <c r="AQ1895" t="s">
        <v>55</v>
      </c>
    </row>
    <row r="1896" spans="1:43" x14ac:dyDescent="0.35">
      <c r="A1896" t="s">
        <v>3557</v>
      </c>
      <c r="B1896" t="s">
        <v>47</v>
      </c>
      <c r="C1896" t="s">
        <v>48</v>
      </c>
      <c r="D1896" t="s">
        <v>48</v>
      </c>
      <c r="E1896" t="s">
        <v>49</v>
      </c>
      <c r="F1896" t="s">
        <v>3616</v>
      </c>
      <c r="G1896" t="s">
        <v>3617</v>
      </c>
      <c r="I1896" t="str">
        <f>HYPERLINK("https://twitter.com/Twitter User/status/1769213077646705147","https://twitter.com/Twitter User/status/1769213077646705147")</f>
        <v>https://twitter.com/Twitter User/status/1769213077646705147</v>
      </c>
      <c r="J1896" t="s">
        <v>52</v>
      </c>
      <c r="N1896">
        <v>0</v>
      </c>
      <c r="O1896">
        <v>0</v>
      </c>
      <c r="X1896" t="s">
        <v>53</v>
      </c>
      <c r="AK1896" t="s">
        <v>54</v>
      </c>
      <c r="AL1896" t="s">
        <v>55</v>
      </c>
      <c r="AM1896" t="s">
        <v>55</v>
      </c>
      <c r="AN1896" t="s">
        <v>55</v>
      </c>
      <c r="AO1896" t="s">
        <v>55</v>
      </c>
      <c r="AP1896" t="s">
        <v>55</v>
      </c>
      <c r="AQ1896" t="s">
        <v>55</v>
      </c>
    </row>
    <row r="1897" spans="1:43" x14ac:dyDescent="0.35">
      <c r="A1897" t="s">
        <v>3557</v>
      </c>
      <c r="B1897" t="s">
        <v>47</v>
      </c>
      <c r="C1897" t="s">
        <v>48</v>
      </c>
      <c r="D1897" t="s">
        <v>48</v>
      </c>
      <c r="E1897" t="s">
        <v>49</v>
      </c>
      <c r="F1897" t="s">
        <v>3618</v>
      </c>
      <c r="G1897" t="s">
        <v>3619</v>
      </c>
      <c r="I1897" t="str">
        <f>HYPERLINK("https://twitter.com/Twitter User/status/1769212499185021031","https://twitter.com/Twitter User/status/1769212499185021031")</f>
        <v>https://twitter.com/Twitter User/status/1769212499185021031</v>
      </c>
      <c r="J1897" t="s">
        <v>52</v>
      </c>
      <c r="N1897">
        <v>0</v>
      </c>
      <c r="O1897">
        <v>0</v>
      </c>
      <c r="X1897" t="s">
        <v>53</v>
      </c>
      <c r="AK1897" t="s">
        <v>54</v>
      </c>
      <c r="AL1897" t="s">
        <v>55</v>
      </c>
      <c r="AM1897" t="s">
        <v>55</v>
      </c>
      <c r="AN1897" t="s">
        <v>55</v>
      </c>
      <c r="AO1897" t="s">
        <v>55</v>
      </c>
      <c r="AP1897" t="s">
        <v>55</v>
      </c>
      <c r="AQ1897" t="s">
        <v>55</v>
      </c>
    </row>
    <row r="1898" spans="1:43" x14ac:dyDescent="0.35">
      <c r="A1898" t="s">
        <v>3557</v>
      </c>
      <c r="B1898" t="s">
        <v>47</v>
      </c>
      <c r="C1898" t="s">
        <v>48</v>
      </c>
      <c r="D1898" t="s">
        <v>48</v>
      </c>
      <c r="E1898" t="s">
        <v>49</v>
      </c>
      <c r="F1898" t="s">
        <v>3620</v>
      </c>
      <c r="G1898" t="s">
        <v>3621</v>
      </c>
      <c r="I1898" t="str">
        <f>HYPERLINK("https://twitter.com/Twitter User/status/1769195094488322408","https://twitter.com/Twitter User/status/1769195094488322408")</f>
        <v>https://twitter.com/Twitter User/status/1769195094488322408</v>
      </c>
      <c r="J1898" t="s">
        <v>52</v>
      </c>
      <c r="N1898">
        <v>0</v>
      </c>
      <c r="O1898">
        <v>0</v>
      </c>
      <c r="X1898" t="s">
        <v>53</v>
      </c>
      <c r="AK1898" t="s">
        <v>54</v>
      </c>
      <c r="AL1898" t="s">
        <v>55</v>
      </c>
      <c r="AM1898" t="s">
        <v>55</v>
      </c>
      <c r="AN1898" t="s">
        <v>55</v>
      </c>
      <c r="AO1898" t="s">
        <v>55</v>
      </c>
      <c r="AP1898" t="s">
        <v>55</v>
      </c>
      <c r="AQ1898" t="s">
        <v>55</v>
      </c>
    </row>
    <row r="1899" spans="1:43" x14ac:dyDescent="0.35">
      <c r="A1899" t="s">
        <v>3557</v>
      </c>
      <c r="B1899" t="s">
        <v>47</v>
      </c>
      <c r="C1899" t="s">
        <v>48</v>
      </c>
      <c r="D1899" t="s">
        <v>48</v>
      </c>
      <c r="E1899" t="s">
        <v>49</v>
      </c>
      <c r="F1899" t="s">
        <v>3622</v>
      </c>
      <c r="G1899" t="s">
        <v>3623</v>
      </c>
      <c r="I1899" t="str">
        <f>HYPERLINK("https://twitter.com/Twitter User/status/1769190751337144780","https://twitter.com/Twitter User/status/1769190751337144780")</f>
        <v>https://twitter.com/Twitter User/status/1769190751337144780</v>
      </c>
      <c r="J1899" t="s">
        <v>52</v>
      </c>
      <c r="N1899">
        <v>0</v>
      </c>
      <c r="O1899">
        <v>0</v>
      </c>
      <c r="X1899" t="s">
        <v>53</v>
      </c>
      <c r="AK1899" t="s">
        <v>54</v>
      </c>
      <c r="AL1899" t="s">
        <v>55</v>
      </c>
      <c r="AM1899" t="s">
        <v>55</v>
      </c>
      <c r="AN1899" t="s">
        <v>55</v>
      </c>
      <c r="AO1899" t="s">
        <v>55</v>
      </c>
      <c r="AP1899" t="s">
        <v>55</v>
      </c>
      <c r="AQ1899" t="s">
        <v>55</v>
      </c>
    </row>
    <row r="1900" spans="1:43" x14ac:dyDescent="0.35">
      <c r="A1900" t="s">
        <v>3557</v>
      </c>
      <c r="B1900" t="s">
        <v>47</v>
      </c>
      <c r="C1900" t="s">
        <v>48</v>
      </c>
      <c r="D1900" t="s">
        <v>48</v>
      </c>
      <c r="E1900" t="s">
        <v>49</v>
      </c>
      <c r="F1900" t="s">
        <v>3624</v>
      </c>
      <c r="G1900" t="s">
        <v>3625</v>
      </c>
      <c r="I1900" t="str">
        <f>HYPERLINK("https://twitter.com/Twitter User/status/1769182647027433844","https://twitter.com/Twitter User/status/1769182647027433844")</f>
        <v>https://twitter.com/Twitter User/status/1769182647027433844</v>
      </c>
      <c r="J1900" t="s">
        <v>52</v>
      </c>
      <c r="N1900">
        <v>0</v>
      </c>
      <c r="O1900">
        <v>0</v>
      </c>
      <c r="X1900" t="s">
        <v>53</v>
      </c>
      <c r="AK1900" t="s">
        <v>54</v>
      </c>
      <c r="AL1900" t="s">
        <v>55</v>
      </c>
      <c r="AM1900" t="s">
        <v>55</v>
      </c>
      <c r="AN1900" t="s">
        <v>55</v>
      </c>
      <c r="AO1900" t="s">
        <v>55</v>
      </c>
      <c r="AP1900" t="s">
        <v>55</v>
      </c>
      <c r="AQ1900" t="s">
        <v>55</v>
      </c>
    </row>
    <row r="1901" spans="1:43" x14ac:dyDescent="0.35">
      <c r="A1901" t="s">
        <v>3557</v>
      </c>
      <c r="B1901" t="s">
        <v>47</v>
      </c>
      <c r="C1901" t="s">
        <v>48</v>
      </c>
      <c r="D1901" t="s">
        <v>48</v>
      </c>
      <c r="E1901" t="s">
        <v>68</v>
      </c>
      <c r="F1901" t="s">
        <v>3626</v>
      </c>
      <c r="G1901" t="s">
        <v>3627</v>
      </c>
      <c r="I1901" t="str">
        <f>HYPERLINK("https://twitter.com/Twitter User/status/1769152457630957874","https://twitter.com/Twitter User/status/1769152457630957874")</f>
        <v>https://twitter.com/Twitter User/status/1769152457630957874</v>
      </c>
      <c r="J1901" t="s">
        <v>52</v>
      </c>
      <c r="N1901">
        <v>0</v>
      </c>
      <c r="O1901">
        <v>0</v>
      </c>
      <c r="X1901" t="s">
        <v>53</v>
      </c>
      <c r="AK1901" t="s">
        <v>54</v>
      </c>
      <c r="AL1901" t="s">
        <v>55</v>
      </c>
      <c r="AM1901" t="s">
        <v>55</v>
      </c>
      <c r="AN1901" t="s">
        <v>55</v>
      </c>
      <c r="AO1901" t="s">
        <v>55</v>
      </c>
      <c r="AP1901" t="s">
        <v>55</v>
      </c>
      <c r="AQ1901" t="s">
        <v>55</v>
      </c>
    </row>
    <row r="1902" spans="1:43" x14ac:dyDescent="0.35">
      <c r="A1902" t="s">
        <v>3557</v>
      </c>
      <c r="B1902" t="s">
        <v>47</v>
      </c>
      <c r="C1902" t="s">
        <v>48</v>
      </c>
      <c r="D1902" t="s">
        <v>48</v>
      </c>
      <c r="E1902" t="s">
        <v>49</v>
      </c>
      <c r="F1902" t="s">
        <v>3628</v>
      </c>
      <c r="G1902" t="s">
        <v>3629</v>
      </c>
      <c r="I1902" t="str">
        <f>HYPERLINK("https://twitter.com/Twitter User/status/1769143866920513725","https://twitter.com/Twitter User/status/1769143866920513725")</f>
        <v>https://twitter.com/Twitter User/status/1769143866920513725</v>
      </c>
      <c r="J1902" t="s">
        <v>52</v>
      </c>
      <c r="N1902">
        <v>0</v>
      </c>
      <c r="O1902">
        <v>0</v>
      </c>
      <c r="X1902" t="s">
        <v>53</v>
      </c>
      <c r="AK1902" t="s">
        <v>54</v>
      </c>
      <c r="AL1902" t="s">
        <v>55</v>
      </c>
      <c r="AM1902" t="s">
        <v>55</v>
      </c>
      <c r="AN1902" t="s">
        <v>55</v>
      </c>
      <c r="AO1902" t="s">
        <v>55</v>
      </c>
      <c r="AP1902" t="s">
        <v>55</v>
      </c>
      <c r="AQ1902" t="s">
        <v>55</v>
      </c>
    </row>
    <row r="1903" spans="1:43" x14ac:dyDescent="0.35">
      <c r="A1903" t="s">
        <v>3557</v>
      </c>
      <c r="B1903" t="s">
        <v>47</v>
      </c>
      <c r="C1903" t="s">
        <v>48</v>
      </c>
      <c r="D1903" t="s">
        <v>48</v>
      </c>
      <c r="E1903" t="s">
        <v>49</v>
      </c>
      <c r="F1903" t="s">
        <v>3630</v>
      </c>
      <c r="G1903" t="s">
        <v>3631</v>
      </c>
      <c r="I1903" t="str">
        <f>HYPERLINK("https://twitter.com/Twitter User/status/1769104787637686627","https://twitter.com/Twitter User/status/1769104787637686627")</f>
        <v>https://twitter.com/Twitter User/status/1769104787637686627</v>
      </c>
      <c r="N1903">
        <v>0</v>
      </c>
      <c r="O1903">
        <v>0</v>
      </c>
      <c r="X1903" t="s">
        <v>53</v>
      </c>
      <c r="AK1903" t="s">
        <v>54</v>
      </c>
      <c r="AL1903" t="s">
        <v>55</v>
      </c>
      <c r="AM1903" t="s">
        <v>55</v>
      </c>
      <c r="AN1903" t="s">
        <v>55</v>
      </c>
      <c r="AO1903" t="s">
        <v>55</v>
      </c>
      <c r="AP1903" t="s">
        <v>55</v>
      </c>
      <c r="AQ1903" t="s">
        <v>55</v>
      </c>
    </row>
    <row r="1904" spans="1:43" x14ac:dyDescent="0.35">
      <c r="A1904" t="s">
        <v>3557</v>
      </c>
      <c r="B1904" t="s">
        <v>47</v>
      </c>
      <c r="C1904" t="s">
        <v>48</v>
      </c>
      <c r="D1904" t="s">
        <v>48</v>
      </c>
      <c r="E1904" t="s">
        <v>61</v>
      </c>
      <c r="F1904" t="s">
        <v>3632</v>
      </c>
      <c r="G1904" t="s">
        <v>3633</v>
      </c>
      <c r="I1904" t="str">
        <f>HYPERLINK("https://twitter.com/Twitter User/status/1769101185850466612","https://twitter.com/Twitter User/status/1769101185850466612")</f>
        <v>https://twitter.com/Twitter User/status/1769101185850466612</v>
      </c>
      <c r="N1904">
        <v>0</v>
      </c>
      <c r="O1904">
        <v>0</v>
      </c>
      <c r="X1904" t="s">
        <v>53</v>
      </c>
      <c r="AK1904" t="s">
        <v>54</v>
      </c>
      <c r="AL1904" t="s">
        <v>55</v>
      </c>
      <c r="AM1904" t="s">
        <v>55</v>
      </c>
      <c r="AN1904" t="s">
        <v>55</v>
      </c>
      <c r="AO1904" t="s">
        <v>55</v>
      </c>
      <c r="AP1904" t="s">
        <v>55</v>
      </c>
      <c r="AQ1904" t="s">
        <v>55</v>
      </c>
    </row>
    <row r="1905" spans="1:43" x14ac:dyDescent="0.35">
      <c r="A1905" t="s">
        <v>3634</v>
      </c>
      <c r="B1905" t="s">
        <v>47</v>
      </c>
      <c r="C1905" t="s">
        <v>48</v>
      </c>
      <c r="D1905" t="s">
        <v>48</v>
      </c>
      <c r="E1905" t="s">
        <v>49</v>
      </c>
      <c r="F1905" t="s">
        <v>3635</v>
      </c>
      <c r="G1905" t="s">
        <v>3636</v>
      </c>
      <c r="I1905" t="str">
        <f>HYPERLINK("https://twitter.com/Twitter User/status/1769053198210486747","https://twitter.com/Twitter User/status/1769053198210486747")</f>
        <v>https://twitter.com/Twitter User/status/1769053198210486747</v>
      </c>
      <c r="J1905" t="s">
        <v>52</v>
      </c>
      <c r="N1905">
        <v>0</v>
      </c>
      <c r="O1905">
        <v>0</v>
      </c>
      <c r="X1905" t="s">
        <v>53</v>
      </c>
      <c r="AK1905" t="s">
        <v>54</v>
      </c>
      <c r="AL1905" t="s">
        <v>55</v>
      </c>
      <c r="AM1905" t="s">
        <v>55</v>
      </c>
      <c r="AN1905" t="s">
        <v>55</v>
      </c>
      <c r="AO1905" t="s">
        <v>55</v>
      </c>
      <c r="AP1905" t="s">
        <v>55</v>
      </c>
      <c r="AQ1905" t="s">
        <v>55</v>
      </c>
    </row>
    <row r="1906" spans="1:43" x14ac:dyDescent="0.35">
      <c r="A1906" t="s">
        <v>3634</v>
      </c>
      <c r="B1906" t="s">
        <v>47</v>
      </c>
      <c r="C1906" t="s">
        <v>48</v>
      </c>
      <c r="D1906" t="s">
        <v>48</v>
      </c>
      <c r="E1906" t="s">
        <v>49</v>
      </c>
      <c r="F1906" t="s">
        <v>3604</v>
      </c>
      <c r="G1906" t="s">
        <v>3637</v>
      </c>
      <c r="I1906" t="str">
        <f>HYPERLINK("https://twitter.com/Twitter User/status/1769041575110209973","https://twitter.com/Twitter User/status/1769041575110209973")</f>
        <v>https://twitter.com/Twitter User/status/1769041575110209973</v>
      </c>
      <c r="N1906">
        <v>0</v>
      </c>
      <c r="O1906">
        <v>0</v>
      </c>
      <c r="X1906" t="s">
        <v>53</v>
      </c>
      <c r="AK1906" t="s">
        <v>54</v>
      </c>
      <c r="AL1906" t="s">
        <v>55</v>
      </c>
      <c r="AM1906" t="s">
        <v>55</v>
      </c>
      <c r="AN1906" t="s">
        <v>55</v>
      </c>
      <c r="AO1906" t="s">
        <v>55</v>
      </c>
      <c r="AP1906" t="s">
        <v>55</v>
      </c>
      <c r="AQ1906" t="s">
        <v>55</v>
      </c>
    </row>
    <row r="1907" spans="1:43" x14ac:dyDescent="0.35">
      <c r="A1907" t="s">
        <v>3634</v>
      </c>
      <c r="B1907" t="s">
        <v>47</v>
      </c>
      <c r="C1907" t="s">
        <v>48</v>
      </c>
      <c r="D1907" t="s">
        <v>48</v>
      </c>
      <c r="E1907" t="s">
        <v>49</v>
      </c>
      <c r="F1907" t="s">
        <v>3638</v>
      </c>
      <c r="G1907" t="s">
        <v>3639</v>
      </c>
      <c r="I1907" t="str">
        <f>HYPERLINK("https://twitter.com/Twitter User/status/1769040592171118823","https://twitter.com/Twitter User/status/1769040592171118823")</f>
        <v>https://twitter.com/Twitter User/status/1769040592171118823</v>
      </c>
      <c r="J1907" t="s">
        <v>52</v>
      </c>
      <c r="N1907">
        <v>0</v>
      </c>
      <c r="O1907">
        <v>0</v>
      </c>
      <c r="X1907" t="s">
        <v>53</v>
      </c>
      <c r="AK1907" t="s">
        <v>54</v>
      </c>
      <c r="AL1907" t="s">
        <v>55</v>
      </c>
      <c r="AM1907" t="s">
        <v>55</v>
      </c>
      <c r="AN1907" t="s">
        <v>55</v>
      </c>
      <c r="AO1907" t="s">
        <v>55</v>
      </c>
      <c r="AP1907" t="s">
        <v>55</v>
      </c>
      <c r="AQ1907" t="s">
        <v>55</v>
      </c>
    </row>
    <row r="1908" spans="1:43" x14ac:dyDescent="0.35">
      <c r="A1908" t="s">
        <v>3634</v>
      </c>
      <c r="B1908" t="s">
        <v>47</v>
      </c>
      <c r="C1908" t="s">
        <v>48</v>
      </c>
      <c r="D1908" t="s">
        <v>48</v>
      </c>
      <c r="E1908" t="s">
        <v>49</v>
      </c>
      <c r="F1908" t="s">
        <v>3640</v>
      </c>
      <c r="G1908" t="s">
        <v>3641</v>
      </c>
      <c r="I1908" t="str">
        <f>HYPERLINK("https://twitter.com/Twitter User/status/1769025594497609882","https://twitter.com/Twitter User/status/1769025594497609882")</f>
        <v>https://twitter.com/Twitter User/status/1769025594497609882</v>
      </c>
      <c r="J1908" t="s">
        <v>52</v>
      </c>
      <c r="N1908">
        <v>0</v>
      </c>
      <c r="O1908">
        <v>0</v>
      </c>
      <c r="X1908" t="s">
        <v>53</v>
      </c>
      <c r="AK1908" t="s">
        <v>54</v>
      </c>
      <c r="AL1908" t="s">
        <v>55</v>
      </c>
      <c r="AM1908" t="s">
        <v>55</v>
      </c>
      <c r="AN1908" t="s">
        <v>55</v>
      </c>
      <c r="AO1908" t="s">
        <v>55</v>
      </c>
      <c r="AP1908" t="s">
        <v>55</v>
      </c>
      <c r="AQ1908" t="s">
        <v>55</v>
      </c>
    </row>
    <row r="1909" spans="1:43" x14ac:dyDescent="0.35">
      <c r="A1909" t="s">
        <v>3634</v>
      </c>
      <c r="B1909" t="s">
        <v>47</v>
      </c>
      <c r="C1909" t="s">
        <v>48</v>
      </c>
      <c r="D1909" t="s">
        <v>48</v>
      </c>
      <c r="E1909" t="s">
        <v>49</v>
      </c>
      <c r="F1909" t="s">
        <v>3642</v>
      </c>
      <c r="G1909" t="s">
        <v>3643</v>
      </c>
      <c r="I1909" t="str">
        <f>HYPERLINK("https://twitter.com/Twitter User/status/1769025356856725757","https://twitter.com/Twitter User/status/1769025356856725757")</f>
        <v>https://twitter.com/Twitter User/status/1769025356856725757</v>
      </c>
      <c r="J1909" t="s">
        <v>60</v>
      </c>
      <c r="N1909">
        <v>0</v>
      </c>
      <c r="O1909">
        <v>0</v>
      </c>
      <c r="X1909" t="s">
        <v>53</v>
      </c>
      <c r="AK1909" t="s">
        <v>54</v>
      </c>
      <c r="AL1909" t="s">
        <v>55</v>
      </c>
      <c r="AM1909" t="s">
        <v>55</v>
      </c>
      <c r="AN1909" t="s">
        <v>55</v>
      </c>
      <c r="AO1909" t="s">
        <v>55</v>
      </c>
      <c r="AP1909" t="s">
        <v>55</v>
      </c>
      <c r="AQ1909" t="s">
        <v>55</v>
      </c>
    </row>
    <row r="1910" spans="1:43" x14ac:dyDescent="0.35">
      <c r="A1910" t="s">
        <v>3634</v>
      </c>
      <c r="B1910" t="s">
        <v>47</v>
      </c>
      <c r="C1910" t="s">
        <v>48</v>
      </c>
      <c r="D1910" t="s">
        <v>48</v>
      </c>
      <c r="E1910" t="s">
        <v>61</v>
      </c>
      <c r="F1910" t="s">
        <v>3644</v>
      </c>
      <c r="G1910" t="s">
        <v>3645</v>
      </c>
      <c r="I1910" t="str">
        <f>HYPERLINK("https://twitter.com/Twitter User/status/1769018052195361214","https://twitter.com/Twitter User/status/1769018052195361214")</f>
        <v>https://twitter.com/Twitter User/status/1769018052195361214</v>
      </c>
      <c r="J1910" t="s">
        <v>52</v>
      </c>
      <c r="N1910">
        <v>0</v>
      </c>
      <c r="O1910">
        <v>0</v>
      </c>
      <c r="W1910" t="s">
        <v>94</v>
      </c>
      <c r="X1910" t="s">
        <v>95</v>
      </c>
      <c r="AK1910" t="s">
        <v>54</v>
      </c>
      <c r="AL1910" t="s">
        <v>55</v>
      </c>
      <c r="AM1910" t="s">
        <v>55</v>
      </c>
      <c r="AN1910" t="s">
        <v>55</v>
      </c>
      <c r="AO1910" t="s">
        <v>55</v>
      </c>
      <c r="AP1910" t="s">
        <v>55</v>
      </c>
      <c r="AQ1910" t="s">
        <v>55</v>
      </c>
    </row>
    <row r="1911" spans="1:43" x14ac:dyDescent="0.35">
      <c r="A1911" t="s">
        <v>3634</v>
      </c>
      <c r="B1911" t="s">
        <v>47</v>
      </c>
      <c r="C1911" t="s">
        <v>48</v>
      </c>
      <c r="D1911" t="s">
        <v>48</v>
      </c>
      <c r="E1911" t="s">
        <v>49</v>
      </c>
      <c r="F1911" t="s">
        <v>3646</v>
      </c>
      <c r="G1911" t="s">
        <v>3647</v>
      </c>
      <c r="I1911" t="str">
        <f>HYPERLINK("https://twitter.com/Twitter User/status/1769008710402413023","https://twitter.com/Twitter User/status/1769008710402413023")</f>
        <v>https://twitter.com/Twitter User/status/1769008710402413023</v>
      </c>
      <c r="J1911" t="s">
        <v>52</v>
      </c>
      <c r="N1911">
        <v>0</v>
      </c>
      <c r="O1911">
        <v>0</v>
      </c>
      <c r="X1911" t="s">
        <v>53</v>
      </c>
      <c r="AK1911" t="s">
        <v>54</v>
      </c>
      <c r="AL1911" t="s">
        <v>55</v>
      </c>
      <c r="AM1911" t="s">
        <v>55</v>
      </c>
      <c r="AN1911" t="s">
        <v>55</v>
      </c>
      <c r="AO1911" t="s">
        <v>55</v>
      </c>
      <c r="AP1911" t="s">
        <v>55</v>
      </c>
      <c r="AQ1911" t="s">
        <v>55</v>
      </c>
    </row>
    <row r="1912" spans="1:43" x14ac:dyDescent="0.35">
      <c r="A1912" t="s">
        <v>3634</v>
      </c>
      <c r="B1912" t="s">
        <v>47</v>
      </c>
      <c r="C1912" t="s">
        <v>48</v>
      </c>
      <c r="D1912" t="s">
        <v>48</v>
      </c>
      <c r="E1912" t="s">
        <v>61</v>
      </c>
      <c r="F1912" t="s">
        <v>3648</v>
      </c>
      <c r="G1912" t="s">
        <v>3649</v>
      </c>
      <c r="I1912" t="str">
        <f>HYPERLINK("https://twitter.com/Twitter User/status/1769004686668173376","https://twitter.com/Twitter User/status/1769004686668173376")</f>
        <v>https://twitter.com/Twitter User/status/1769004686668173376</v>
      </c>
      <c r="J1912" t="s">
        <v>52</v>
      </c>
      <c r="N1912">
        <v>0</v>
      </c>
      <c r="O1912">
        <v>0</v>
      </c>
      <c r="X1912" t="s">
        <v>53</v>
      </c>
      <c r="AK1912" t="s">
        <v>54</v>
      </c>
      <c r="AL1912" t="s">
        <v>55</v>
      </c>
      <c r="AM1912" t="s">
        <v>55</v>
      </c>
      <c r="AN1912" t="s">
        <v>55</v>
      </c>
      <c r="AO1912" t="s">
        <v>55</v>
      </c>
      <c r="AP1912" t="s">
        <v>55</v>
      </c>
      <c r="AQ1912" t="s">
        <v>55</v>
      </c>
    </row>
    <row r="1913" spans="1:43" x14ac:dyDescent="0.35">
      <c r="A1913" t="s">
        <v>3634</v>
      </c>
      <c r="B1913" t="s">
        <v>47</v>
      </c>
      <c r="C1913" t="s">
        <v>48</v>
      </c>
      <c r="D1913" t="s">
        <v>48</v>
      </c>
      <c r="E1913" t="s">
        <v>49</v>
      </c>
      <c r="F1913" t="s">
        <v>3650</v>
      </c>
      <c r="G1913" t="s">
        <v>3651</v>
      </c>
      <c r="I1913" t="str">
        <f>HYPERLINK("https://twitter.com/Twitter User/status/1769003018790551891","https://twitter.com/Twitter User/status/1769003018790551891")</f>
        <v>https://twitter.com/Twitter User/status/1769003018790551891</v>
      </c>
      <c r="J1913" t="s">
        <v>52</v>
      </c>
      <c r="N1913">
        <v>0</v>
      </c>
      <c r="O1913">
        <v>0</v>
      </c>
      <c r="X1913" t="s">
        <v>53</v>
      </c>
      <c r="AK1913" t="s">
        <v>54</v>
      </c>
      <c r="AL1913" t="s">
        <v>55</v>
      </c>
      <c r="AM1913" t="s">
        <v>55</v>
      </c>
      <c r="AN1913" t="s">
        <v>55</v>
      </c>
      <c r="AO1913" t="s">
        <v>55</v>
      </c>
      <c r="AP1913" t="s">
        <v>55</v>
      </c>
      <c r="AQ1913" t="s">
        <v>55</v>
      </c>
    </row>
    <row r="1914" spans="1:43" x14ac:dyDescent="0.35">
      <c r="A1914" t="s">
        <v>3634</v>
      </c>
      <c r="B1914" t="s">
        <v>47</v>
      </c>
      <c r="C1914" t="s">
        <v>48</v>
      </c>
      <c r="D1914" t="s">
        <v>48</v>
      </c>
      <c r="E1914" t="s">
        <v>49</v>
      </c>
      <c r="F1914" t="s">
        <v>3652</v>
      </c>
      <c r="G1914" t="s">
        <v>3653</v>
      </c>
      <c r="I1914" t="str">
        <f>HYPERLINK("https://twitter.com/Twitter User/status/1768985106516250782","https://twitter.com/Twitter User/status/1768985106516250782")</f>
        <v>https://twitter.com/Twitter User/status/1768985106516250782</v>
      </c>
      <c r="N1914">
        <v>0</v>
      </c>
      <c r="O1914">
        <v>0</v>
      </c>
      <c r="X1914" t="s">
        <v>53</v>
      </c>
      <c r="AK1914" t="s">
        <v>54</v>
      </c>
      <c r="AL1914" t="s">
        <v>55</v>
      </c>
      <c r="AM1914" t="s">
        <v>55</v>
      </c>
      <c r="AN1914" t="s">
        <v>55</v>
      </c>
      <c r="AO1914" t="s">
        <v>55</v>
      </c>
      <c r="AP1914" t="s">
        <v>55</v>
      </c>
      <c r="AQ1914" t="s">
        <v>55</v>
      </c>
    </row>
    <row r="1915" spans="1:43" x14ac:dyDescent="0.35">
      <c r="A1915" t="s">
        <v>3634</v>
      </c>
      <c r="B1915" t="s">
        <v>47</v>
      </c>
      <c r="C1915" t="s">
        <v>48</v>
      </c>
      <c r="D1915" t="s">
        <v>48</v>
      </c>
      <c r="E1915" t="s">
        <v>61</v>
      </c>
      <c r="F1915" t="s">
        <v>3654</v>
      </c>
      <c r="G1915" t="s">
        <v>3655</v>
      </c>
      <c r="I1915" t="str">
        <f>HYPERLINK("https://twitter.com/Twitter User/status/1768977423616651749","https://twitter.com/Twitter User/status/1768977423616651749")</f>
        <v>https://twitter.com/Twitter User/status/1768977423616651749</v>
      </c>
      <c r="J1915" t="s">
        <v>52</v>
      </c>
      <c r="N1915">
        <v>0</v>
      </c>
      <c r="O1915">
        <v>0</v>
      </c>
      <c r="X1915" t="s">
        <v>53</v>
      </c>
      <c r="AK1915" t="s">
        <v>54</v>
      </c>
      <c r="AL1915" t="s">
        <v>55</v>
      </c>
      <c r="AM1915" t="s">
        <v>55</v>
      </c>
      <c r="AN1915" t="s">
        <v>55</v>
      </c>
      <c r="AO1915" t="s">
        <v>55</v>
      </c>
      <c r="AP1915" t="s">
        <v>55</v>
      </c>
      <c r="AQ1915" t="s">
        <v>55</v>
      </c>
    </row>
    <row r="1916" spans="1:43" x14ac:dyDescent="0.35">
      <c r="A1916" t="s">
        <v>3634</v>
      </c>
      <c r="B1916" t="s">
        <v>47</v>
      </c>
      <c r="C1916" t="s">
        <v>48</v>
      </c>
      <c r="D1916" t="s">
        <v>48</v>
      </c>
      <c r="E1916" t="s">
        <v>49</v>
      </c>
      <c r="F1916" t="s">
        <v>3656</v>
      </c>
      <c r="G1916" t="s">
        <v>3657</v>
      </c>
      <c r="I1916" t="str">
        <f>HYPERLINK("https://twitter.com/Twitter User/status/1768976732059472146","https://twitter.com/Twitter User/status/1768976732059472146")</f>
        <v>https://twitter.com/Twitter User/status/1768976732059472146</v>
      </c>
      <c r="J1916" t="s">
        <v>60</v>
      </c>
      <c r="N1916">
        <v>0</v>
      </c>
      <c r="O1916">
        <v>0</v>
      </c>
      <c r="X1916" t="s">
        <v>53</v>
      </c>
      <c r="AK1916" t="s">
        <v>54</v>
      </c>
      <c r="AL1916" t="s">
        <v>55</v>
      </c>
      <c r="AM1916" t="s">
        <v>55</v>
      </c>
      <c r="AN1916" t="s">
        <v>55</v>
      </c>
      <c r="AO1916" t="s">
        <v>55</v>
      </c>
      <c r="AP1916" t="s">
        <v>55</v>
      </c>
      <c r="AQ1916" t="s">
        <v>55</v>
      </c>
    </row>
    <row r="1917" spans="1:43" x14ac:dyDescent="0.35">
      <c r="A1917" t="s">
        <v>3634</v>
      </c>
      <c r="B1917" t="s">
        <v>47</v>
      </c>
      <c r="C1917" t="s">
        <v>48</v>
      </c>
      <c r="D1917" t="s">
        <v>48</v>
      </c>
      <c r="E1917" t="s">
        <v>49</v>
      </c>
      <c r="F1917" t="s">
        <v>3658</v>
      </c>
      <c r="G1917" t="s">
        <v>3659</v>
      </c>
      <c r="I1917" t="str">
        <f>HYPERLINK("https://twitter.com/Twitter User/status/1768961842930741625","https://twitter.com/Twitter User/status/1768961842930741625")</f>
        <v>https://twitter.com/Twitter User/status/1768961842930741625</v>
      </c>
      <c r="N1917">
        <v>0</v>
      </c>
      <c r="O1917">
        <v>0</v>
      </c>
      <c r="X1917" t="s">
        <v>53</v>
      </c>
      <c r="AK1917" t="s">
        <v>54</v>
      </c>
      <c r="AL1917" t="s">
        <v>55</v>
      </c>
      <c r="AM1917" t="s">
        <v>55</v>
      </c>
      <c r="AN1917" t="s">
        <v>55</v>
      </c>
      <c r="AO1917" t="s">
        <v>55</v>
      </c>
      <c r="AP1917" t="s">
        <v>55</v>
      </c>
      <c r="AQ1917" t="s">
        <v>55</v>
      </c>
    </row>
    <row r="1918" spans="1:43" x14ac:dyDescent="0.35">
      <c r="A1918" t="s">
        <v>3634</v>
      </c>
      <c r="B1918" t="s">
        <v>47</v>
      </c>
      <c r="C1918" t="s">
        <v>48</v>
      </c>
      <c r="D1918" t="s">
        <v>48</v>
      </c>
      <c r="E1918" t="s">
        <v>49</v>
      </c>
      <c r="F1918" t="s">
        <v>3660</v>
      </c>
      <c r="G1918" t="s">
        <v>3661</v>
      </c>
      <c r="I1918" t="str">
        <f>HYPERLINK("https://twitter.com/Twitter User/status/1768956244272783642","https://twitter.com/Twitter User/status/1768956244272783642")</f>
        <v>https://twitter.com/Twitter User/status/1768956244272783642</v>
      </c>
      <c r="J1918" t="s">
        <v>52</v>
      </c>
      <c r="N1918">
        <v>0</v>
      </c>
      <c r="O1918">
        <v>0</v>
      </c>
      <c r="X1918" t="s">
        <v>53</v>
      </c>
      <c r="AK1918" t="s">
        <v>54</v>
      </c>
      <c r="AL1918" t="s">
        <v>55</v>
      </c>
      <c r="AM1918" t="s">
        <v>55</v>
      </c>
      <c r="AN1918" t="s">
        <v>55</v>
      </c>
      <c r="AO1918" t="s">
        <v>55</v>
      </c>
      <c r="AP1918" t="s">
        <v>55</v>
      </c>
      <c r="AQ1918" t="s">
        <v>55</v>
      </c>
    </row>
    <row r="1919" spans="1:43" x14ac:dyDescent="0.35">
      <c r="A1919" t="s">
        <v>3634</v>
      </c>
      <c r="B1919" t="s">
        <v>47</v>
      </c>
      <c r="C1919" t="s">
        <v>48</v>
      </c>
      <c r="D1919" t="s">
        <v>48</v>
      </c>
      <c r="E1919" t="s">
        <v>61</v>
      </c>
      <c r="F1919" t="s">
        <v>3602</v>
      </c>
      <c r="G1919" t="s">
        <v>3662</v>
      </c>
      <c r="I1919" t="str">
        <f>HYPERLINK("https://twitter.com/Twitter User/status/1768953927741895020","https://twitter.com/Twitter User/status/1768953927741895020")</f>
        <v>https://twitter.com/Twitter User/status/1768953927741895020</v>
      </c>
      <c r="N1919">
        <v>0</v>
      </c>
      <c r="O1919">
        <v>0</v>
      </c>
      <c r="X1919" t="s">
        <v>95</v>
      </c>
      <c r="AK1919" t="s">
        <v>54</v>
      </c>
      <c r="AL1919" t="s">
        <v>55</v>
      </c>
      <c r="AM1919" t="s">
        <v>55</v>
      </c>
      <c r="AN1919" t="s">
        <v>55</v>
      </c>
      <c r="AO1919" t="s">
        <v>55</v>
      </c>
      <c r="AP1919" t="s">
        <v>55</v>
      </c>
      <c r="AQ1919" t="s">
        <v>55</v>
      </c>
    </row>
    <row r="1920" spans="1:43" x14ac:dyDescent="0.35">
      <c r="A1920" t="s">
        <v>3634</v>
      </c>
      <c r="B1920" t="s">
        <v>47</v>
      </c>
      <c r="C1920" t="s">
        <v>48</v>
      </c>
      <c r="D1920" t="s">
        <v>48</v>
      </c>
      <c r="E1920" t="s">
        <v>61</v>
      </c>
      <c r="F1920" t="s">
        <v>3602</v>
      </c>
      <c r="G1920" t="s">
        <v>3663</v>
      </c>
      <c r="I1920" t="str">
        <f>HYPERLINK("https://twitter.com/Twitter User/status/1768930973037817898","https://twitter.com/Twitter User/status/1768930973037817898")</f>
        <v>https://twitter.com/Twitter User/status/1768930973037817898</v>
      </c>
      <c r="J1920" t="s">
        <v>52</v>
      </c>
      <c r="N1920">
        <v>0</v>
      </c>
      <c r="O1920">
        <v>0</v>
      </c>
      <c r="X1920" t="s">
        <v>53</v>
      </c>
      <c r="AK1920" t="s">
        <v>54</v>
      </c>
      <c r="AL1920" t="s">
        <v>55</v>
      </c>
      <c r="AM1920" t="s">
        <v>55</v>
      </c>
      <c r="AN1920" t="s">
        <v>55</v>
      </c>
      <c r="AO1920" t="s">
        <v>55</v>
      </c>
      <c r="AP1920" t="s">
        <v>55</v>
      </c>
      <c r="AQ1920" t="s">
        <v>55</v>
      </c>
    </row>
    <row r="1921" spans="1:43" x14ac:dyDescent="0.35">
      <c r="A1921" t="s">
        <v>3634</v>
      </c>
      <c r="B1921" t="s">
        <v>47</v>
      </c>
      <c r="C1921" t="s">
        <v>48</v>
      </c>
      <c r="D1921" t="s">
        <v>48</v>
      </c>
      <c r="E1921" t="s">
        <v>61</v>
      </c>
      <c r="F1921" t="s">
        <v>3664</v>
      </c>
      <c r="G1921" t="s">
        <v>3665</v>
      </c>
      <c r="I1921" t="str">
        <f>HYPERLINK("https://twitter.com/Twitter User/status/1768886418825208021","https://twitter.com/Twitter User/status/1768886418825208021")</f>
        <v>https://twitter.com/Twitter User/status/1768886418825208021</v>
      </c>
      <c r="N1921">
        <v>0</v>
      </c>
      <c r="O1921">
        <v>0</v>
      </c>
      <c r="X1921" t="s">
        <v>53</v>
      </c>
      <c r="AK1921" t="s">
        <v>54</v>
      </c>
      <c r="AL1921" t="s">
        <v>55</v>
      </c>
      <c r="AM1921" t="s">
        <v>55</v>
      </c>
      <c r="AN1921" t="s">
        <v>55</v>
      </c>
      <c r="AO1921" t="s">
        <v>55</v>
      </c>
      <c r="AP1921" t="s">
        <v>55</v>
      </c>
      <c r="AQ1921" t="s">
        <v>55</v>
      </c>
    </row>
    <row r="1922" spans="1:43" x14ac:dyDescent="0.35">
      <c r="A1922" t="s">
        <v>3634</v>
      </c>
      <c r="B1922" t="s">
        <v>47</v>
      </c>
      <c r="C1922" t="s">
        <v>48</v>
      </c>
      <c r="D1922" t="s">
        <v>48</v>
      </c>
      <c r="E1922" t="s">
        <v>49</v>
      </c>
      <c r="F1922" t="s">
        <v>3666</v>
      </c>
      <c r="G1922" t="s">
        <v>3667</v>
      </c>
      <c r="I1922" t="str">
        <f>HYPERLINK("https://twitter.com/Twitter User/status/1768865917344346364","https://twitter.com/Twitter User/status/1768865917344346364")</f>
        <v>https://twitter.com/Twitter User/status/1768865917344346364</v>
      </c>
      <c r="J1922" t="s">
        <v>52</v>
      </c>
      <c r="N1922">
        <v>0</v>
      </c>
      <c r="O1922">
        <v>0</v>
      </c>
      <c r="X1922" t="s">
        <v>53</v>
      </c>
      <c r="AK1922" t="s">
        <v>54</v>
      </c>
      <c r="AL1922" t="s">
        <v>55</v>
      </c>
      <c r="AM1922" t="s">
        <v>55</v>
      </c>
      <c r="AN1922" t="s">
        <v>55</v>
      </c>
      <c r="AO1922" t="s">
        <v>55</v>
      </c>
      <c r="AP1922" t="s">
        <v>55</v>
      </c>
      <c r="AQ1922" t="s">
        <v>55</v>
      </c>
    </row>
    <row r="1923" spans="1:43" x14ac:dyDescent="0.35">
      <c r="A1923" t="s">
        <v>3634</v>
      </c>
      <c r="B1923" t="s">
        <v>47</v>
      </c>
      <c r="C1923" t="s">
        <v>48</v>
      </c>
      <c r="D1923" t="s">
        <v>48</v>
      </c>
      <c r="E1923" t="s">
        <v>49</v>
      </c>
      <c r="F1923" t="s">
        <v>3668</v>
      </c>
      <c r="G1923" t="s">
        <v>3669</v>
      </c>
      <c r="I1923" t="str">
        <f>HYPERLINK("https://twitter.com/Twitter User/status/1768857410758934956","https://twitter.com/Twitter User/status/1768857410758934956")</f>
        <v>https://twitter.com/Twitter User/status/1768857410758934956</v>
      </c>
      <c r="J1923" t="s">
        <v>52</v>
      </c>
      <c r="N1923">
        <v>0</v>
      </c>
      <c r="O1923">
        <v>0</v>
      </c>
      <c r="X1923" t="s">
        <v>53</v>
      </c>
      <c r="AK1923" t="s">
        <v>54</v>
      </c>
      <c r="AL1923" t="s">
        <v>55</v>
      </c>
      <c r="AM1923" t="s">
        <v>55</v>
      </c>
      <c r="AN1923" t="s">
        <v>55</v>
      </c>
      <c r="AO1923" t="s">
        <v>55</v>
      </c>
      <c r="AP1923" t="s">
        <v>55</v>
      </c>
      <c r="AQ1923" t="s">
        <v>55</v>
      </c>
    </row>
    <row r="1924" spans="1:43" x14ac:dyDescent="0.35">
      <c r="A1924" t="s">
        <v>3634</v>
      </c>
      <c r="B1924" t="s">
        <v>47</v>
      </c>
      <c r="C1924" t="s">
        <v>48</v>
      </c>
      <c r="D1924" t="s">
        <v>48</v>
      </c>
      <c r="E1924" t="s">
        <v>49</v>
      </c>
      <c r="F1924" t="s">
        <v>3670</v>
      </c>
      <c r="G1924" t="s">
        <v>3671</v>
      </c>
      <c r="I1924" t="str">
        <f>HYPERLINK("https://twitter.com/Twitter User/status/1768833631274016785","https://twitter.com/Twitter User/status/1768833631274016785")</f>
        <v>https://twitter.com/Twitter User/status/1768833631274016785</v>
      </c>
      <c r="J1924" t="s">
        <v>52</v>
      </c>
      <c r="N1924">
        <v>0</v>
      </c>
      <c r="O1924">
        <v>0</v>
      </c>
      <c r="X1924" t="s">
        <v>53</v>
      </c>
      <c r="AK1924" t="s">
        <v>54</v>
      </c>
      <c r="AL1924" t="s">
        <v>55</v>
      </c>
      <c r="AM1924" t="s">
        <v>55</v>
      </c>
      <c r="AN1924" t="s">
        <v>55</v>
      </c>
      <c r="AO1924" t="s">
        <v>55</v>
      </c>
      <c r="AP1924" t="s">
        <v>55</v>
      </c>
      <c r="AQ1924" t="s">
        <v>55</v>
      </c>
    </row>
    <row r="1925" spans="1:43" x14ac:dyDescent="0.35">
      <c r="A1925" t="s">
        <v>3634</v>
      </c>
      <c r="B1925" t="s">
        <v>47</v>
      </c>
      <c r="C1925" t="s">
        <v>48</v>
      </c>
      <c r="D1925" t="s">
        <v>48</v>
      </c>
      <c r="E1925" t="s">
        <v>61</v>
      </c>
      <c r="F1925" t="s">
        <v>3672</v>
      </c>
      <c r="G1925" t="s">
        <v>3673</v>
      </c>
      <c r="I1925" t="str">
        <f>HYPERLINK("https://twitter.com/Twitter User/status/1768799686033355246","https://twitter.com/Twitter User/status/1768799686033355246")</f>
        <v>https://twitter.com/Twitter User/status/1768799686033355246</v>
      </c>
      <c r="J1925" t="s">
        <v>60</v>
      </c>
      <c r="N1925">
        <v>0</v>
      </c>
      <c r="O1925">
        <v>0</v>
      </c>
      <c r="X1925" t="s">
        <v>53</v>
      </c>
      <c r="AK1925" t="s">
        <v>54</v>
      </c>
      <c r="AL1925" t="s">
        <v>55</v>
      </c>
      <c r="AM1925" t="s">
        <v>55</v>
      </c>
      <c r="AN1925" t="s">
        <v>55</v>
      </c>
      <c r="AO1925" t="s">
        <v>55</v>
      </c>
      <c r="AP1925" t="s">
        <v>55</v>
      </c>
      <c r="AQ1925" t="s">
        <v>55</v>
      </c>
    </row>
    <row r="1926" spans="1:43" x14ac:dyDescent="0.35">
      <c r="A1926" t="s">
        <v>3634</v>
      </c>
      <c r="B1926" t="s">
        <v>47</v>
      </c>
      <c r="C1926" t="s">
        <v>48</v>
      </c>
      <c r="D1926" t="s">
        <v>48</v>
      </c>
      <c r="E1926" t="s">
        <v>49</v>
      </c>
      <c r="F1926" t="s">
        <v>3674</v>
      </c>
      <c r="G1926" t="s">
        <v>3675</v>
      </c>
      <c r="I1926" t="str">
        <f>HYPERLINK("https://twitter.com/Twitter User/status/1768769297323794432","https://twitter.com/Twitter User/status/1768769297323794432")</f>
        <v>https://twitter.com/Twitter User/status/1768769297323794432</v>
      </c>
      <c r="J1926" t="s">
        <v>52</v>
      </c>
      <c r="N1926">
        <v>0</v>
      </c>
      <c r="O1926">
        <v>0</v>
      </c>
      <c r="X1926" t="s">
        <v>53</v>
      </c>
      <c r="AK1926" t="s">
        <v>54</v>
      </c>
      <c r="AL1926" t="s">
        <v>55</v>
      </c>
      <c r="AM1926" t="s">
        <v>55</v>
      </c>
      <c r="AN1926" t="s">
        <v>55</v>
      </c>
      <c r="AO1926" t="s">
        <v>55</v>
      </c>
      <c r="AP1926" t="s">
        <v>55</v>
      </c>
      <c r="AQ1926" t="s">
        <v>55</v>
      </c>
    </row>
    <row r="1927" spans="1:43" x14ac:dyDescent="0.35">
      <c r="A1927" t="s">
        <v>3634</v>
      </c>
      <c r="B1927" t="s">
        <v>47</v>
      </c>
      <c r="C1927" t="s">
        <v>48</v>
      </c>
      <c r="D1927" t="s">
        <v>48</v>
      </c>
      <c r="E1927" t="s">
        <v>68</v>
      </c>
      <c r="F1927" t="s">
        <v>3676</v>
      </c>
      <c r="G1927" t="s">
        <v>3677</v>
      </c>
      <c r="I1927" t="str">
        <f>HYPERLINK("https://twitter.com/Twitter User/status/1768751936797560936","https://twitter.com/Twitter User/status/1768751936797560936")</f>
        <v>https://twitter.com/Twitter User/status/1768751936797560936</v>
      </c>
      <c r="J1927" t="s">
        <v>52</v>
      </c>
      <c r="N1927">
        <v>0</v>
      </c>
      <c r="O1927">
        <v>0</v>
      </c>
      <c r="X1927" t="s">
        <v>53</v>
      </c>
      <c r="AK1927" t="s">
        <v>54</v>
      </c>
      <c r="AL1927" t="s">
        <v>55</v>
      </c>
      <c r="AM1927" t="s">
        <v>55</v>
      </c>
      <c r="AN1927" t="s">
        <v>55</v>
      </c>
      <c r="AO1927" t="s">
        <v>55</v>
      </c>
      <c r="AP1927" t="s">
        <v>55</v>
      </c>
      <c r="AQ1927" t="s">
        <v>55</v>
      </c>
    </row>
    <row r="1928" spans="1:43" x14ac:dyDescent="0.35">
      <c r="A1928" t="s">
        <v>3678</v>
      </c>
      <c r="B1928" t="s">
        <v>47</v>
      </c>
      <c r="C1928" t="s">
        <v>48</v>
      </c>
      <c r="D1928" t="s">
        <v>48</v>
      </c>
      <c r="E1928" t="s">
        <v>49</v>
      </c>
      <c r="F1928" t="s">
        <v>3679</v>
      </c>
      <c r="G1928" t="s">
        <v>3680</v>
      </c>
      <c r="I1928" t="str">
        <f>HYPERLINK("https://twitter.com/Twitter User/status/1768662815202763005","https://twitter.com/Twitter User/status/1768662815202763005")</f>
        <v>https://twitter.com/Twitter User/status/1768662815202763005</v>
      </c>
      <c r="J1928" t="s">
        <v>52</v>
      </c>
      <c r="N1928">
        <v>0</v>
      </c>
      <c r="O1928">
        <v>0</v>
      </c>
      <c r="X1928" t="s">
        <v>53</v>
      </c>
      <c r="AK1928" t="s">
        <v>54</v>
      </c>
      <c r="AL1928" t="s">
        <v>55</v>
      </c>
      <c r="AM1928" t="s">
        <v>55</v>
      </c>
      <c r="AN1928" t="s">
        <v>55</v>
      </c>
      <c r="AO1928" t="s">
        <v>55</v>
      </c>
      <c r="AP1928" t="s">
        <v>55</v>
      </c>
      <c r="AQ1928" t="s">
        <v>55</v>
      </c>
    </row>
    <row r="1929" spans="1:43" x14ac:dyDescent="0.35">
      <c r="A1929" t="s">
        <v>3678</v>
      </c>
      <c r="B1929" t="s">
        <v>47</v>
      </c>
      <c r="C1929" t="s">
        <v>48</v>
      </c>
      <c r="D1929" t="s">
        <v>48</v>
      </c>
      <c r="E1929" t="s">
        <v>49</v>
      </c>
      <c r="F1929" t="s">
        <v>3681</v>
      </c>
      <c r="G1929" t="s">
        <v>3682</v>
      </c>
      <c r="I1929" t="str">
        <f>HYPERLINK("https://twitter.com/Twitter User/status/1768650293489897692","https://twitter.com/Twitter User/status/1768650293489897692")</f>
        <v>https://twitter.com/Twitter User/status/1768650293489897692</v>
      </c>
      <c r="J1929" t="s">
        <v>52</v>
      </c>
      <c r="N1929">
        <v>0</v>
      </c>
      <c r="O1929">
        <v>0</v>
      </c>
      <c r="X1929" t="s">
        <v>53</v>
      </c>
      <c r="AK1929" t="s">
        <v>54</v>
      </c>
      <c r="AL1929" t="s">
        <v>55</v>
      </c>
      <c r="AM1929" t="s">
        <v>55</v>
      </c>
      <c r="AN1929" t="s">
        <v>55</v>
      </c>
      <c r="AO1929" t="s">
        <v>55</v>
      </c>
      <c r="AP1929" t="s">
        <v>55</v>
      </c>
      <c r="AQ1929" t="s">
        <v>55</v>
      </c>
    </row>
    <row r="1930" spans="1:43" x14ac:dyDescent="0.35">
      <c r="A1930" t="s">
        <v>3678</v>
      </c>
      <c r="B1930" t="s">
        <v>47</v>
      </c>
      <c r="C1930" t="s">
        <v>48</v>
      </c>
      <c r="D1930" t="s">
        <v>48</v>
      </c>
      <c r="E1930" t="s">
        <v>49</v>
      </c>
      <c r="F1930" t="s">
        <v>3683</v>
      </c>
      <c r="G1930" t="s">
        <v>3684</v>
      </c>
      <c r="I1930" t="str">
        <f>HYPERLINK("https://twitter.com/Twitter User/status/1768650089764171858","https://twitter.com/Twitter User/status/1768650089764171858")</f>
        <v>https://twitter.com/Twitter User/status/1768650089764171858</v>
      </c>
      <c r="J1930" t="s">
        <v>52</v>
      </c>
      <c r="N1930">
        <v>0</v>
      </c>
      <c r="O1930">
        <v>0</v>
      </c>
      <c r="X1930" t="s">
        <v>53</v>
      </c>
      <c r="AK1930" t="s">
        <v>54</v>
      </c>
      <c r="AL1930" t="s">
        <v>55</v>
      </c>
      <c r="AM1930" t="s">
        <v>55</v>
      </c>
      <c r="AN1930" t="s">
        <v>55</v>
      </c>
      <c r="AO1930" t="s">
        <v>55</v>
      </c>
      <c r="AP1930" t="s">
        <v>55</v>
      </c>
      <c r="AQ1930" t="s">
        <v>55</v>
      </c>
    </row>
    <row r="1931" spans="1:43" x14ac:dyDescent="0.35">
      <c r="A1931" t="s">
        <v>3678</v>
      </c>
      <c r="B1931" t="s">
        <v>47</v>
      </c>
      <c r="C1931" t="s">
        <v>48</v>
      </c>
      <c r="D1931" t="s">
        <v>48</v>
      </c>
      <c r="E1931" t="s">
        <v>68</v>
      </c>
      <c r="F1931" t="s">
        <v>3685</v>
      </c>
      <c r="G1931" t="s">
        <v>3686</v>
      </c>
      <c r="I1931" t="str">
        <f>HYPERLINK("https://twitter.com/Twitter User/status/1768631791257338034","https://twitter.com/Twitter User/status/1768631791257338034")</f>
        <v>https://twitter.com/Twitter User/status/1768631791257338034</v>
      </c>
      <c r="N1931">
        <v>0</v>
      </c>
      <c r="O1931">
        <v>0</v>
      </c>
      <c r="X1931" t="s">
        <v>53</v>
      </c>
      <c r="AK1931" t="s">
        <v>54</v>
      </c>
      <c r="AL1931" t="s">
        <v>55</v>
      </c>
      <c r="AM1931" t="s">
        <v>55</v>
      </c>
      <c r="AN1931" t="s">
        <v>55</v>
      </c>
      <c r="AO1931" t="s">
        <v>55</v>
      </c>
      <c r="AP1931" t="s">
        <v>55</v>
      </c>
      <c r="AQ1931" t="s">
        <v>55</v>
      </c>
    </row>
    <row r="1932" spans="1:43" x14ac:dyDescent="0.35">
      <c r="A1932" t="s">
        <v>3678</v>
      </c>
      <c r="B1932" t="s">
        <v>47</v>
      </c>
      <c r="C1932" t="s">
        <v>48</v>
      </c>
      <c r="D1932" t="s">
        <v>48</v>
      </c>
      <c r="E1932" t="s">
        <v>61</v>
      </c>
      <c r="F1932" t="s">
        <v>3687</v>
      </c>
      <c r="G1932" t="s">
        <v>3688</v>
      </c>
      <c r="I1932" t="str">
        <f>HYPERLINK("https://twitter.com/Twitter User/status/1768624173050630624","https://twitter.com/Twitter User/status/1768624173050630624")</f>
        <v>https://twitter.com/Twitter User/status/1768624173050630624</v>
      </c>
      <c r="J1932" t="s">
        <v>52</v>
      </c>
      <c r="N1932">
        <v>0</v>
      </c>
      <c r="O1932">
        <v>0</v>
      </c>
      <c r="X1932" t="s">
        <v>53</v>
      </c>
      <c r="AK1932" t="s">
        <v>54</v>
      </c>
      <c r="AL1932" t="s">
        <v>55</v>
      </c>
      <c r="AM1932" t="s">
        <v>55</v>
      </c>
      <c r="AN1932" t="s">
        <v>55</v>
      </c>
      <c r="AO1932" t="s">
        <v>55</v>
      </c>
      <c r="AP1932" t="s">
        <v>55</v>
      </c>
      <c r="AQ1932" t="s">
        <v>55</v>
      </c>
    </row>
    <row r="1933" spans="1:43" x14ac:dyDescent="0.35">
      <c r="A1933" t="s">
        <v>3678</v>
      </c>
      <c r="B1933" t="s">
        <v>47</v>
      </c>
      <c r="C1933" t="s">
        <v>48</v>
      </c>
      <c r="D1933" t="s">
        <v>48</v>
      </c>
      <c r="E1933" t="s">
        <v>61</v>
      </c>
      <c r="F1933" t="s">
        <v>3689</v>
      </c>
      <c r="G1933" t="s">
        <v>3690</v>
      </c>
      <c r="I1933" t="str">
        <f>HYPERLINK("https://twitter.com/Twitter User/status/1768615532297928997","https://twitter.com/Twitter User/status/1768615532297928997")</f>
        <v>https://twitter.com/Twitter User/status/1768615532297928997</v>
      </c>
      <c r="J1933" t="s">
        <v>52</v>
      </c>
      <c r="N1933">
        <v>0</v>
      </c>
      <c r="O1933">
        <v>0</v>
      </c>
      <c r="X1933" t="s">
        <v>53</v>
      </c>
      <c r="AK1933" t="s">
        <v>54</v>
      </c>
      <c r="AL1933" t="s">
        <v>55</v>
      </c>
      <c r="AM1933" t="s">
        <v>55</v>
      </c>
      <c r="AN1933" t="s">
        <v>55</v>
      </c>
      <c r="AO1933" t="s">
        <v>55</v>
      </c>
      <c r="AP1933" t="s">
        <v>55</v>
      </c>
      <c r="AQ1933" t="s">
        <v>55</v>
      </c>
    </row>
    <row r="1934" spans="1:43" x14ac:dyDescent="0.35">
      <c r="A1934" t="s">
        <v>3678</v>
      </c>
      <c r="B1934" t="s">
        <v>47</v>
      </c>
      <c r="C1934" t="s">
        <v>48</v>
      </c>
      <c r="D1934" t="s">
        <v>48</v>
      </c>
      <c r="E1934" t="s">
        <v>49</v>
      </c>
      <c r="F1934" t="s">
        <v>3691</v>
      </c>
      <c r="G1934" t="s">
        <v>3692</v>
      </c>
      <c r="I1934" t="str">
        <f>HYPERLINK("https://twitter.com/Twitter User/status/1768612349416804686","https://twitter.com/Twitter User/status/1768612349416804686")</f>
        <v>https://twitter.com/Twitter User/status/1768612349416804686</v>
      </c>
      <c r="J1934" t="s">
        <v>52</v>
      </c>
      <c r="N1934">
        <v>0</v>
      </c>
      <c r="O1934">
        <v>0</v>
      </c>
      <c r="X1934" t="s">
        <v>53</v>
      </c>
      <c r="AK1934" t="s">
        <v>54</v>
      </c>
      <c r="AL1934" t="s">
        <v>55</v>
      </c>
      <c r="AM1934" t="s">
        <v>55</v>
      </c>
      <c r="AN1934" t="s">
        <v>55</v>
      </c>
      <c r="AO1934" t="s">
        <v>55</v>
      </c>
      <c r="AP1934" t="s">
        <v>55</v>
      </c>
      <c r="AQ1934" t="s">
        <v>55</v>
      </c>
    </row>
    <row r="1935" spans="1:43" x14ac:dyDescent="0.35">
      <c r="A1935" t="s">
        <v>3678</v>
      </c>
      <c r="B1935" t="s">
        <v>47</v>
      </c>
      <c r="C1935" t="s">
        <v>48</v>
      </c>
      <c r="D1935" t="s">
        <v>48</v>
      </c>
      <c r="E1935" t="s">
        <v>49</v>
      </c>
      <c r="F1935" t="s">
        <v>3693</v>
      </c>
      <c r="G1935" t="s">
        <v>3694</v>
      </c>
      <c r="I1935" t="str">
        <f>HYPERLINK("https://twitter.com/Twitter User/status/1768595972417089691","https://twitter.com/Twitter User/status/1768595972417089691")</f>
        <v>https://twitter.com/Twitter User/status/1768595972417089691</v>
      </c>
      <c r="J1935" t="s">
        <v>52</v>
      </c>
      <c r="N1935">
        <v>0</v>
      </c>
      <c r="O1935">
        <v>0</v>
      </c>
      <c r="X1935" t="s">
        <v>53</v>
      </c>
      <c r="AK1935" t="s">
        <v>54</v>
      </c>
      <c r="AL1935" t="s">
        <v>55</v>
      </c>
      <c r="AM1935" t="s">
        <v>55</v>
      </c>
      <c r="AN1935" t="s">
        <v>55</v>
      </c>
      <c r="AO1935" t="s">
        <v>55</v>
      </c>
      <c r="AP1935" t="s">
        <v>55</v>
      </c>
      <c r="AQ1935" t="s">
        <v>55</v>
      </c>
    </row>
    <row r="1936" spans="1:43" x14ac:dyDescent="0.35">
      <c r="A1936" t="s">
        <v>3678</v>
      </c>
      <c r="B1936" t="s">
        <v>47</v>
      </c>
      <c r="C1936" t="s">
        <v>48</v>
      </c>
      <c r="D1936" t="s">
        <v>48</v>
      </c>
      <c r="E1936" t="s">
        <v>49</v>
      </c>
      <c r="F1936" t="s">
        <v>3695</v>
      </c>
      <c r="G1936" t="s">
        <v>3696</v>
      </c>
      <c r="I1936" t="str">
        <f>HYPERLINK("https://twitter.com/Twitter User/status/1768593768591294507","https://twitter.com/Twitter User/status/1768593768591294507")</f>
        <v>https://twitter.com/Twitter User/status/1768593768591294507</v>
      </c>
      <c r="J1936" t="s">
        <v>52</v>
      </c>
      <c r="N1936">
        <v>0</v>
      </c>
      <c r="O1936">
        <v>0</v>
      </c>
      <c r="X1936" t="s">
        <v>53</v>
      </c>
      <c r="AK1936" t="s">
        <v>54</v>
      </c>
      <c r="AL1936" t="s">
        <v>55</v>
      </c>
      <c r="AM1936" t="s">
        <v>55</v>
      </c>
      <c r="AN1936" t="s">
        <v>55</v>
      </c>
      <c r="AO1936" t="s">
        <v>55</v>
      </c>
      <c r="AP1936" t="s">
        <v>55</v>
      </c>
      <c r="AQ1936" t="s">
        <v>55</v>
      </c>
    </row>
    <row r="1937" spans="1:43" x14ac:dyDescent="0.35">
      <c r="A1937" t="s">
        <v>3678</v>
      </c>
      <c r="B1937" t="s">
        <v>47</v>
      </c>
      <c r="C1937" t="s">
        <v>48</v>
      </c>
      <c r="D1937" t="s">
        <v>48</v>
      </c>
      <c r="E1937" t="s">
        <v>49</v>
      </c>
      <c r="F1937" t="s">
        <v>3697</v>
      </c>
      <c r="G1937" t="s">
        <v>3698</v>
      </c>
      <c r="I1937" t="str">
        <f>HYPERLINK("https://twitter.com/Twitter User/status/1768592780631412940","https://twitter.com/Twitter User/status/1768592780631412940")</f>
        <v>https://twitter.com/Twitter User/status/1768592780631412940</v>
      </c>
      <c r="J1937" t="s">
        <v>52</v>
      </c>
      <c r="N1937">
        <v>0</v>
      </c>
      <c r="O1937">
        <v>0</v>
      </c>
      <c r="X1937" t="s">
        <v>53</v>
      </c>
      <c r="AK1937" t="s">
        <v>54</v>
      </c>
      <c r="AL1937" t="s">
        <v>55</v>
      </c>
      <c r="AM1937" t="s">
        <v>55</v>
      </c>
      <c r="AN1937" t="s">
        <v>55</v>
      </c>
      <c r="AO1937" t="s">
        <v>55</v>
      </c>
      <c r="AP1937" t="s">
        <v>55</v>
      </c>
      <c r="AQ1937" t="s">
        <v>55</v>
      </c>
    </row>
    <row r="1938" spans="1:43" x14ac:dyDescent="0.35">
      <c r="A1938" t="s">
        <v>3678</v>
      </c>
      <c r="B1938" t="s">
        <v>47</v>
      </c>
      <c r="C1938" t="s">
        <v>48</v>
      </c>
      <c r="D1938" t="s">
        <v>48</v>
      </c>
      <c r="E1938" t="s">
        <v>49</v>
      </c>
      <c r="F1938" t="s">
        <v>3699</v>
      </c>
      <c r="G1938" t="s">
        <v>3700</v>
      </c>
      <c r="I1938" t="str">
        <f>HYPERLINK("https://twitter.com/Twitter User/status/1768589340924362892","https://twitter.com/Twitter User/status/1768589340924362892")</f>
        <v>https://twitter.com/Twitter User/status/1768589340924362892</v>
      </c>
      <c r="J1938" t="s">
        <v>52</v>
      </c>
      <c r="N1938">
        <v>0</v>
      </c>
      <c r="O1938">
        <v>0</v>
      </c>
      <c r="X1938" t="s">
        <v>53</v>
      </c>
      <c r="AK1938" t="s">
        <v>54</v>
      </c>
      <c r="AL1938" t="s">
        <v>55</v>
      </c>
      <c r="AM1938" t="s">
        <v>55</v>
      </c>
      <c r="AN1938" t="s">
        <v>55</v>
      </c>
      <c r="AO1938" t="s">
        <v>55</v>
      </c>
      <c r="AP1938" t="s">
        <v>55</v>
      </c>
      <c r="AQ1938" t="s">
        <v>55</v>
      </c>
    </row>
    <row r="1939" spans="1:43" x14ac:dyDescent="0.35">
      <c r="A1939" t="s">
        <v>3678</v>
      </c>
      <c r="B1939" t="s">
        <v>47</v>
      </c>
      <c r="C1939" t="s">
        <v>48</v>
      </c>
      <c r="D1939" t="s">
        <v>48</v>
      </c>
      <c r="E1939" t="s">
        <v>61</v>
      </c>
      <c r="F1939" t="s">
        <v>3701</v>
      </c>
      <c r="G1939" t="s">
        <v>3702</v>
      </c>
      <c r="I1939" t="str">
        <f>HYPERLINK("https://twitter.com/Twitter User/status/1768586629420126321","https://twitter.com/Twitter User/status/1768586629420126321")</f>
        <v>https://twitter.com/Twitter User/status/1768586629420126321</v>
      </c>
      <c r="J1939" t="s">
        <v>52</v>
      </c>
      <c r="N1939">
        <v>0</v>
      </c>
      <c r="O1939">
        <v>0</v>
      </c>
      <c r="X1939" t="s">
        <v>53</v>
      </c>
      <c r="AK1939" t="s">
        <v>54</v>
      </c>
      <c r="AL1939" t="s">
        <v>55</v>
      </c>
      <c r="AM1939" t="s">
        <v>55</v>
      </c>
      <c r="AN1939" t="s">
        <v>55</v>
      </c>
      <c r="AO1939" t="s">
        <v>55</v>
      </c>
      <c r="AP1939" t="s">
        <v>55</v>
      </c>
      <c r="AQ1939" t="s">
        <v>55</v>
      </c>
    </row>
    <row r="1940" spans="1:43" x14ac:dyDescent="0.35">
      <c r="A1940" t="s">
        <v>3678</v>
      </c>
      <c r="B1940" t="s">
        <v>47</v>
      </c>
      <c r="C1940" t="s">
        <v>48</v>
      </c>
      <c r="D1940" t="s">
        <v>48</v>
      </c>
      <c r="E1940" t="s">
        <v>68</v>
      </c>
      <c r="F1940" t="s">
        <v>3703</v>
      </c>
      <c r="G1940" t="s">
        <v>3704</v>
      </c>
      <c r="I1940" t="str">
        <f>HYPERLINK("https://twitter.com/Twitter User/status/1768575386169077770","https://twitter.com/Twitter User/status/1768575386169077770")</f>
        <v>https://twitter.com/Twitter User/status/1768575386169077770</v>
      </c>
      <c r="J1940" t="s">
        <v>52</v>
      </c>
      <c r="N1940">
        <v>0</v>
      </c>
      <c r="O1940">
        <v>0</v>
      </c>
      <c r="X1940" t="s">
        <v>53</v>
      </c>
      <c r="AK1940" t="s">
        <v>54</v>
      </c>
      <c r="AL1940" t="s">
        <v>55</v>
      </c>
      <c r="AM1940" t="s">
        <v>55</v>
      </c>
      <c r="AN1940" t="s">
        <v>55</v>
      </c>
      <c r="AO1940" t="s">
        <v>55</v>
      </c>
      <c r="AP1940" t="s">
        <v>55</v>
      </c>
      <c r="AQ1940" t="s">
        <v>55</v>
      </c>
    </row>
    <row r="1941" spans="1:43" x14ac:dyDescent="0.35">
      <c r="A1941" t="s">
        <v>3678</v>
      </c>
      <c r="B1941" t="s">
        <v>73</v>
      </c>
      <c r="C1941" t="s">
        <v>3705</v>
      </c>
      <c r="D1941" t="s">
        <v>3705</v>
      </c>
      <c r="E1941" t="s">
        <v>68</v>
      </c>
      <c r="F1941" t="s">
        <v>3706</v>
      </c>
      <c r="G1941" t="s">
        <v>3707</v>
      </c>
      <c r="I1941" t="str">
        <f>HYPERLINK("https://www.youtube.com/watch?v=h9LNbXLVpmY&amp;lc=UgzmVzgJ9phM5ez_86N4AaABAg","https://www.youtube.com/watch?v=h9LNbXLVpmY&amp;lc=UgzmVzgJ9phM5ez_86N4AaABAg")</f>
        <v>https://www.youtube.com/watch?v=h9LNbXLVpmY&amp;lc=UgzmVzgJ9phM5ez_86N4AaABAg</v>
      </c>
      <c r="R1941">
        <v>0</v>
      </c>
      <c r="S1941">
        <v>0</v>
      </c>
      <c r="T1941">
        <v>0</v>
      </c>
      <c r="V1941">
        <v>0</v>
      </c>
      <c r="X1941" t="s">
        <v>228</v>
      </c>
      <c r="AL1941" t="s">
        <v>55</v>
      </c>
      <c r="AM1941" t="s">
        <v>55</v>
      </c>
      <c r="AN1941" t="s">
        <v>55</v>
      </c>
      <c r="AO1941" t="s">
        <v>55</v>
      </c>
      <c r="AP1941" t="s">
        <v>55</v>
      </c>
      <c r="AQ1941" t="s">
        <v>55</v>
      </c>
    </row>
    <row r="1942" spans="1:43" x14ac:dyDescent="0.35">
      <c r="A1942" t="s">
        <v>3678</v>
      </c>
      <c r="B1942" t="s">
        <v>47</v>
      </c>
      <c r="C1942" t="s">
        <v>48</v>
      </c>
      <c r="D1942" t="s">
        <v>48</v>
      </c>
      <c r="E1942" t="s">
        <v>49</v>
      </c>
      <c r="F1942" t="s">
        <v>3708</v>
      </c>
      <c r="G1942" t="s">
        <v>3709</v>
      </c>
      <c r="I1942" t="str">
        <f>HYPERLINK("https://twitter.com/Twitter User/status/1768569423596757303","https://twitter.com/Twitter User/status/1768569423596757303")</f>
        <v>https://twitter.com/Twitter User/status/1768569423596757303</v>
      </c>
      <c r="J1942" t="s">
        <v>52</v>
      </c>
      <c r="N1942">
        <v>0</v>
      </c>
      <c r="O1942">
        <v>0</v>
      </c>
      <c r="X1942" t="s">
        <v>53</v>
      </c>
      <c r="AK1942" t="s">
        <v>54</v>
      </c>
      <c r="AL1942" t="s">
        <v>55</v>
      </c>
      <c r="AM1942" t="s">
        <v>55</v>
      </c>
      <c r="AN1942" t="s">
        <v>55</v>
      </c>
      <c r="AO1942" t="s">
        <v>55</v>
      </c>
      <c r="AP1942" t="s">
        <v>55</v>
      </c>
      <c r="AQ1942" t="s">
        <v>55</v>
      </c>
    </row>
    <row r="1943" spans="1:43" x14ac:dyDescent="0.35">
      <c r="A1943" t="s">
        <v>3678</v>
      </c>
      <c r="B1943" t="s">
        <v>47</v>
      </c>
      <c r="C1943" t="s">
        <v>48</v>
      </c>
      <c r="D1943" t="s">
        <v>48</v>
      </c>
      <c r="E1943" t="s">
        <v>61</v>
      </c>
      <c r="F1943" t="s">
        <v>3710</v>
      </c>
      <c r="G1943" t="s">
        <v>3711</v>
      </c>
      <c r="I1943" t="str">
        <f>HYPERLINK("https://twitter.com/Twitter User/status/1768561324722913345","https://twitter.com/Twitter User/status/1768561324722913345")</f>
        <v>https://twitter.com/Twitter User/status/1768561324722913345</v>
      </c>
      <c r="J1943" t="s">
        <v>52</v>
      </c>
      <c r="N1943">
        <v>0</v>
      </c>
      <c r="O1943">
        <v>0</v>
      </c>
      <c r="X1943" t="s">
        <v>53</v>
      </c>
      <c r="AK1943" t="s">
        <v>54</v>
      </c>
      <c r="AL1943" t="s">
        <v>55</v>
      </c>
      <c r="AM1943" t="s">
        <v>55</v>
      </c>
      <c r="AN1943" t="s">
        <v>55</v>
      </c>
      <c r="AO1943" t="s">
        <v>55</v>
      </c>
      <c r="AP1943" t="s">
        <v>55</v>
      </c>
      <c r="AQ1943" t="s">
        <v>55</v>
      </c>
    </row>
    <row r="1944" spans="1:43" x14ac:dyDescent="0.35">
      <c r="A1944" t="s">
        <v>3678</v>
      </c>
      <c r="B1944" t="s">
        <v>47</v>
      </c>
      <c r="C1944" t="s">
        <v>48</v>
      </c>
      <c r="D1944" t="s">
        <v>48</v>
      </c>
      <c r="E1944" t="s">
        <v>49</v>
      </c>
      <c r="F1944" t="s">
        <v>3712</v>
      </c>
      <c r="G1944" t="s">
        <v>3713</v>
      </c>
      <c r="I1944" t="str">
        <f>HYPERLINK("https://twitter.com/Twitter User/status/1768560757799850097","https://twitter.com/Twitter User/status/1768560757799850097")</f>
        <v>https://twitter.com/Twitter User/status/1768560757799850097</v>
      </c>
      <c r="J1944" t="s">
        <v>52</v>
      </c>
      <c r="N1944">
        <v>0</v>
      </c>
      <c r="O1944">
        <v>0</v>
      </c>
      <c r="X1944" t="s">
        <v>53</v>
      </c>
      <c r="AK1944" t="s">
        <v>54</v>
      </c>
      <c r="AL1944" t="s">
        <v>55</v>
      </c>
      <c r="AM1944" t="s">
        <v>55</v>
      </c>
      <c r="AN1944" t="s">
        <v>55</v>
      </c>
      <c r="AO1944" t="s">
        <v>55</v>
      </c>
      <c r="AP1944" t="s">
        <v>55</v>
      </c>
      <c r="AQ1944" t="s">
        <v>55</v>
      </c>
    </row>
    <row r="1945" spans="1:43" x14ac:dyDescent="0.35">
      <c r="A1945" t="s">
        <v>3678</v>
      </c>
      <c r="B1945" t="s">
        <v>47</v>
      </c>
      <c r="C1945" t="s">
        <v>48</v>
      </c>
      <c r="D1945" t="s">
        <v>48</v>
      </c>
      <c r="E1945" t="s">
        <v>49</v>
      </c>
      <c r="F1945" t="s">
        <v>3714</v>
      </c>
      <c r="G1945" t="s">
        <v>3715</v>
      </c>
      <c r="I1945" t="str">
        <f>HYPERLINK("https://twitter.com/Twitter User/status/1768550685564440902","https://twitter.com/Twitter User/status/1768550685564440902")</f>
        <v>https://twitter.com/Twitter User/status/1768550685564440902</v>
      </c>
      <c r="J1945" t="s">
        <v>60</v>
      </c>
      <c r="N1945">
        <v>0</v>
      </c>
      <c r="O1945">
        <v>0</v>
      </c>
      <c r="X1945" t="s">
        <v>53</v>
      </c>
      <c r="AK1945" t="s">
        <v>54</v>
      </c>
      <c r="AL1945" t="s">
        <v>55</v>
      </c>
      <c r="AM1945" t="s">
        <v>55</v>
      </c>
      <c r="AN1945" t="s">
        <v>55</v>
      </c>
      <c r="AO1945" t="s">
        <v>55</v>
      </c>
      <c r="AP1945" t="s">
        <v>55</v>
      </c>
      <c r="AQ1945" t="s">
        <v>55</v>
      </c>
    </row>
    <row r="1946" spans="1:43" x14ac:dyDescent="0.35">
      <c r="A1946" t="s">
        <v>3678</v>
      </c>
      <c r="B1946" t="s">
        <v>47</v>
      </c>
      <c r="C1946" t="s">
        <v>48</v>
      </c>
      <c r="D1946" t="s">
        <v>48</v>
      </c>
      <c r="E1946" t="s">
        <v>49</v>
      </c>
      <c r="F1946" t="s">
        <v>3716</v>
      </c>
      <c r="G1946" t="s">
        <v>3717</v>
      </c>
      <c r="I1946" t="str">
        <f>HYPERLINK("https://twitter.com/Twitter User/status/1768540529849970938","https://twitter.com/Twitter User/status/1768540529849970938")</f>
        <v>https://twitter.com/Twitter User/status/1768540529849970938</v>
      </c>
      <c r="J1946" t="s">
        <v>52</v>
      </c>
      <c r="N1946">
        <v>0</v>
      </c>
      <c r="O1946">
        <v>0</v>
      </c>
      <c r="X1946" t="s">
        <v>53</v>
      </c>
      <c r="AK1946" t="s">
        <v>54</v>
      </c>
      <c r="AL1946" t="s">
        <v>55</v>
      </c>
      <c r="AM1946" t="s">
        <v>55</v>
      </c>
      <c r="AN1946" t="s">
        <v>55</v>
      </c>
      <c r="AO1946" t="s">
        <v>55</v>
      </c>
      <c r="AP1946" t="s">
        <v>55</v>
      </c>
      <c r="AQ1946" t="s">
        <v>55</v>
      </c>
    </row>
    <row r="1947" spans="1:43" x14ac:dyDescent="0.35">
      <c r="A1947" t="s">
        <v>3678</v>
      </c>
      <c r="B1947" t="s">
        <v>73</v>
      </c>
      <c r="C1947" t="s">
        <v>3718</v>
      </c>
      <c r="D1947" t="s">
        <v>3718</v>
      </c>
      <c r="E1947" t="s">
        <v>49</v>
      </c>
      <c r="F1947" t="s">
        <v>3719</v>
      </c>
      <c r="G1947" t="s">
        <v>3720</v>
      </c>
      <c r="I1947" t="str">
        <f>HYPERLINK("https://www.youtube.com/watch?v=h9LNbXLVpmY&amp;lc=UgxADaF48UUy9o33Bvd4AaABAg","https://www.youtube.com/watch?v=h9LNbXLVpmY&amp;lc=UgxADaF48UUy9o33Bvd4AaABAg")</f>
        <v>https://www.youtube.com/watch?v=h9LNbXLVpmY&amp;lc=UgxADaF48UUy9o33Bvd4AaABAg</v>
      </c>
      <c r="R1947">
        <v>0</v>
      </c>
      <c r="S1947">
        <v>0</v>
      </c>
      <c r="T1947">
        <v>0</v>
      </c>
      <c r="V1947">
        <v>0</v>
      </c>
      <c r="X1947" t="s">
        <v>228</v>
      </c>
      <c r="AL1947" t="s">
        <v>55</v>
      </c>
      <c r="AM1947" t="s">
        <v>55</v>
      </c>
      <c r="AN1947" t="s">
        <v>55</v>
      </c>
      <c r="AO1947" t="s">
        <v>55</v>
      </c>
      <c r="AP1947" t="s">
        <v>55</v>
      </c>
      <c r="AQ1947" t="s">
        <v>55</v>
      </c>
    </row>
    <row r="1948" spans="1:43" x14ac:dyDescent="0.35">
      <c r="A1948" t="s">
        <v>3678</v>
      </c>
      <c r="B1948" t="s">
        <v>66</v>
      </c>
      <c r="C1948" t="s">
        <v>3531</v>
      </c>
      <c r="D1948" t="s">
        <v>3531</v>
      </c>
      <c r="E1948" t="s">
        <v>68</v>
      </c>
      <c r="F1948" t="s">
        <v>3721</v>
      </c>
      <c r="G1948" t="s">
        <v>3722</v>
      </c>
      <c r="I1948" t="str">
        <f>HYPERLINK("https://payrup0.wordpress.com/2024/03/15/anywhere-anytime-recharge-payrups-prepaid-solution/","https://payrup0.wordpress.com/2024/03/15/anywhere-anytime-recharge-payrups-prepaid-solution/")</f>
        <v>https://payrup0.wordpress.com/2024/03/15/anywhere-anytime-recharge-payrups-prepaid-solution/</v>
      </c>
      <c r="AL1948" t="s">
        <v>55</v>
      </c>
      <c r="AM1948" t="s">
        <v>55</v>
      </c>
      <c r="AN1948" t="s">
        <v>55</v>
      </c>
      <c r="AO1948" t="s">
        <v>55</v>
      </c>
      <c r="AP1948" t="s">
        <v>55</v>
      </c>
      <c r="AQ1948" t="s">
        <v>55</v>
      </c>
    </row>
    <row r="1949" spans="1:43" x14ac:dyDescent="0.35">
      <c r="A1949" t="s">
        <v>3678</v>
      </c>
      <c r="B1949" t="s">
        <v>47</v>
      </c>
      <c r="C1949" t="s">
        <v>48</v>
      </c>
      <c r="D1949" t="s">
        <v>48</v>
      </c>
      <c r="E1949" t="s">
        <v>49</v>
      </c>
      <c r="F1949" t="s">
        <v>3723</v>
      </c>
      <c r="G1949" t="s">
        <v>3724</v>
      </c>
      <c r="I1949" t="str">
        <f>HYPERLINK("https://twitter.com/Twitter User/status/1768524202393637193","https://twitter.com/Twitter User/status/1768524202393637193")</f>
        <v>https://twitter.com/Twitter User/status/1768524202393637193</v>
      </c>
      <c r="N1949">
        <v>0</v>
      </c>
      <c r="O1949">
        <v>0</v>
      </c>
      <c r="X1949" t="s">
        <v>53</v>
      </c>
      <c r="AK1949" t="s">
        <v>54</v>
      </c>
      <c r="AL1949" t="s">
        <v>55</v>
      </c>
      <c r="AM1949" t="s">
        <v>55</v>
      </c>
      <c r="AN1949" t="s">
        <v>55</v>
      </c>
      <c r="AO1949" t="s">
        <v>55</v>
      </c>
      <c r="AP1949" t="s">
        <v>55</v>
      </c>
      <c r="AQ1949" t="s">
        <v>55</v>
      </c>
    </row>
    <row r="1950" spans="1:43" x14ac:dyDescent="0.35">
      <c r="A1950" t="s">
        <v>3678</v>
      </c>
      <c r="B1950" t="s">
        <v>47</v>
      </c>
      <c r="C1950" t="s">
        <v>48</v>
      </c>
      <c r="D1950" t="s">
        <v>48</v>
      </c>
      <c r="E1950" t="s">
        <v>61</v>
      </c>
      <c r="F1950" t="s">
        <v>3725</v>
      </c>
      <c r="G1950" t="s">
        <v>3726</v>
      </c>
      <c r="I1950" t="str">
        <f>HYPERLINK("https://twitter.com/Twitter User/status/1768519865290338557","https://twitter.com/Twitter User/status/1768519865290338557")</f>
        <v>https://twitter.com/Twitter User/status/1768519865290338557</v>
      </c>
      <c r="J1950" t="s">
        <v>52</v>
      </c>
      <c r="N1950">
        <v>0</v>
      </c>
      <c r="O1950">
        <v>0</v>
      </c>
      <c r="X1950" t="s">
        <v>53</v>
      </c>
      <c r="AK1950" t="s">
        <v>54</v>
      </c>
      <c r="AL1950" t="s">
        <v>55</v>
      </c>
      <c r="AM1950" t="s">
        <v>55</v>
      </c>
      <c r="AN1950" t="s">
        <v>55</v>
      </c>
      <c r="AO1950" t="s">
        <v>55</v>
      </c>
      <c r="AP1950" t="s">
        <v>55</v>
      </c>
      <c r="AQ1950" t="s">
        <v>55</v>
      </c>
    </row>
    <row r="1951" spans="1:43" x14ac:dyDescent="0.35">
      <c r="A1951" t="s">
        <v>3678</v>
      </c>
      <c r="B1951" t="s">
        <v>47</v>
      </c>
      <c r="C1951" t="s">
        <v>48</v>
      </c>
      <c r="D1951" t="s">
        <v>48</v>
      </c>
      <c r="E1951" t="s">
        <v>61</v>
      </c>
      <c r="F1951" t="s">
        <v>3727</v>
      </c>
      <c r="G1951" t="s">
        <v>3728</v>
      </c>
      <c r="I1951" t="str">
        <f>HYPERLINK("https://twitter.com/Twitter User/status/1768515964990263802","https://twitter.com/Twitter User/status/1768515964990263802")</f>
        <v>https://twitter.com/Twitter User/status/1768515964990263802</v>
      </c>
      <c r="J1951" t="s">
        <v>52</v>
      </c>
      <c r="N1951">
        <v>0</v>
      </c>
      <c r="O1951">
        <v>0</v>
      </c>
      <c r="X1951" t="s">
        <v>53</v>
      </c>
      <c r="AK1951" t="s">
        <v>54</v>
      </c>
      <c r="AL1951" t="s">
        <v>55</v>
      </c>
      <c r="AM1951" t="s">
        <v>55</v>
      </c>
      <c r="AN1951" t="s">
        <v>55</v>
      </c>
      <c r="AO1951" t="s">
        <v>55</v>
      </c>
      <c r="AP1951" t="s">
        <v>55</v>
      </c>
      <c r="AQ1951" t="s">
        <v>55</v>
      </c>
    </row>
    <row r="1952" spans="1:43" x14ac:dyDescent="0.35">
      <c r="A1952" t="s">
        <v>3678</v>
      </c>
      <c r="B1952" t="s">
        <v>47</v>
      </c>
      <c r="C1952" t="s">
        <v>48</v>
      </c>
      <c r="D1952" t="s">
        <v>48</v>
      </c>
      <c r="E1952" t="s">
        <v>61</v>
      </c>
      <c r="F1952" t="s">
        <v>3729</v>
      </c>
      <c r="G1952" t="s">
        <v>3730</v>
      </c>
      <c r="I1952" t="str">
        <f>HYPERLINK("https://twitter.com/Twitter User/status/1768510724933136446","https://twitter.com/Twitter User/status/1768510724933136446")</f>
        <v>https://twitter.com/Twitter User/status/1768510724933136446</v>
      </c>
      <c r="J1952" t="s">
        <v>52</v>
      </c>
      <c r="N1952">
        <v>0</v>
      </c>
      <c r="O1952">
        <v>0</v>
      </c>
      <c r="X1952" t="s">
        <v>53</v>
      </c>
      <c r="AK1952" t="s">
        <v>54</v>
      </c>
      <c r="AL1952" t="s">
        <v>55</v>
      </c>
      <c r="AM1952" t="s">
        <v>55</v>
      </c>
      <c r="AN1952" t="s">
        <v>55</v>
      </c>
      <c r="AO1952" t="s">
        <v>55</v>
      </c>
      <c r="AP1952" t="s">
        <v>55</v>
      </c>
      <c r="AQ1952" t="s">
        <v>55</v>
      </c>
    </row>
    <row r="1953" spans="1:43" x14ac:dyDescent="0.35">
      <c r="A1953" t="s">
        <v>3678</v>
      </c>
      <c r="B1953" t="s">
        <v>47</v>
      </c>
      <c r="C1953" t="s">
        <v>48</v>
      </c>
      <c r="D1953" t="s">
        <v>48</v>
      </c>
      <c r="E1953" t="s">
        <v>49</v>
      </c>
      <c r="F1953" t="s">
        <v>3731</v>
      </c>
      <c r="G1953" t="s">
        <v>3732</v>
      </c>
      <c r="I1953" t="str">
        <f>HYPERLINK("https://twitter.com/Twitter User/status/1768507800886346157","https://twitter.com/Twitter User/status/1768507800886346157")</f>
        <v>https://twitter.com/Twitter User/status/1768507800886346157</v>
      </c>
      <c r="J1953" t="s">
        <v>52</v>
      </c>
      <c r="N1953">
        <v>0</v>
      </c>
      <c r="O1953">
        <v>0</v>
      </c>
      <c r="X1953" t="s">
        <v>53</v>
      </c>
      <c r="AK1953" t="s">
        <v>54</v>
      </c>
      <c r="AL1953" t="s">
        <v>55</v>
      </c>
      <c r="AM1953" t="s">
        <v>55</v>
      </c>
      <c r="AN1953" t="s">
        <v>55</v>
      </c>
      <c r="AO1953" t="s">
        <v>55</v>
      </c>
      <c r="AP1953" t="s">
        <v>55</v>
      </c>
      <c r="AQ1953" t="s">
        <v>55</v>
      </c>
    </row>
    <row r="1954" spans="1:43" x14ac:dyDescent="0.35">
      <c r="A1954" t="s">
        <v>3678</v>
      </c>
      <c r="B1954" t="s">
        <v>47</v>
      </c>
      <c r="C1954" t="s">
        <v>48</v>
      </c>
      <c r="D1954" t="s">
        <v>48</v>
      </c>
      <c r="E1954" t="s">
        <v>49</v>
      </c>
      <c r="F1954" t="s">
        <v>3733</v>
      </c>
      <c r="G1954" t="s">
        <v>3734</v>
      </c>
      <c r="I1954" t="str">
        <f>HYPERLINK("https://twitter.com/Twitter User/status/1768497283799363747","https://twitter.com/Twitter User/status/1768497283799363747")</f>
        <v>https://twitter.com/Twitter User/status/1768497283799363747</v>
      </c>
      <c r="J1954" t="s">
        <v>60</v>
      </c>
      <c r="N1954">
        <v>0</v>
      </c>
      <c r="O1954">
        <v>0</v>
      </c>
      <c r="X1954" t="s">
        <v>53</v>
      </c>
      <c r="AK1954" t="s">
        <v>54</v>
      </c>
      <c r="AL1954" t="s">
        <v>55</v>
      </c>
      <c r="AM1954" t="s">
        <v>55</v>
      </c>
      <c r="AN1954" t="s">
        <v>55</v>
      </c>
      <c r="AO1954" t="s">
        <v>55</v>
      </c>
      <c r="AP1954" t="s">
        <v>55</v>
      </c>
      <c r="AQ1954" t="s">
        <v>55</v>
      </c>
    </row>
    <row r="1955" spans="1:43" x14ac:dyDescent="0.35">
      <c r="A1955" t="s">
        <v>3678</v>
      </c>
      <c r="B1955" t="s">
        <v>47</v>
      </c>
      <c r="C1955" t="s">
        <v>48</v>
      </c>
      <c r="D1955" t="s">
        <v>48</v>
      </c>
      <c r="E1955" t="s">
        <v>49</v>
      </c>
      <c r="F1955" t="s">
        <v>3735</v>
      </c>
      <c r="G1955" t="s">
        <v>3736</v>
      </c>
      <c r="I1955" t="str">
        <f>HYPERLINK("https://twitter.com/Twitter User/status/1768492068450791649","https://twitter.com/Twitter User/status/1768492068450791649")</f>
        <v>https://twitter.com/Twitter User/status/1768492068450791649</v>
      </c>
      <c r="J1955" t="s">
        <v>60</v>
      </c>
      <c r="N1955">
        <v>0</v>
      </c>
      <c r="O1955">
        <v>0</v>
      </c>
      <c r="X1955" t="s">
        <v>53</v>
      </c>
      <c r="AK1955" t="s">
        <v>54</v>
      </c>
      <c r="AL1955" t="s">
        <v>55</v>
      </c>
      <c r="AM1955" t="s">
        <v>55</v>
      </c>
      <c r="AN1955" t="s">
        <v>55</v>
      </c>
      <c r="AO1955" t="s">
        <v>55</v>
      </c>
      <c r="AP1955" t="s">
        <v>55</v>
      </c>
      <c r="AQ1955" t="s">
        <v>55</v>
      </c>
    </row>
    <row r="1956" spans="1:43" x14ac:dyDescent="0.35">
      <c r="A1956" t="s">
        <v>3678</v>
      </c>
      <c r="B1956" t="s">
        <v>47</v>
      </c>
      <c r="C1956" t="s">
        <v>48</v>
      </c>
      <c r="D1956" t="s">
        <v>48</v>
      </c>
      <c r="E1956" t="s">
        <v>49</v>
      </c>
      <c r="F1956" t="s">
        <v>3737</v>
      </c>
      <c r="G1956" t="s">
        <v>3738</v>
      </c>
      <c r="I1956" t="str">
        <f>HYPERLINK("https://twitter.com/Twitter User/status/1768470066763612281","https://twitter.com/Twitter User/status/1768470066763612281")</f>
        <v>https://twitter.com/Twitter User/status/1768470066763612281</v>
      </c>
      <c r="N1956">
        <v>0</v>
      </c>
      <c r="O1956">
        <v>0</v>
      </c>
      <c r="X1956" t="s">
        <v>53</v>
      </c>
      <c r="AK1956" t="s">
        <v>54</v>
      </c>
      <c r="AL1956" t="s">
        <v>55</v>
      </c>
      <c r="AM1956" t="s">
        <v>55</v>
      </c>
      <c r="AN1956" t="s">
        <v>55</v>
      </c>
      <c r="AO1956" t="s">
        <v>55</v>
      </c>
      <c r="AP1956" t="s">
        <v>55</v>
      </c>
      <c r="AQ1956" t="s">
        <v>55</v>
      </c>
    </row>
    <row r="1957" spans="1:43" x14ac:dyDescent="0.35">
      <c r="A1957" t="s">
        <v>3678</v>
      </c>
      <c r="B1957" t="s">
        <v>47</v>
      </c>
      <c r="C1957" t="s">
        <v>48</v>
      </c>
      <c r="D1957" t="s">
        <v>48</v>
      </c>
      <c r="E1957" t="s">
        <v>49</v>
      </c>
      <c r="F1957" t="s">
        <v>3739</v>
      </c>
      <c r="G1957" t="s">
        <v>3740</v>
      </c>
      <c r="I1957" t="str">
        <f>HYPERLINK("https://twitter.com/airtelbank/status/1768450523189944657","https://twitter.com/airtelbank/status/1768450523189944657")</f>
        <v>https://twitter.com/airtelbank/status/1768450523189944657</v>
      </c>
      <c r="J1957" t="s">
        <v>52</v>
      </c>
      <c r="N1957">
        <v>0</v>
      </c>
      <c r="O1957">
        <v>0</v>
      </c>
      <c r="P1957">
        <v>82079</v>
      </c>
      <c r="W1957" t="s">
        <v>94</v>
      </c>
      <c r="X1957" t="s">
        <v>53</v>
      </c>
      <c r="AK1957" t="s">
        <v>54</v>
      </c>
      <c r="AL1957" t="s">
        <v>55</v>
      </c>
      <c r="AM1957" t="s">
        <v>55</v>
      </c>
      <c r="AN1957" t="s">
        <v>55</v>
      </c>
      <c r="AO1957" t="s">
        <v>55</v>
      </c>
      <c r="AP1957" t="s">
        <v>55</v>
      </c>
      <c r="AQ1957" t="s">
        <v>55</v>
      </c>
    </row>
    <row r="1958" spans="1:43" x14ac:dyDescent="0.35">
      <c r="A1958" t="s">
        <v>3678</v>
      </c>
      <c r="B1958" t="s">
        <v>47</v>
      </c>
      <c r="C1958" t="s">
        <v>48</v>
      </c>
      <c r="D1958" t="s">
        <v>48</v>
      </c>
      <c r="E1958" t="s">
        <v>49</v>
      </c>
      <c r="F1958" t="s">
        <v>3741</v>
      </c>
      <c r="G1958" t="s">
        <v>3742</v>
      </c>
      <c r="I1958" t="str">
        <f>HYPERLINK("https://twitter.com/Twitter User/status/1768438008704069632","https://twitter.com/Twitter User/status/1768438008704069632")</f>
        <v>https://twitter.com/Twitter User/status/1768438008704069632</v>
      </c>
      <c r="J1958" t="s">
        <v>52</v>
      </c>
      <c r="N1958">
        <v>0</v>
      </c>
      <c r="O1958">
        <v>0</v>
      </c>
      <c r="X1958" t="s">
        <v>53</v>
      </c>
      <c r="AK1958" t="s">
        <v>54</v>
      </c>
      <c r="AL1958" t="s">
        <v>55</v>
      </c>
      <c r="AM1958" t="s">
        <v>55</v>
      </c>
      <c r="AN1958" t="s">
        <v>55</v>
      </c>
      <c r="AO1958" t="s">
        <v>55</v>
      </c>
      <c r="AP1958" t="s">
        <v>55</v>
      </c>
      <c r="AQ1958" t="s">
        <v>55</v>
      </c>
    </row>
    <row r="1959" spans="1:43" x14ac:dyDescent="0.35">
      <c r="A1959" t="s">
        <v>3678</v>
      </c>
      <c r="B1959" t="s">
        <v>47</v>
      </c>
      <c r="C1959" t="s">
        <v>48</v>
      </c>
      <c r="D1959" t="s">
        <v>48</v>
      </c>
      <c r="E1959" t="s">
        <v>49</v>
      </c>
      <c r="F1959" t="s">
        <v>3743</v>
      </c>
      <c r="G1959" t="s">
        <v>3744</v>
      </c>
      <c r="I1959" t="str">
        <f>HYPERLINK("https://twitter.com/airtelbank/status/1768437271856841114","https://twitter.com/airtelbank/status/1768437271856841114")</f>
        <v>https://twitter.com/airtelbank/status/1768437271856841114</v>
      </c>
      <c r="J1959" t="s">
        <v>52</v>
      </c>
      <c r="N1959">
        <v>0</v>
      </c>
      <c r="O1959">
        <v>0</v>
      </c>
      <c r="P1959">
        <v>82079</v>
      </c>
      <c r="W1959" t="s">
        <v>94</v>
      </c>
      <c r="X1959" t="s">
        <v>53</v>
      </c>
      <c r="AK1959" t="s">
        <v>54</v>
      </c>
      <c r="AL1959" t="s">
        <v>55</v>
      </c>
      <c r="AM1959" t="s">
        <v>55</v>
      </c>
      <c r="AN1959" t="s">
        <v>55</v>
      </c>
      <c r="AO1959" t="s">
        <v>55</v>
      </c>
      <c r="AP1959" t="s">
        <v>55</v>
      </c>
      <c r="AQ1959" t="s">
        <v>55</v>
      </c>
    </row>
    <row r="1960" spans="1:43" x14ac:dyDescent="0.35">
      <c r="A1960" t="s">
        <v>3678</v>
      </c>
      <c r="B1960" t="s">
        <v>47</v>
      </c>
      <c r="C1960" t="s">
        <v>48</v>
      </c>
      <c r="D1960" t="s">
        <v>48</v>
      </c>
      <c r="E1960" t="s">
        <v>61</v>
      </c>
      <c r="F1960" t="s">
        <v>3745</v>
      </c>
      <c r="G1960" t="s">
        <v>3746</v>
      </c>
      <c r="I1960" t="str">
        <f>HYPERLINK("https://twitter.com/airtelbank/status/1768437230756892697","https://twitter.com/airtelbank/status/1768437230756892697")</f>
        <v>https://twitter.com/airtelbank/status/1768437230756892697</v>
      </c>
      <c r="J1960" t="s">
        <v>52</v>
      </c>
      <c r="N1960">
        <v>0</v>
      </c>
      <c r="O1960">
        <v>0</v>
      </c>
      <c r="P1960">
        <v>82079</v>
      </c>
      <c r="W1960" t="s">
        <v>94</v>
      </c>
      <c r="X1960" t="s">
        <v>53</v>
      </c>
      <c r="AK1960" t="s">
        <v>54</v>
      </c>
      <c r="AL1960" t="s">
        <v>55</v>
      </c>
      <c r="AM1960" t="s">
        <v>55</v>
      </c>
      <c r="AN1960" t="s">
        <v>55</v>
      </c>
      <c r="AO1960" t="s">
        <v>55</v>
      </c>
      <c r="AP1960" t="s">
        <v>55</v>
      </c>
      <c r="AQ1960" t="s">
        <v>55</v>
      </c>
    </row>
    <row r="1961" spans="1:43" x14ac:dyDescent="0.35">
      <c r="A1961" t="s">
        <v>3678</v>
      </c>
      <c r="B1961" t="s">
        <v>47</v>
      </c>
      <c r="C1961" t="s">
        <v>48</v>
      </c>
      <c r="D1961" t="s">
        <v>48</v>
      </c>
      <c r="E1961" t="s">
        <v>61</v>
      </c>
      <c r="F1961" t="s">
        <v>3747</v>
      </c>
      <c r="G1961" t="s">
        <v>3748</v>
      </c>
      <c r="I1961" t="str">
        <f>HYPERLINK("https://twitter.com/Twitter User/status/1768426514302026137","https://twitter.com/Twitter User/status/1768426514302026137")</f>
        <v>https://twitter.com/Twitter User/status/1768426514302026137</v>
      </c>
      <c r="J1961" t="s">
        <v>52</v>
      </c>
      <c r="N1961">
        <v>0</v>
      </c>
      <c r="O1961">
        <v>0</v>
      </c>
      <c r="X1961" t="s">
        <v>53</v>
      </c>
      <c r="AK1961" t="s">
        <v>54</v>
      </c>
      <c r="AL1961" t="s">
        <v>55</v>
      </c>
      <c r="AM1961" t="s">
        <v>55</v>
      </c>
      <c r="AN1961" t="s">
        <v>55</v>
      </c>
      <c r="AO1961" t="s">
        <v>55</v>
      </c>
      <c r="AP1961" t="s">
        <v>55</v>
      </c>
      <c r="AQ1961" t="s">
        <v>55</v>
      </c>
    </row>
    <row r="1962" spans="1:43" x14ac:dyDescent="0.35">
      <c r="A1962" t="s">
        <v>3678</v>
      </c>
      <c r="B1962" t="s">
        <v>47</v>
      </c>
      <c r="C1962" t="s">
        <v>48</v>
      </c>
      <c r="D1962" t="s">
        <v>48</v>
      </c>
      <c r="E1962" t="s">
        <v>49</v>
      </c>
      <c r="F1962" t="s">
        <v>3749</v>
      </c>
      <c r="G1962" t="s">
        <v>3750</v>
      </c>
      <c r="I1962" t="str">
        <f>HYPERLINK("https://twitter.com/Twitter User/status/1768418505232105808","https://twitter.com/Twitter User/status/1768418505232105808")</f>
        <v>https://twitter.com/Twitter User/status/1768418505232105808</v>
      </c>
      <c r="N1962">
        <v>0</v>
      </c>
      <c r="O1962">
        <v>0</v>
      </c>
      <c r="X1962" t="s">
        <v>53</v>
      </c>
      <c r="AK1962" t="s">
        <v>54</v>
      </c>
      <c r="AL1962" t="s">
        <v>55</v>
      </c>
      <c r="AM1962" t="s">
        <v>55</v>
      </c>
      <c r="AN1962" t="s">
        <v>55</v>
      </c>
      <c r="AO1962" t="s">
        <v>55</v>
      </c>
      <c r="AP1962" t="s">
        <v>55</v>
      </c>
      <c r="AQ1962" t="s">
        <v>55</v>
      </c>
    </row>
    <row r="1963" spans="1:43" x14ac:dyDescent="0.35">
      <c r="A1963" t="s">
        <v>3678</v>
      </c>
      <c r="B1963" t="s">
        <v>47</v>
      </c>
      <c r="C1963" t="s">
        <v>48</v>
      </c>
      <c r="D1963" t="s">
        <v>48</v>
      </c>
      <c r="E1963" t="s">
        <v>49</v>
      </c>
      <c r="F1963" t="s">
        <v>3751</v>
      </c>
      <c r="G1963" t="s">
        <v>3752</v>
      </c>
      <c r="I1963" t="str">
        <f>HYPERLINK("https://twitter.com/Twitter User/status/1768367953651945810","https://twitter.com/Twitter User/status/1768367953651945810")</f>
        <v>https://twitter.com/Twitter User/status/1768367953651945810</v>
      </c>
      <c r="J1963" t="s">
        <v>52</v>
      </c>
      <c r="N1963">
        <v>0</v>
      </c>
      <c r="O1963">
        <v>0</v>
      </c>
      <c r="X1963" t="s">
        <v>53</v>
      </c>
      <c r="AK1963" t="s">
        <v>54</v>
      </c>
      <c r="AL1963" t="s">
        <v>55</v>
      </c>
      <c r="AM1963" t="s">
        <v>55</v>
      </c>
      <c r="AN1963" t="s">
        <v>55</v>
      </c>
      <c r="AO1963" t="s">
        <v>55</v>
      </c>
      <c r="AP1963" t="s">
        <v>55</v>
      </c>
      <c r="AQ1963" t="s">
        <v>55</v>
      </c>
    </row>
    <row r="1964" spans="1:43" x14ac:dyDescent="0.35">
      <c r="A1964" t="s">
        <v>3753</v>
      </c>
      <c r="B1964" t="s">
        <v>47</v>
      </c>
      <c r="C1964" t="s">
        <v>48</v>
      </c>
      <c r="D1964" t="s">
        <v>48</v>
      </c>
      <c r="E1964" t="s">
        <v>49</v>
      </c>
      <c r="F1964" t="s">
        <v>3754</v>
      </c>
      <c r="G1964" t="s">
        <v>3755</v>
      </c>
      <c r="I1964" t="str">
        <f>HYPERLINK("https://twitter.com/Twitter User/status/1768333971337941250","https://twitter.com/Twitter User/status/1768333971337941250")</f>
        <v>https://twitter.com/Twitter User/status/1768333971337941250</v>
      </c>
      <c r="J1964" t="s">
        <v>52</v>
      </c>
      <c r="N1964">
        <v>0</v>
      </c>
      <c r="O1964">
        <v>0</v>
      </c>
      <c r="X1964" t="s">
        <v>53</v>
      </c>
      <c r="AK1964" t="s">
        <v>54</v>
      </c>
      <c r="AL1964" t="s">
        <v>55</v>
      </c>
      <c r="AM1964" t="s">
        <v>55</v>
      </c>
      <c r="AN1964" t="s">
        <v>55</v>
      </c>
      <c r="AO1964" t="s">
        <v>55</v>
      </c>
      <c r="AP1964" t="s">
        <v>55</v>
      </c>
      <c r="AQ1964" t="s">
        <v>55</v>
      </c>
    </row>
    <row r="1965" spans="1:43" x14ac:dyDescent="0.35">
      <c r="A1965" t="s">
        <v>3753</v>
      </c>
      <c r="B1965" t="s">
        <v>47</v>
      </c>
      <c r="C1965" t="s">
        <v>48</v>
      </c>
      <c r="D1965" t="s">
        <v>48</v>
      </c>
      <c r="E1965" t="s">
        <v>49</v>
      </c>
      <c r="F1965" t="s">
        <v>3756</v>
      </c>
      <c r="G1965" t="s">
        <v>3757</v>
      </c>
      <c r="I1965" t="str">
        <f>HYPERLINK("https://twitter.com/Twitter User/status/1768311141347057847","https://twitter.com/Twitter User/status/1768311141347057847")</f>
        <v>https://twitter.com/Twitter User/status/1768311141347057847</v>
      </c>
      <c r="N1965">
        <v>0</v>
      </c>
      <c r="O1965">
        <v>0</v>
      </c>
      <c r="X1965" t="s">
        <v>53</v>
      </c>
      <c r="AK1965" t="s">
        <v>54</v>
      </c>
      <c r="AL1965" t="s">
        <v>55</v>
      </c>
      <c r="AM1965" t="s">
        <v>55</v>
      </c>
      <c r="AN1965" t="s">
        <v>55</v>
      </c>
      <c r="AO1965" t="s">
        <v>55</v>
      </c>
      <c r="AP1965" t="s">
        <v>55</v>
      </c>
      <c r="AQ1965" t="s">
        <v>55</v>
      </c>
    </row>
    <row r="1966" spans="1:43" x14ac:dyDescent="0.35">
      <c r="A1966" t="s">
        <v>3753</v>
      </c>
      <c r="B1966" t="s">
        <v>47</v>
      </c>
      <c r="C1966" t="s">
        <v>48</v>
      </c>
      <c r="D1966" t="s">
        <v>48</v>
      </c>
      <c r="E1966" t="s">
        <v>61</v>
      </c>
      <c r="F1966" t="s">
        <v>3758</v>
      </c>
      <c r="G1966" t="s">
        <v>3759</v>
      </c>
      <c r="I1966" t="str">
        <f>HYPERLINK("https://twitter.com/Twitter User/status/1768308235331932203","https://twitter.com/Twitter User/status/1768308235331932203")</f>
        <v>https://twitter.com/Twitter User/status/1768308235331932203</v>
      </c>
      <c r="J1966" t="s">
        <v>52</v>
      </c>
      <c r="N1966">
        <v>0</v>
      </c>
      <c r="O1966">
        <v>0</v>
      </c>
      <c r="X1966" t="s">
        <v>53</v>
      </c>
      <c r="AK1966" t="s">
        <v>54</v>
      </c>
      <c r="AL1966" t="s">
        <v>55</v>
      </c>
      <c r="AM1966" t="s">
        <v>55</v>
      </c>
      <c r="AN1966" t="s">
        <v>55</v>
      </c>
      <c r="AO1966" t="s">
        <v>55</v>
      </c>
      <c r="AP1966" t="s">
        <v>55</v>
      </c>
      <c r="AQ1966" t="s">
        <v>55</v>
      </c>
    </row>
    <row r="1967" spans="1:43" x14ac:dyDescent="0.35">
      <c r="A1967" t="s">
        <v>3753</v>
      </c>
      <c r="B1967" t="s">
        <v>47</v>
      </c>
      <c r="C1967" t="s">
        <v>48</v>
      </c>
      <c r="D1967" t="s">
        <v>48</v>
      </c>
      <c r="E1967" t="s">
        <v>49</v>
      </c>
      <c r="F1967" t="s">
        <v>3760</v>
      </c>
      <c r="G1967" t="s">
        <v>3761</v>
      </c>
      <c r="I1967" t="str">
        <f>HYPERLINK("https://twitter.com/Twitter User/status/1768304692222955993","https://twitter.com/Twitter User/status/1768304692222955993")</f>
        <v>https://twitter.com/Twitter User/status/1768304692222955993</v>
      </c>
      <c r="J1967" t="s">
        <v>52</v>
      </c>
      <c r="N1967">
        <v>0</v>
      </c>
      <c r="O1967">
        <v>0</v>
      </c>
      <c r="X1967" t="s">
        <v>53</v>
      </c>
      <c r="AK1967" t="s">
        <v>54</v>
      </c>
      <c r="AL1967" t="s">
        <v>55</v>
      </c>
      <c r="AM1967" t="s">
        <v>55</v>
      </c>
      <c r="AN1967" t="s">
        <v>55</v>
      </c>
      <c r="AO1967" t="s">
        <v>55</v>
      </c>
      <c r="AP1967" t="s">
        <v>55</v>
      </c>
      <c r="AQ1967" t="s">
        <v>55</v>
      </c>
    </row>
    <row r="1968" spans="1:43" x14ac:dyDescent="0.35">
      <c r="A1968" t="s">
        <v>3753</v>
      </c>
      <c r="B1968" t="s">
        <v>47</v>
      </c>
      <c r="C1968" t="s">
        <v>48</v>
      </c>
      <c r="D1968" t="s">
        <v>48</v>
      </c>
      <c r="E1968" t="s">
        <v>49</v>
      </c>
      <c r="F1968" t="s">
        <v>3762</v>
      </c>
      <c r="G1968" t="s">
        <v>3763</v>
      </c>
      <c r="I1968" t="str">
        <f>HYPERLINK("https://twitter.com/Twitter User/status/1768291277127159982","https://twitter.com/Twitter User/status/1768291277127159982")</f>
        <v>https://twitter.com/Twitter User/status/1768291277127159982</v>
      </c>
      <c r="J1968" t="s">
        <v>52</v>
      </c>
      <c r="N1968">
        <v>0</v>
      </c>
      <c r="O1968">
        <v>0</v>
      </c>
      <c r="X1968" t="s">
        <v>53</v>
      </c>
      <c r="AK1968" t="s">
        <v>54</v>
      </c>
      <c r="AL1968" t="s">
        <v>55</v>
      </c>
      <c r="AM1968" t="s">
        <v>55</v>
      </c>
      <c r="AN1968" t="s">
        <v>55</v>
      </c>
      <c r="AO1968" t="s">
        <v>55</v>
      </c>
      <c r="AP1968" t="s">
        <v>55</v>
      </c>
      <c r="AQ1968" t="s">
        <v>55</v>
      </c>
    </row>
    <row r="1969" spans="1:43" x14ac:dyDescent="0.35">
      <c r="A1969" t="s">
        <v>3753</v>
      </c>
      <c r="B1969" t="s">
        <v>47</v>
      </c>
      <c r="C1969" t="s">
        <v>48</v>
      </c>
      <c r="D1969" t="s">
        <v>48</v>
      </c>
      <c r="E1969" t="s">
        <v>49</v>
      </c>
      <c r="F1969" t="s">
        <v>3764</v>
      </c>
      <c r="G1969" t="s">
        <v>3765</v>
      </c>
      <c r="I1969" t="str">
        <f>HYPERLINK("https://twitter.com/Twitter User/status/1768282312373064061","https://twitter.com/Twitter User/status/1768282312373064061")</f>
        <v>https://twitter.com/Twitter User/status/1768282312373064061</v>
      </c>
      <c r="J1969" t="s">
        <v>60</v>
      </c>
      <c r="N1969">
        <v>0</v>
      </c>
      <c r="O1969">
        <v>0</v>
      </c>
      <c r="X1969" t="s">
        <v>53</v>
      </c>
      <c r="AK1969" t="s">
        <v>54</v>
      </c>
      <c r="AL1969" t="s">
        <v>55</v>
      </c>
      <c r="AM1969" t="s">
        <v>55</v>
      </c>
      <c r="AN1969" t="s">
        <v>55</v>
      </c>
      <c r="AO1969" t="s">
        <v>55</v>
      </c>
      <c r="AP1969" t="s">
        <v>55</v>
      </c>
      <c r="AQ1969" t="s">
        <v>55</v>
      </c>
    </row>
    <row r="1970" spans="1:43" x14ac:dyDescent="0.35">
      <c r="A1970" t="s">
        <v>3753</v>
      </c>
      <c r="B1970" t="s">
        <v>47</v>
      </c>
      <c r="C1970" t="s">
        <v>48</v>
      </c>
      <c r="D1970" t="s">
        <v>48</v>
      </c>
      <c r="E1970" t="s">
        <v>61</v>
      </c>
      <c r="F1970" t="s">
        <v>3766</v>
      </c>
      <c r="G1970" t="s">
        <v>3767</v>
      </c>
      <c r="I1970" t="str">
        <f>HYPERLINK("https://twitter.com/Twitter User/status/1768258126166348206","https://twitter.com/Twitter User/status/1768258126166348206")</f>
        <v>https://twitter.com/Twitter User/status/1768258126166348206</v>
      </c>
      <c r="J1970" t="s">
        <v>52</v>
      </c>
      <c r="N1970">
        <v>0</v>
      </c>
      <c r="O1970">
        <v>0</v>
      </c>
      <c r="X1970" t="s">
        <v>53</v>
      </c>
      <c r="AK1970" t="s">
        <v>54</v>
      </c>
      <c r="AL1970" t="s">
        <v>55</v>
      </c>
      <c r="AM1970" t="s">
        <v>55</v>
      </c>
      <c r="AN1970" t="s">
        <v>55</v>
      </c>
      <c r="AO1970" t="s">
        <v>55</v>
      </c>
      <c r="AP1970" t="s">
        <v>55</v>
      </c>
      <c r="AQ1970" t="s">
        <v>55</v>
      </c>
    </row>
    <row r="1971" spans="1:43" x14ac:dyDescent="0.35">
      <c r="A1971" t="s">
        <v>3753</v>
      </c>
      <c r="B1971" t="s">
        <v>47</v>
      </c>
      <c r="C1971" t="s">
        <v>48</v>
      </c>
      <c r="D1971" t="s">
        <v>48</v>
      </c>
      <c r="E1971" t="s">
        <v>61</v>
      </c>
      <c r="F1971" t="s">
        <v>3768</v>
      </c>
      <c r="G1971" t="s">
        <v>3769</v>
      </c>
      <c r="I1971" t="str">
        <f>HYPERLINK("https://twitter.com/Twitter User/status/1768257797957845061","https://twitter.com/Twitter User/status/1768257797957845061")</f>
        <v>https://twitter.com/Twitter User/status/1768257797957845061</v>
      </c>
      <c r="J1971" t="s">
        <v>52</v>
      </c>
      <c r="N1971">
        <v>0</v>
      </c>
      <c r="O1971">
        <v>0</v>
      </c>
      <c r="X1971" t="s">
        <v>53</v>
      </c>
      <c r="AK1971" t="s">
        <v>54</v>
      </c>
      <c r="AL1971" t="s">
        <v>55</v>
      </c>
      <c r="AM1971" t="s">
        <v>55</v>
      </c>
      <c r="AN1971" t="s">
        <v>55</v>
      </c>
      <c r="AO1971" t="s">
        <v>55</v>
      </c>
      <c r="AP1971" t="s">
        <v>55</v>
      </c>
      <c r="AQ1971" t="s">
        <v>55</v>
      </c>
    </row>
    <row r="1972" spans="1:43" x14ac:dyDescent="0.35">
      <c r="A1972" t="s">
        <v>3753</v>
      </c>
      <c r="B1972" t="s">
        <v>47</v>
      </c>
      <c r="C1972" t="s">
        <v>48</v>
      </c>
      <c r="D1972" t="s">
        <v>48</v>
      </c>
      <c r="E1972" t="s">
        <v>49</v>
      </c>
      <c r="F1972" t="s">
        <v>3770</v>
      </c>
      <c r="G1972" t="s">
        <v>3771</v>
      </c>
      <c r="I1972" t="str">
        <f>HYPERLINK("https://twitter.com/Twitter User/status/1768247657787785551","https://twitter.com/Twitter User/status/1768247657787785551")</f>
        <v>https://twitter.com/Twitter User/status/1768247657787785551</v>
      </c>
      <c r="J1972" t="s">
        <v>52</v>
      </c>
      <c r="N1972">
        <v>0</v>
      </c>
      <c r="O1972">
        <v>0</v>
      </c>
      <c r="X1972" t="s">
        <v>53</v>
      </c>
      <c r="AK1972" t="s">
        <v>54</v>
      </c>
      <c r="AL1972" t="s">
        <v>55</v>
      </c>
      <c r="AM1972" t="s">
        <v>55</v>
      </c>
      <c r="AN1972" t="s">
        <v>55</v>
      </c>
      <c r="AO1972" t="s">
        <v>55</v>
      </c>
      <c r="AP1972" t="s">
        <v>55</v>
      </c>
      <c r="AQ1972" t="s">
        <v>55</v>
      </c>
    </row>
    <row r="1973" spans="1:43" x14ac:dyDescent="0.35">
      <c r="A1973" t="s">
        <v>3753</v>
      </c>
      <c r="B1973" t="s">
        <v>66</v>
      </c>
      <c r="C1973" t="s">
        <v>3531</v>
      </c>
      <c r="D1973" t="s">
        <v>3531</v>
      </c>
      <c r="E1973" t="s">
        <v>68</v>
      </c>
      <c r="F1973" t="s">
        <v>3772</v>
      </c>
      <c r="G1973" t="s">
        <v>3773</v>
      </c>
      <c r="I1973" t="str">
        <f>HYPERLINK("https://payrup0.wordpress.com/2024/03/14/stay-charged-and-connected-payrup-prepaid-recharge/","https://payrup0.wordpress.com/2024/03/14/stay-charged-and-connected-payrup-prepaid-recharge/")</f>
        <v>https://payrup0.wordpress.com/2024/03/14/stay-charged-and-connected-payrup-prepaid-recharge/</v>
      </c>
      <c r="AL1973" t="s">
        <v>55</v>
      </c>
      <c r="AM1973" t="s">
        <v>55</v>
      </c>
      <c r="AN1973" t="s">
        <v>55</v>
      </c>
      <c r="AO1973" t="s">
        <v>55</v>
      </c>
      <c r="AP1973" t="s">
        <v>55</v>
      </c>
      <c r="AQ1973" t="s">
        <v>55</v>
      </c>
    </row>
    <row r="1974" spans="1:43" x14ac:dyDescent="0.35">
      <c r="A1974" t="s">
        <v>3753</v>
      </c>
      <c r="B1974" t="s">
        <v>47</v>
      </c>
      <c r="C1974" t="s">
        <v>48</v>
      </c>
      <c r="D1974" t="s">
        <v>48</v>
      </c>
      <c r="E1974" t="s">
        <v>49</v>
      </c>
      <c r="F1974" t="s">
        <v>3774</v>
      </c>
      <c r="G1974" t="s">
        <v>3775</v>
      </c>
      <c r="I1974" t="str">
        <f>HYPERLINK("https://twitter.com/Twitter User/status/1768204618251866114","https://twitter.com/Twitter User/status/1768204618251866114")</f>
        <v>https://twitter.com/Twitter User/status/1768204618251866114</v>
      </c>
      <c r="J1974" t="s">
        <v>52</v>
      </c>
      <c r="N1974">
        <v>0</v>
      </c>
      <c r="O1974">
        <v>0</v>
      </c>
      <c r="X1974" t="s">
        <v>95</v>
      </c>
      <c r="AK1974" t="s">
        <v>54</v>
      </c>
      <c r="AL1974" t="s">
        <v>55</v>
      </c>
      <c r="AM1974" t="s">
        <v>55</v>
      </c>
      <c r="AN1974" t="s">
        <v>55</v>
      </c>
      <c r="AO1974" t="s">
        <v>55</v>
      </c>
      <c r="AP1974" t="s">
        <v>55</v>
      </c>
      <c r="AQ1974" t="s">
        <v>55</v>
      </c>
    </row>
    <row r="1975" spans="1:43" x14ac:dyDescent="0.35">
      <c r="A1975" t="s">
        <v>3753</v>
      </c>
      <c r="B1975" t="s">
        <v>47</v>
      </c>
      <c r="C1975" t="s">
        <v>48</v>
      </c>
      <c r="D1975" t="s">
        <v>48</v>
      </c>
      <c r="E1975" t="s">
        <v>49</v>
      </c>
      <c r="F1975" t="s">
        <v>3776</v>
      </c>
      <c r="G1975" t="s">
        <v>3777</v>
      </c>
      <c r="I1975" t="str">
        <f>HYPERLINK("https://twitter.com/Twitter User/status/1768193752877969707","https://twitter.com/Twitter User/status/1768193752877969707")</f>
        <v>https://twitter.com/Twitter User/status/1768193752877969707</v>
      </c>
      <c r="J1975" t="s">
        <v>52</v>
      </c>
      <c r="N1975">
        <v>0</v>
      </c>
      <c r="O1975">
        <v>0</v>
      </c>
      <c r="X1975" t="s">
        <v>53</v>
      </c>
      <c r="AK1975" t="s">
        <v>54</v>
      </c>
      <c r="AL1975" t="s">
        <v>55</v>
      </c>
      <c r="AM1975" t="s">
        <v>55</v>
      </c>
      <c r="AN1975" t="s">
        <v>55</v>
      </c>
      <c r="AO1975" t="s">
        <v>55</v>
      </c>
      <c r="AP1975" t="s">
        <v>55</v>
      </c>
      <c r="AQ1975" t="s">
        <v>55</v>
      </c>
    </row>
    <row r="1976" spans="1:43" x14ac:dyDescent="0.35">
      <c r="A1976" t="s">
        <v>3753</v>
      </c>
      <c r="B1976" t="s">
        <v>73</v>
      </c>
      <c r="C1976" t="s">
        <v>3778</v>
      </c>
      <c r="D1976" t="s">
        <v>3778</v>
      </c>
      <c r="E1976" t="s">
        <v>49</v>
      </c>
      <c r="F1976" t="s">
        <v>3779</v>
      </c>
      <c r="G1976" t="s">
        <v>3780</v>
      </c>
      <c r="I1976" t="str">
        <f>HYPERLINK("https://www.youtube.com/watch?v=CIOdMB8Bdvo&amp;lc=UgxfEnSrLv8Iy_FT1rp4AaABAg","https://www.youtube.com/watch?v=CIOdMB8Bdvo&amp;lc=UgxfEnSrLv8Iy_FT1rp4AaABAg")</f>
        <v>https://www.youtube.com/watch?v=CIOdMB8Bdvo&amp;lc=UgxfEnSrLv8Iy_FT1rp4AaABAg</v>
      </c>
      <c r="R1976">
        <v>0</v>
      </c>
      <c r="S1976">
        <v>0</v>
      </c>
      <c r="T1976">
        <v>0</v>
      </c>
      <c r="V1976">
        <v>0</v>
      </c>
      <c r="X1976" t="s">
        <v>228</v>
      </c>
      <c r="AL1976" t="s">
        <v>55</v>
      </c>
      <c r="AM1976" t="s">
        <v>55</v>
      </c>
      <c r="AN1976" t="s">
        <v>55</v>
      </c>
      <c r="AO1976" t="s">
        <v>55</v>
      </c>
      <c r="AP1976" t="s">
        <v>55</v>
      </c>
      <c r="AQ1976" t="s">
        <v>55</v>
      </c>
    </row>
    <row r="1977" spans="1:43" x14ac:dyDescent="0.35">
      <c r="A1977" t="s">
        <v>3753</v>
      </c>
      <c r="B1977" t="s">
        <v>47</v>
      </c>
      <c r="C1977" t="s">
        <v>48</v>
      </c>
      <c r="D1977" t="s">
        <v>48</v>
      </c>
      <c r="E1977" t="s">
        <v>49</v>
      </c>
      <c r="F1977" t="s">
        <v>3781</v>
      </c>
      <c r="G1977" t="s">
        <v>3782</v>
      </c>
      <c r="I1977" t="str">
        <f>HYPERLINK("https://twitter.com/Twitter User/status/1768181616629973254","https://twitter.com/Twitter User/status/1768181616629973254")</f>
        <v>https://twitter.com/Twitter User/status/1768181616629973254</v>
      </c>
      <c r="J1977" t="s">
        <v>52</v>
      </c>
      <c r="N1977">
        <v>0</v>
      </c>
      <c r="O1977">
        <v>0</v>
      </c>
      <c r="X1977" t="s">
        <v>95</v>
      </c>
      <c r="AK1977" t="s">
        <v>54</v>
      </c>
      <c r="AL1977" t="s">
        <v>55</v>
      </c>
      <c r="AM1977" t="s">
        <v>55</v>
      </c>
      <c r="AN1977" t="s">
        <v>55</v>
      </c>
      <c r="AO1977" t="s">
        <v>55</v>
      </c>
      <c r="AP1977" t="s">
        <v>55</v>
      </c>
      <c r="AQ1977" t="s">
        <v>55</v>
      </c>
    </row>
    <row r="1978" spans="1:43" x14ac:dyDescent="0.35">
      <c r="A1978" t="s">
        <v>3753</v>
      </c>
      <c r="B1978" t="s">
        <v>47</v>
      </c>
      <c r="C1978" t="s">
        <v>48</v>
      </c>
      <c r="D1978" t="s">
        <v>48</v>
      </c>
      <c r="E1978" t="s">
        <v>49</v>
      </c>
      <c r="F1978" t="s">
        <v>3781</v>
      </c>
      <c r="G1978" t="s">
        <v>3783</v>
      </c>
      <c r="I1978" t="str">
        <f>HYPERLINK("https://twitter.com/Twitter User/status/1768173422205673641","https://twitter.com/Twitter User/status/1768173422205673641")</f>
        <v>https://twitter.com/Twitter User/status/1768173422205673641</v>
      </c>
      <c r="J1978" t="s">
        <v>52</v>
      </c>
      <c r="N1978">
        <v>0</v>
      </c>
      <c r="O1978">
        <v>0</v>
      </c>
      <c r="X1978" t="s">
        <v>53</v>
      </c>
      <c r="AK1978" t="s">
        <v>54</v>
      </c>
      <c r="AL1978" t="s">
        <v>55</v>
      </c>
      <c r="AM1978" t="s">
        <v>55</v>
      </c>
      <c r="AN1978" t="s">
        <v>55</v>
      </c>
      <c r="AO1978" t="s">
        <v>55</v>
      </c>
      <c r="AP1978" t="s">
        <v>55</v>
      </c>
      <c r="AQ1978" t="s">
        <v>55</v>
      </c>
    </row>
    <row r="1979" spans="1:43" x14ac:dyDescent="0.35">
      <c r="A1979" t="s">
        <v>3753</v>
      </c>
      <c r="B1979" t="s">
        <v>47</v>
      </c>
      <c r="C1979" t="s">
        <v>48</v>
      </c>
      <c r="D1979" t="s">
        <v>48</v>
      </c>
      <c r="E1979" t="s">
        <v>49</v>
      </c>
      <c r="F1979" t="s">
        <v>3784</v>
      </c>
      <c r="G1979" t="s">
        <v>3785</v>
      </c>
      <c r="I1979" t="str">
        <f>HYPERLINK("https://twitter.com/Twitter User/status/1768164114709557325","https://twitter.com/Twitter User/status/1768164114709557325")</f>
        <v>https://twitter.com/Twitter User/status/1768164114709557325</v>
      </c>
      <c r="J1979" t="s">
        <v>60</v>
      </c>
      <c r="N1979">
        <v>0</v>
      </c>
      <c r="O1979">
        <v>0</v>
      </c>
      <c r="X1979" t="s">
        <v>53</v>
      </c>
      <c r="AK1979" t="s">
        <v>54</v>
      </c>
      <c r="AL1979" t="s">
        <v>55</v>
      </c>
      <c r="AM1979" t="s">
        <v>55</v>
      </c>
      <c r="AN1979" t="s">
        <v>55</v>
      </c>
      <c r="AO1979" t="s">
        <v>55</v>
      </c>
      <c r="AP1979" t="s">
        <v>55</v>
      </c>
      <c r="AQ1979" t="s">
        <v>55</v>
      </c>
    </row>
    <row r="1980" spans="1:43" x14ac:dyDescent="0.35">
      <c r="A1980" t="s">
        <v>3753</v>
      </c>
      <c r="B1980" t="s">
        <v>47</v>
      </c>
      <c r="C1980" t="s">
        <v>48</v>
      </c>
      <c r="D1980" t="s">
        <v>48</v>
      </c>
      <c r="E1980" t="s">
        <v>49</v>
      </c>
      <c r="F1980" t="s">
        <v>3786</v>
      </c>
      <c r="G1980" t="s">
        <v>3787</v>
      </c>
      <c r="I1980" t="str">
        <f>HYPERLINK("https://twitter.com/Twitter User/status/1768161759062597647","https://twitter.com/Twitter User/status/1768161759062597647")</f>
        <v>https://twitter.com/Twitter User/status/1768161759062597647</v>
      </c>
      <c r="J1980" t="s">
        <v>52</v>
      </c>
      <c r="N1980">
        <v>0</v>
      </c>
      <c r="O1980">
        <v>0</v>
      </c>
      <c r="X1980" t="s">
        <v>53</v>
      </c>
      <c r="AK1980" t="s">
        <v>54</v>
      </c>
      <c r="AL1980" t="s">
        <v>55</v>
      </c>
      <c r="AM1980" t="s">
        <v>55</v>
      </c>
      <c r="AN1980" t="s">
        <v>55</v>
      </c>
      <c r="AO1980" t="s">
        <v>55</v>
      </c>
      <c r="AP1980" t="s">
        <v>55</v>
      </c>
      <c r="AQ1980" t="s">
        <v>55</v>
      </c>
    </row>
    <row r="1981" spans="1:43" x14ac:dyDescent="0.35">
      <c r="A1981" t="s">
        <v>3753</v>
      </c>
      <c r="B1981" t="s">
        <v>47</v>
      </c>
      <c r="C1981" t="s">
        <v>48</v>
      </c>
      <c r="D1981" t="s">
        <v>48</v>
      </c>
      <c r="E1981" t="s">
        <v>61</v>
      </c>
      <c r="F1981" t="s">
        <v>3788</v>
      </c>
      <c r="G1981" t="s">
        <v>3789</v>
      </c>
      <c r="I1981" t="str">
        <f>HYPERLINK("https://twitter.com/Twitter User/status/1768149986859208718","https://twitter.com/Twitter User/status/1768149986859208718")</f>
        <v>https://twitter.com/Twitter User/status/1768149986859208718</v>
      </c>
      <c r="J1981" t="s">
        <v>52</v>
      </c>
      <c r="N1981">
        <v>0</v>
      </c>
      <c r="O1981">
        <v>0</v>
      </c>
      <c r="X1981" t="s">
        <v>53</v>
      </c>
      <c r="AK1981" t="s">
        <v>54</v>
      </c>
      <c r="AL1981" t="s">
        <v>55</v>
      </c>
      <c r="AM1981" t="s">
        <v>55</v>
      </c>
      <c r="AN1981" t="s">
        <v>55</v>
      </c>
      <c r="AO1981" t="s">
        <v>55</v>
      </c>
      <c r="AP1981" t="s">
        <v>55</v>
      </c>
      <c r="AQ1981" t="s">
        <v>55</v>
      </c>
    </row>
    <row r="1982" spans="1:43" x14ac:dyDescent="0.35">
      <c r="A1982" t="s">
        <v>3753</v>
      </c>
      <c r="B1982" t="s">
        <v>47</v>
      </c>
      <c r="C1982" t="s">
        <v>48</v>
      </c>
      <c r="D1982" t="s">
        <v>48</v>
      </c>
      <c r="E1982" t="s">
        <v>61</v>
      </c>
      <c r="F1982" t="s">
        <v>3790</v>
      </c>
      <c r="G1982" t="s">
        <v>3791</v>
      </c>
      <c r="I1982" t="str">
        <f>HYPERLINK("https://twitter.com/Twitter User/status/1768149944060588377","https://twitter.com/Twitter User/status/1768149944060588377")</f>
        <v>https://twitter.com/Twitter User/status/1768149944060588377</v>
      </c>
      <c r="J1982" t="s">
        <v>52</v>
      </c>
      <c r="N1982">
        <v>0</v>
      </c>
      <c r="O1982">
        <v>0</v>
      </c>
      <c r="X1982" t="s">
        <v>53</v>
      </c>
      <c r="AK1982" t="s">
        <v>54</v>
      </c>
      <c r="AL1982" t="s">
        <v>55</v>
      </c>
      <c r="AM1982" t="s">
        <v>55</v>
      </c>
      <c r="AN1982" t="s">
        <v>55</v>
      </c>
      <c r="AO1982" t="s">
        <v>55</v>
      </c>
      <c r="AP1982" t="s">
        <v>55</v>
      </c>
      <c r="AQ1982" t="s">
        <v>55</v>
      </c>
    </row>
    <row r="1983" spans="1:43" x14ac:dyDescent="0.35">
      <c r="A1983" t="s">
        <v>3753</v>
      </c>
      <c r="B1983" t="s">
        <v>47</v>
      </c>
      <c r="C1983" t="s">
        <v>48</v>
      </c>
      <c r="D1983" t="s">
        <v>48</v>
      </c>
      <c r="E1983" t="s">
        <v>61</v>
      </c>
      <c r="F1983" t="s">
        <v>3792</v>
      </c>
      <c r="G1983" t="s">
        <v>3793</v>
      </c>
      <c r="I1983" t="str">
        <f>HYPERLINK("https://twitter.com/Twitter User/status/1768141658993156320","https://twitter.com/Twitter User/status/1768141658993156320")</f>
        <v>https://twitter.com/Twitter User/status/1768141658993156320</v>
      </c>
      <c r="J1983" t="s">
        <v>52</v>
      </c>
      <c r="N1983">
        <v>0</v>
      </c>
      <c r="O1983">
        <v>0</v>
      </c>
      <c r="X1983" t="s">
        <v>53</v>
      </c>
      <c r="AK1983" t="s">
        <v>54</v>
      </c>
      <c r="AL1983" t="s">
        <v>55</v>
      </c>
      <c r="AM1983" t="s">
        <v>55</v>
      </c>
      <c r="AN1983" t="s">
        <v>55</v>
      </c>
      <c r="AO1983" t="s">
        <v>55</v>
      </c>
      <c r="AP1983" t="s">
        <v>55</v>
      </c>
      <c r="AQ1983" t="s">
        <v>55</v>
      </c>
    </row>
    <row r="1984" spans="1:43" x14ac:dyDescent="0.35">
      <c r="A1984" t="s">
        <v>3753</v>
      </c>
      <c r="B1984" t="s">
        <v>47</v>
      </c>
      <c r="C1984" t="s">
        <v>48</v>
      </c>
      <c r="D1984" t="s">
        <v>48</v>
      </c>
      <c r="E1984" t="s">
        <v>61</v>
      </c>
      <c r="F1984" t="s">
        <v>3794</v>
      </c>
      <c r="G1984" t="s">
        <v>3795</v>
      </c>
      <c r="I1984" t="str">
        <f>HYPERLINK("https://twitter.com/Twitter User/status/1768130955359961441","https://twitter.com/Twitter User/status/1768130955359961441")</f>
        <v>https://twitter.com/Twitter User/status/1768130955359961441</v>
      </c>
      <c r="J1984" t="s">
        <v>52</v>
      </c>
      <c r="N1984">
        <v>0</v>
      </c>
      <c r="O1984">
        <v>0</v>
      </c>
      <c r="X1984" t="s">
        <v>53</v>
      </c>
      <c r="AK1984" t="s">
        <v>54</v>
      </c>
      <c r="AL1984" t="s">
        <v>55</v>
      </c>
      <c r="AM1984" t="s">
        <v>55</v>
      </c>
      <c r="AN1984" t="s">
        <v>55</v>
      </c>
      <c r="AO1984" t="s">
        <v>55</v>
      </c>
      <c r="AP1984" t="s">
        <v>55</v>
      </c>
      <c r="AQ1984" t="s">
        <v>55</v>
      </c>
    </row>
    <row r="1985" spans="1:43" x14ac:dyDescent="0.35">
      <c r="A1985" t="s">
        <v>3753</v>
      </c>
      <c r="B1985" t="s">
        <v>47</v>
      </c>
      <c r="C1985" t="s">
        <v>48</v>
      </c>
      <c r="D1985" t="s">
        <v>48</v>
      </c>
      <c r="E1985" t="s">
        <v>61</v>
      </c>
      <c r="F1985" t="s">
        <v>3796</v>
      </c>
      <c r="G1985" t="s">
        <v>3797</v>
      </c>
      <c r="I1985" t="str">
        <f>HYPERLINK("https://twitter.com/Twitter User/status/1768115905731731474","https://twitter.com/Twitter User/status/1768115905731731474")</f>
        <v>https://twitter.com/Twitter User/status/1768115905731731474</v>
      </c>
      <c r="J1985" t="s">
        <v>52</v>
      </c>
      <c r="N1985">
        <v>0</v>
      </c>
      <c r="O1985">
        <v>0</v>
      </c>
      <c r="X1985" t="s">
        <v>53</v>
      </c>
      <c r="AK1985" t="s">
        <v>54</v>
      </c>
      <c r="AL1985" t="s">
        <v>55</v>
      </c>
      <c r="AM1985" t="s">
        <v>55</v>
      </c>
      <c r="AN1985" t="s">
        <v>55</v>
      </c>
      <c r="AO1985" t="s">
        <v>55</v>
      </c>
      <c r="AP1985" t="s">
        <v>55</v>
      </c>
      <c r="AQ1985" t="s">
        <v>55</v>
      </c>
    </row>
    <row r="1986" spans="1:43" x14ac:dyDescent="0.35">
      <c r="A1986" t="s">
        <v>3753</v>
      </c>
      <c r="B1986" t="s">
        <v>47</v>
      </c>
      <c r="C1986" t="s">
        <v>48</v>
      </c>
      <c r="D1986" t="s">
        <v>48</v>
      </c>
      <c r="E1986" t="s">
        <v>61</v>
      </c>
      <c r="F1986" t="s">
        <v>3798</v>
      </c>
      <c r="G1986" t="s">
        <v>3799</v>
      </c>
      <c r="I1986" t="str">
        <f>HYPERLINK("https://twitter.com/Twitter User/status/1768092013981757485","https://twitter.com/Twitter User/status/1768092013981757485")</f>
        <v>https://twitter.com/Twitter User/status/1768092013981757485</v>
      </c>
      <c r="N1986">
        <v>0</v>
      </c>
      <c r="O1986">
        <v>0</v>
      </c>
      <c r="X1986" t="s">
        <v>53</v>
      </c>
      <c r="AK1986" t="s">
        <v>54</v>
      </c>
      <c r="AL1986" t="s">
        <v>55</v>
      </c>
      <c r="AM1986" t="s">
        <v>55</v>
      </c>
      <c r="AN1986" t="s">
        <v>55</v>
      </c>
      <c r="AO1986" t="s">
        <v>55</v>
      </c>
      <c r="AP1986" t="s">
        <v>55</v>
      </c>
      <c r="AQ1986" t="s">
        <v>55</v>
      </c>
    </row>
    <row r="1987" spans="1:43" x14ac:dyDescent="0.35">
      <c r="A1987" t="s">
        <v>3753</v>
      </c>
      <c r="B1987" t="s">
        <v>47</v>
      </c>
      <c r="C1987" t="s">
        <v>48</v>
      </c>
      <c r="D1987" t="s">
        <v>48</v>
      </c>
      <c r="E1987" t="s">
        <v>49</v>
      </c>
      <c r="F1987" t="s">
        <v>3800</v>
      </c>
      <c r="G1987" t="s">
        <v>3801</v>
      </c>
      <c r="I1987" t="str">
        <f>HYPERLINK("https://twitter.com/airtelbank/status/1768075259414982824","https://twitter.com/airtelbank/status/1768075259414982824")</f>
        <v>https://twitter.com/airtelbank/status/1768075259414982824</v>
      </c>
      <c r="J1987" t="s">
        <v>52</v>
      </c>
      <c r="N1987">
        <v>0</v>
      </c>
      <c r="O1987">
        <v>0</v>
      </c>
      <c r="P1987">
        <v>82063</v>
      </c>
      <c r="W1987" t="s">
        <v>94</v>
      </c>
      <c r="X1987" t="s">
        <v>53</v>
      </c>
      <c r="AK1987" t="s">
        <v>54</v>
      </c>
      <c r="AL1987" t="s">
        <v>55</v>
      </c>
      <c r="AM1987" t="s">
        <v>55</v>
      </c>
      <c r="AN1987" t="s">
        <v>55</v>
      </c>
      <c r="AO1987" t="s">
        <v>55</v>
      </c>
      <c r="AP1987" t="s">
        <v>55</v>
      </c>
      <c r="AQ1987" t="s">
        <v>55</v>
      </c>
    </row>
    <row r="1988" spans="1:43" x14ac:dyDescent="0.35">
      <c r="A1988" t="s">
        <v>3753</v>
      </c>
      <c r="B1988" t="s">
        <v>47</v>
      </c>
      <c r="C1988" t="s">
        <v>48</v>
      </c>
      <c r="D1988" t="s">
        <v>48</v>
      </c>
      <c r="E1988" t="s">
        <v>49</v>
      </c>
      <c r="F1988" t="s">
        <v>3802</v>
      </c>
      <c r="G1988" t="s">
        <v>3803</v>
      </c>
      <c r="I1988" t="str">
        <f>HYPERLINK("https://twitter.com/Twitter User/status/1768068374968594854","https://twitter.com/Twitter User/status/1768068374968594854")</f>
        <v>https://twitter.com/Twitter User/status/1768068374968594854</v>
      </c>
      <c r="J1988" t="s">
        <v>52</v>
      </c>
      <c r="N1988">
        <v>0</v>
      </c>
      <c r="O1988">
        <v>0</v>
      </c>
      <c r="X1988" t="s">
        <v>53</v>
      </c>
      <c r="AK1988" t="s">
        <v>54</v>
      </c>
      <c r="AL1988" t="s">
        <v>55</v>
      </c>
      <c r="AM1988" t="s">
        <v>55</v>
      </c>
      <c r="AN1988" t="s">
        <v>55</v>
      </c>
      <c r="AO1988" t="s">
        <v>55</v>
      </c>
      <c r="AP1988" t="s">
        <v>55</v>
      </c>
      <c r="AQ1988" t="s">
        <v>55</v>
      </c>
    </row>
    <row r="1989" spans="1:43" x14ac:dyDescent="0.35">
      <c r="A1989" t="s">
        <v>3753</v>
      </c>
      <c r="B1989" t="s">
        <v>47</v>
      </c>
      <c r="C1989" t="s">
        <v>48</v>
      </c>
      <c r="D1989" t="s">
        <v>48</v>
      </c>
      <c r="E1989" t="s">
        <v>49</v>
      </c>
      <c r="F1989" t="s">
        <v>3804</v>
      </c>
      <c r="G1989" t="s">
        <v>3805</v>
      </c>
      <c r="I1989" t="str">
        <f>HYPERLINK("https://twitter.com/airtelbank/status/1768067617518969316","https://twitter.com/airtelbank/status/1768067617518969316")</f>
        <v>https://twitter.com/airtelbank/status/1768067617518969316</v>
      </c>
      <c r="J1989" t="s">
        <v>52</v>
      </c>
      <c r="N1989">
        <v>0</v>
      </c>
      <c r="O1989">
        <v>0</v>
      </c>
      <c r="P1989">
        <v>82062</v>
      </c>
      <c r="W1989" t="s">
        <v>94</v>
      </c>
      <c r="X1989" t="s">
        <v>53</v>
      </c>
      <c r="AK1989" t="s">
        <v>54</v>
      </c>
      <c r="AL1989" t="s">
        <v>55</v>
      </c>
      <c r="AM1989" t="s">
        <v>55</v>
      </c>
      <c r="AN1989" t="s">
        <v>55</v>
      </c>
      <c r="AO1989" t="s">
        <v>55</v>
      </c>
      <c r="AP1989" t="s">
        <v>55</v>
      </c>
      <c r="AQ1989" t="s">
        <v>55</v>
      </c>
    </row>
    <row r="1990" spans="1:43" x14ac:dyDescent="0.35">
      <c r="A1990" t="s">
        <v>3753</v>
      </c>
      <c r="B1990" t="s">
        <v>47</v>
      </c>
      <c r="C1990" t="s">
        <v>48</v>
      </c>
      <c r="D1990" t="s">
        <v>48</v>
      </c>
      <c r="E1990" t="s">
        <v>49</v>
      </c>
      <c r="F1990" t="s">
        <v>3806</v>
      </c>
      <c r="G1990" t="s">
        <v>3807</v>
      </c>
      <c r="I1990" t="str">
        <f>HYPERLINK("https://twitter.com/Twitter User/status/1767992080188821762","https://twitter.com/Twitter User/status/1767992080188821762")</f>
        <v>https://twitter.com/Twitter User/status/1767992080188821762</v>
      </c>
      <c r="J1990" t="s">
        <v>52</v>
      </c>
      <c r="N1990">
        <v>0</v>
      </c>
      <c r="O1990">
        <v>0</v>
      </c>
      <c r="X1990" t="s">
        <v>53</v>
      </c>
      <c r="AK1990" t="s">
        <v>54</v>
      </c>
      <c r="AL1990" t="s">
        <v>55</v>
      </c>
      <c r="AM1990" t="s">
        <v>55</v>
      </c>
      <c r="AN1990" t="s">
        <v>55</v>
      </c>
      <c r="AO1990" t="s">
        <v>55</v>
      </c>
      <c r="AP1990" t="s">
        <v>55</v>
      </c>
      <c r="AQ1990" t="s">
        <v>55</v>
      </c>
    </row>
    <row r="1991" spans="1:43" x14ac:dyDescent="0.35">
      <c r="A1991" t="s">
        <v>3753</v>
      </c>
      <c r="B1991" t="s">
        <v>47</v>
      </c>
      <c r="C1991" t="s">
        <v>48</v>
      </c>
      <c r="D1991" t="s">
        <v>48</v>
      </c>
      <c r="E1991" t="s">
        <v>61</v>
      </c>
      <c r="F1991" t="s">
        <v>3808</v>
      </c>
      <c r="G1991" t="s">
        <v>3809</v>
      </c>
      <c r="I1991" t="str">
        <f>HYPERLINK("https://twitter.com/Twitter User/status/1767990833662329043","https://twitter.com/Twitter User/status/1767990833662329043")</f>
        <v>https://twitter.com/Twitter User/status/1767990833662329043</v>
      </c>
      <c r="J1991" t="s">
        <v>52</v>
      </c>
      <c r="N1991">
        <v>0</v>
      </c>
      <c r="O1991">
        <v>0</v>
      </c>
      <c r="W1991" t="s">
        <v>94</v>
      </c>
      <c r="X1991" t="s">
        <v>53</v>
      </c>
      <c r="AK1991" t="s">
        <v>54</v>
      </c>
      <c r="AL1991" t="s">
        <v>55</v>
      </c>
      <c r="AM1991" t="s">
        <v>55</v>
      </c>
      <c r="AN1991" t="s">
        <v>55</v>
      </c>
      <c r="AO1991" t="s">
        <v>55</v>
      </c>
      <c r="AP1991" t="s">
        <v>55</v>
      </c>
      <c r="AQ1991" t="s">
        <v>55</v>
      </c>
    </row>
    <row r="1992" spans="1:43" x14ac:dyDescent="0.35">
      <c r="A1992" t="s">
        <v>3753</v>
      </c>
      <c r="B1992" t="s">
        <v>47</v>
      </c>
      <c r="C1992" t="s">
        <v>48</v>
      </c>
      <c r="D1992" t="s">
        <v>48</v>
      </c>
      <c r="E1992" t="s">
        <v>49</v>
      </c>
      <c r="F1992" t="s">
        <v>3810</v>
      </c>
      <c r="G1992" t="s">
        <v>3811</v>
      </c>
      <c r="I1992" t="str">
        <f>HYPERLINK("https://twitter.com/Twitter User/status/1767988813832532420","https://twitter.com/Twitter User/status/1767988813832532420")</f>
        <v>https://twitter.com/Twitter User/status/1767988813832532420</v>
      </c>
      <c r="N1992">
        <v>0</v>
      </c>
      <c r="O1992">
        <v>0</v>
      </c>
      <c r="X1992" t="s">
        <v>53</v>
      </c>
      <c r="AK1992" t="s">
        <v>54</v>
      </c>
      <c r="AL1992" t="s">
        <v>55</v>
      </c>
      <c r="AM1992" t="s">
        <v>55</v>
      </c>
      <c r="AN1992" t="s">
        <v>55</v>
      </c>
      <c r="AO1992" t="s">
        <v>55</v>
      </c>
      <c r="AP1992" t="s">
        <v>55</v>
      </c>
      <c r="AQ1992" t="s">
        <v>55</v>
      </c>
    </row>
    <row r="1993" spans="1:43" x14ac:dyDescent="0.35">
      <c r="A1993" t="s">
        <v>3753</v>
      </c>
      <c r="B1993" t="s">
        <v>47</v>
      </c>
      <c r="C1993" t="s">
        <v>48</v>
      </c>
      <c r="D1993" t="s">
        <v>48</v>
      </c>
      <c r="E1993" t="s">
        <v>68</v>
      </c>
      <c r="F1993" t="s">
        <v>3812</v>
      </c>
      <c r="G1993" t="s">
        <v>3813</v>
      </c>
      <c r="I1993" t="str">
        <f>HYPERLINK("https://twitter.com/Twitter User/status/1767987907502158257","https://twitter.com/Twitter User/status/1767987907502158257")</f>
        <v>https://twitter.com/Twitter User/status/1767987907502158257</v>
      </c>
      <c r="J1993" t="s">
        <v>52</v>
      </c>
      <c r="N1993">
        <v>0</v>
      </c>
      <c r="O1993">
        <v>0</v>
      </c>
      <c r="X1993" t="s">
        <v>53</v>
      </c>
      <c r="AK1993" t="s">
        <v>54</v>
      </c>
      <c r="AL1993" t="s">
        <v>55</v>
      </c>
      <c r="AM1993" t="s">
        <v>55</v>
      </c>
      <c r="AN1993" t="s">
        <v>55</v>
      </c>
      <c r="AO1993" t="s">
        <v>55</v>
      </c>
      <c r="AP1993" t="s">
        <v>55</v>
      </c>
      <c r="AQ1993" t="s">
        <v>55</v>
      </c>
    </row>
    <row r="1994" spans="1:43" x14ac:dyDescent="0.35">
      <c r="A1994" t="s">
        <v>3814</v>
      </c>
      <c r="B1994" t="s">
        <v>47</v>
      </c>
      <c r="C1994" t="s">
        <v>48</v>
      </c>
      <c r="D1994" t="s">
        <v>48</v>
      </c>
      <c r="E1994" t="s">
        <v>49</v>
      </c>
      <c r="F1994" t="s">
        <v>3815</v>
      </c>
      <c r="G1994" t="s">
        <v>3816</v>
      </c>
      <c r="I1994" t="str">
        <f>HYPERLINK("https://twitter.com/Twitter User/status/1767954238226014541","https://twitter.com/Twitter User/status/1767954238226014541")</f>
        <v>https://twitter.com/Twitter User/status/1767954238226014541</v>
      </c>
      <c r="J1994" t="s">
        <v>52</v>
      </c>
      <c r="N1994">
        <v>0</v>
      </c>
      <c r="O1994">
        <v>0</v>
      </c>
      <c r="X1994" t="s">
        <v>53</v>
      </c>
      <c r="AK1994" t="s">
        <v>54</v>
      </c>
      <c r="AL1994" t="s">
        <v>55</v>
      </c>
      <c r="AM1994" t="s">
        <v>55</v>
      </c>
      <c r="AN1994" t="s">
        <v>55</v>
      </c>
      <c r="AO1994" t="s">
        <v>55</v>
      </c>
      <c r="AP1994" t="s">
        <v>55</v>
      </c>
      <c r="AQ1994" t="s">
        <v>55</v>
      </c>
    </row>
    <row r="1995" spans="1:43" x14ac:dyDescent="0.35">
      <c r="A1995" t="s">
        <v>3814</v>
      </c>
      <c r="B1995" t="s">
        <v>47</v>
      </c>
      <c r="C1995" t="s">
        <v>48</v>
      </c>
      <c r="D1995" t="s">
        <v>48</v>
      </c>
      <c r="E1995" t="s">
        <v>49</v>
      </c>
      <c r="F1995" t="s">
        <v>3817</v>
      </c>
      <c r="G1995" t="s">
        <v>3818</v>
      </c>
      <c r="I1995" t="str">
        <f>HYPERLINK("https://twitter.com/Twitter User/status/1767946981048287699","https://twitter.com/Twitter User/status/1767946981048287699")</f>
        <v>https://twitter.com/Twitter User/status/1767946981048287699</v>
      </c>
      <c r="N1995">
        <v>0</v>
      </c>
      <c r="O1995">
        <v>0</v>
      </c>
      <c r="X1995" t="s">
        <v>53</v>
      </c>
      <c r="AK1995" t="s">
        <v>54</v>
      </c>
      <c r="AL1995" t="s">
        <v>55</v>
      </c>
      <c r="AM1995" t="s">
        <v>55</v>
      </c>
      <c r="AN1995" t="s">
        <v>55</v>
      </c>
      <c r="AO1995" t="s">
        <v>55</v>
      </c>
      <c r="AP1995" t="s">
        <v>55</v>
      </c>
      <c r="AQ1995" t="s">
        <v>55</v>
      </c>
    </row>
    <row r="1996" spans="1:43" x14ac:dyDescent="0.35">
      <c r="A1996" t="s">
        <v>3814</v>
      </c>
      <c r="B1996" t="s">
        <v>47</v>
      </c>
      <c r="C1996" t="s">
        <v>48</v>
      </c>
      <c r="D1996" t="s">
        <v>48</v>
      </c>
      <c r="E1996" t="s">
        <v>61</v>
      </c>
      <c r="F1996" t="s">
        <v>3819</v>
      </c>
      <c r="G1996" t="s">
        <v>3820</v>
      </c>
      <c r="I1996" t="str">
        <f>HYPERLINK("https://twitter.com/Twitter User/status/1767921196719591655","https://twitter.com/Twitter User/status/1767921196719591655")</f>
        <v>https://twitter.com/Twitter User/status/1767921196719591655</v>
      </c>
      <c r="J1996" t="s">
        <v>52</v>
      </c>
      <c r="N1996">
        <v>0</v>
      </c>
      <c r="O1996">
        <v>0</v>
      </c>
      <c r="X1996" t="s">
        <v>53</v>
      </c>
      <c r="AK1996" t="s">
        <v>54</v>
      </c>
      <c r="AL1996" t="s">
        <v>55</v>
      </c>
      <c r="AM1996" t="s">
        <v>55</v>
      </c>
      <c r="AN1996" t="s">
        <v>55</v>
      </c>
      <c r="AO1996" t="s">
        <v>55</v>
      </c>
      <c r="AP1996" t="s">
        <v>55</v>
      </c>
      <c r="AQ1996" t="s">
        <v>55</v>
      </c>
    </row>
    <row r="1997" spans="1:43" x14ac:dyDescent="0.35">
      <c r="A1997" t="s">
        <v>3814</v>
      </c>
      <c r="B1997" t="s">
        <v>47</v>
      </c>
      <c r="C1997" t="s">
        <v>48</v>
      </c>
      <c r="D1997" t="s">
        <v>48</v>
      </c>
      <c r="E1997" t="s">
        <v>49</v>
      </c>
      <c r="F1997" t="s">
        <v>3821</v>
      </c>
      <c r="G1997" t="s">
        <v>3822</v>
      </c>
      <c r="I1997" t="str">
        <f>HYPERLINK("https://twitter.com/Twitter User/status/1767913884285874575","https://twitter.com/Twitter User/status/1767913884285874575")</f>
        <v>https://twitter.com/Twitter User/status/1767913884285874575</v>
      </c>
      <c r="N1997">
        <v>0</v>
      </c>
      <c r="O1997">
        <v>0</v>
      </c>
      <c r="X1997" t="s">
        <v>53</v>
      </c>
      <c r="AK1997" t="s">
        <v>54</v>
      </c>
      <c r="AL1997" t="s">
        <v>55</v>
      </c>
      <c r="AM1997" t="s">
        <v>55</v>
      </c>
      <c r="AN1997" t="s">
        <v>55</v>
      </c>
      <c r="AO1997" t="s">
        <v>55</v>
      </c>
      <c r="AP1997" t="s">
        <v>55</v>
      </c>
      <c r="AQ1997" t="s">
        <v>55</v>
      </c>
    </row>
    <row r="1998" spans="1:43" x14ac:dyDescent="0.35">
      <c r="A1998" t="s">
        <v>3814</v>
      </c>
      <c r="B1998" t="s">
        <v>47</v>
      </c>
      <c r="C1998" t="s">
        <v>48</v>
      </c>
      <c r="D1998" t="s">
        <v>48</v>
      </c>
      <c r="E1998" t="s">
        <v>61</v>
      </c>
      <c r="F1998" t="s">
        <v>3823</v>
      </c>
      <c r="G1998" t="s">
        <v>3824</v>
      </c>
      <c r="I1998" t="str">
        <f>HYPERLINK("https://twitter.com/Twitter User/status/1767860953767674060","https://twitter.com/Twitter User/status/1767860953767674060")</f>
        <v>https://twitter.com/Twitter User/status/1767860953767674060</v>
      </c>
      <c r="J1998" t="s">
        <v>52</v>
      </c>
      <c r="N1998">
        <v>0</v>
      </c>
      <c r="O1998">
        <v>0</v>
      </c>
      <c r="W1998" t="s">
        <v>94</v>
      </c>
      <c r="X1998" t="s">
        <v>53</v>
      </c>
      <c r="AK1998" t="s">
        <v>54</v>
      </c>
      <c r="AL1998" t="s">
        <v>55</v>
      </c>
      <c r="AM1998" t="s">
        <v>55</v>
      </c>
      <c r="AN1998" t="s">
        <v>55</v>
      </c>
      <c r="AO1998" t="s">
        <v>55</v>
      </c>
      <c r="AP1998" t="s">
        <v>55</v>
      </c>
      <c r="AQ1998" t="s">
        <v>55</v>
      </c>
    </row>
    <row r="1999" spans="1:43" x14ac:dyDescent="0.35">
      <c r="A1999" t="s">
        <v>3814</v>
      </c>
      <c r="B1999" t="s">
        <v>47</v>
      </c>
      <c r="C1999" t="s">
        <v>48</v>
      </c>
      <c r="D1999" t="s">
        <v>48</v>
      </c>
      <c r="E1999" t="s">
        <v>49</v>
      </c>
      <c r="F1999" t="s">
        <v>3825</v>
      </c>
      <c r="G1999" t="s">
        <v>3826</v>
      </c>
      <c r="I1999" t="str">
        <f>HYPERLINK("https://twitter.com/Twitter User/status/1767859769816322073","https://twitter.com/Twitter User/status/1767859769816322073")</f>
        <v>https://twitter.com/Twitter User/status/1767859769816322073</v>
      </c>
      <c r="N1999">
        <v>0</v>
      </c>
      <c r="O1999">
        <v>0</v>
      </c>
      <c r="X1999" t="s">
        <v>53</v>
      </c>
      <c r="AK1999" t="s">
        <v>54</v>
      </c>
      <c r="AL1999" t="s">
        <v>55</v>
      </c>
      <c r="AM1999" t="s">
        <v>55</v>
      </c>
      <c r="AN1999" t="s">
        <v>55</v>
      </c>
      <c r="AO1999" t="s">
        <v>55</v>
      </c>
      <c r="AP1999" t="s">
        <v>55</v>
      </c>
      <c r="AQ1999" t="s">
        <v>55</v>
      </c>
    </row>
    <row r="2000" spans="1:43" x14ac:dyDescent="0.35">
      <c r="A2000" t="s">
        <v>3814</v>
      </c>
      <c r="B2000" t="s">
        <v>47</v>
      </c>
      <c r="C2000" t="s">
        <v>48</v>
      </c>
      <c r="D2000" t="s">
        <v>48</v>
      </c>
      <c r="E2000" t="s">
        <v>61</v>
      </c>
      <c r="F2000" t="s">
        <v>3827</v>
      </c>
      <c r="G2000" t="s">
        <v>3828</v>
      </c>
      <c r="I2000" t="str">
        <f>HYPERLINK("https://twitter.com/Twitter User/status/1767857007623905792","https://twitter.com/Twitter User/status/1767857007623905792")</f>
        <v>https://twitter.com/Twitter User/status/1767857007623905792</v>
      </c>
      <c r="J2000" t="s">
        <v>52</v>
      </c>
      <c r="N2000">
        <v>0</v>
      </c>
      <c r="O2000">
        <v>0</v>
      </c>
      <c r="X2000" t="s">
        <v>53</v>
      </c>
      <c r="AK2000" t="s">
        <v>54</v>
      </c>
      <c r="AL2000" t="s">
        <v>55</v>
      </c>
      <c r="AM2000" t="s">
        <v>55</v>
      </c>
      <c r="AN2000" t="s">
        <v>55</v>
      </c>
      <c r="AO2000" t="s">
        <v>55</v>
      </c>
      <c r="AP2000" t="s">
        <v>55</v>
      </c>
      <c r="AQ2000" t="s">
        <v>55</v>
      </c>
    </row>
    <row r="2001" spans="1:43" x14ac:dyDescent="0.35">
      <c r="A2001" t="s">
        <v>3814</v>
      </c>
      <c r="B2001" t="s">
        <v>47</v>
      </c>
      <c r="C2001" t="s">
        <v>48</v>
      </c>
      <c r="D2001" t="s">
        <v>48</v>
      </c>
      <c r="E2001" t="s">
        <v>61</v>
      </c>
      <c r="F2001" t="s">
        <v>3829</v>
      </c>
      <c r="G2001" t="s">
        <v>3830</v>
      </c>
      <c r="I2001" t="str">
        <f>HYPERLINK("https://twitter.com/Twitter User/status/1767856771824271540","https://twitter.com/Twitter User/status/1767856771824271540")</f>
        <v>https://twitter.com/Twitter User/status/1767856771824271540</v>
      </c>
      <c r="J2001" t="s">
        <v>52</v>
      </c>
      <c r="N2001">
        <v>0</v>
      </c>
      <c r="O2001">
        <v>0</v>
      </c>
      <c r="X2001" t="s">
        <v>53</v>
      </c>
      <c r="AK2001" t="s">
        <v>54</v>
      </c>
      <c r="AL2001" t="s">
        <v>55</v>
      </c>
      <c r="AM2001" t="s">
        <v>55</v>
      </c>
      <c r="AN2001" t="s">
        <v>55</v>
      </c>
      <c r="AO2001" t="s">
        <v>55</v>
      </c>
      <c r="AP2001" t="s">
        <v>55</v>
      </c>
      <c r="AQ2001" t="s">
        <v>55</v>
      </c>
    </row>
    <row r="2002" spans="1:43" x14ac:dyDescent="0.35">
      <c r="A2002" t="s">
        <v>3814</v>
      </c>
      <c r="B2002" t="s">
        <v>47</v>
      </c>
      <c r="C2002" t="s">
        <v>48</v>
      </c>
      <c r="D2002" t="s">
        <v>48</v>
      </c>
      <c r="E2002" t="s">
        <v>68</v>
      </c>
      <c r="F2002" t="s">
        <v>3831</v>
      </c>
      <c r="G2002" t="s">
        <v>3832</v>
      </c>
      <c r="I2002" t="str">
        <f>HYPERLINK("https://twitter.com/Twitter User/status/1767855521653281256","https://twitter.com/Twitter User/status/1767855521653281256")</f>
        <v>https://twitter.com/Twitter User/status/1767855521653281256</v>
      </c>
      <c r="J2002" t="s">
        <v>52</v>
      </c>
      <c r="N2002">
        <v>0</v>
      </c>
      <c r="O2002">
        <v>0</v>
      </c>
      <c r="X2002" t="s">
        <v>53</v>
      </c>
      <c r="AK2002" t="s">
        <v>54</v>
      </c>
      <c r="AL2002" t="s">
        <v>55</v>
      </c>
      <c r="AM2002" t="s">
        <v>55</v>
      </c>
      <c r="AN2002" t="s">
        <v>55</v>
      </c>
      <c r="AO2002" t="s">
        <v>55</v>
      </c>
      <c r="AP2002" t="s">
        <v>55</v>
      </c>
      <c r="AQ2002" t="s">
        <v>55</v>
      </c>
    </row>
    <row r="2003" spans="1:43" x14ac:dyDescent="0.35">
      <c r="A2003" t="s">
        <v>3814</v>
      </c>
      <c r="B2003" t="s">
        <v>47</v>
      </c>
      <c r="C2003" t="s">
        <v>48</v>
      </c>
      <c r="D2003" t="s">
        <v>48</v>
      </c>
      <c r="E2003" t="s">
        <v>61</v>
      </c>
      <c r="F2003" t="s">
        <v>3833</v>
      </c>
      <c r="G2003" t="s">
        <v>3834</v>
      </c>
      <c r="I2003" t="str">
        <f>HYPERLINK("https://twitter.com/Twitter User/status/1767851408420946394","https://twitter.com/Twitter User/status/1767851408420946394")</f>
        <v>https://twitter.com/Twitter User/status/1767851408420946394</v>
      </c>
      <c r="J2003" t="s">
        <v>52</v>
      </c>
      <c r="N2003">
        <v>0</v>
      </c>
      <c r="O2003">
        <v>0</v>
      </c>
      <c r="X2003" t="s">
        <v>53</v>
      </c>
      <c r="AK2003" t="s">
        <v>54</v>
      </c>
      <c r="AL2003" t="s">
        <v>55</v>
      </c>
      <c r="AM2003" t="s">
        <v>55</v>
      </c>
      <c r="AN2003" t="s">
        <v>55</v>
      </c>
      <c r="AO2003" t="s">
        <v>55</v>
      </c>
      <c r="AP2003" t="s">
        <v>55</v>
      </c>
      <c r="AQ2003" t="s">
        <v>55</v>
      </c>
    </row>
    <row r="2004" spans="1:43" x14ac:dyDescent="0.35">
      <c r="A2004" t="s">
        <v>3814</v>
      </c>
      <c r="B2004" t="s">
        <v>47</v>
      </c>
      <c r="C2004" t="s">
        <v>48</v>
      </c>
      <c r="D2004" t="s">
        <v>48</v>
      </c>
      <c r="E2004" t="s">
        <v>61</v>
      </c>
      <c r="F2004" t="s">
        <v>3835</v>
      </c>
      <c r="G2004" t="s">
        <v>3836</v>
      </c>
      <c r="I2004" t="str">
        <f>HYPERLINK("https://twitter.com/Twitter User/status/1767850360519987250","https://twitter.com/Twitter User/status/1767850360519987250")</f>
        <v>https://twitter.com/Twitter User/status/1767850360519987250</v>
      </c>
      <c r="J2004" t="s">
        <v>60</v>
      </c>
      <c r="N2004">
        <v>0</v>
      </c>
      <c r="O2004">
        <v>0</v>
      </c>
      <c r="X2004" t="s">
        <v>53</v>
      </c>
      <c r="AK2004" t="s">
        <v>54</v>
      </c>
      <c r="AL2004" t="s">
        <v>55</v>
      </c>
      <c r="AM2004" t="s">
        <v>55</v>
      </c>
      <c r="AN2004" t="s">
        <v>55</v>
      </c>
      <c r="AO2004" t="s">
        <v>55</v>
      </c>
      <c r="AP2004" t="s">
        <v>55</v>
      </c>
      <c r="AQ2004" t="s">
        <v>55</v>
      </c>
    </row>
    <row r="2005" spans="1:43" x14ac:dyDescent="0.35">
      <c r="A2005" t="s">
        <v>3814</v>
      </c>
      <c r="B2005" t="s">
        <v>73</v>
      </c>
      <c r="C2005" t="s">
        <v>3837</v>
      </c>
      <c r="D2005" t="s">
        <v>3837</v>
      </c>
      <c r="E2005" t="s">
        <v>49</v>
      </c>
      <c r="F2005" t="s">
        <v>3838</v>
      </c>
      <c r="G2005" t="s">
        <v>3839</v>
      </c>
      <c r="I2005" t="str">
        <f>HYPERLINK("https://www.youtube.com/watch?v=JcgT-gKbAfY&amp;lc=UgyiQaW1aVunRwDyLvR4AaABAg","https://www.youtube.com/watch?v=JcgT-gKbAfY&amp;lc=UgyiQaW1aVunRwDyLvR4AaABAg")</f>
        <v>https://www.youtube.com/watch?v=JcgT-gKbAfY&amp;lc=UgyiQaW1aVunRwDyLvR4AaABAg</v>
      </c>
      <c r="R2005">
        <v>0</v>
      </c>
      <c r="S2005">
        <v>0</v>
      </c>
      <c r="T2005">
        <v>0</v>
      </c>
      <c r="V2005">
        <v>0</v>
      </c>
      <c r="X2005" t="s">
        <v>228</v>
      </c>
      <c r="AL2005" t="s">
        <v>55</v>
      </c>
      <c r="AM2005" t="s">
        <v>55</v>
      </c>
      <c r="AN2005" t="s">
        <v>55</v>
      </c>
      <c r="AO2005" t="s">
        <v>55</v>
      </c>
      <c r="AP2005" t="s">
        <v>55</v>
      </c>
      <c r="AQ2005" t="s">
        <v>55</v>
      </c>
    </row>
    <row r="2006" spans="1:43" x14ac:dyDescent="0.35">
      <c r="A2006" t="s">
        <v>3814</v>
      </c>
      <c r="B2006" t="s">
        <v>47</v>
      </c>
      <c r="C2006" t="s">
        <v>48</v>
      </c>
      <c r="D2006" t="s">
        <v>48</v>
      </c>
      <c r="E2006" t="s">
        <v>49</v>
      </c>
      <c r="F2006" t="s">
        <v>3840</v>
      </c>
      <c r="G2006" t="s">
        <v>3841</v>
      </c>
      <c r="I2006" t="str">
        <f>HYPERLINK("https://twitter.com/Twitter User/status/1767807179577258128","https://twitter.com/Twitter User/status/1767807179577258128")</f>
        <v>https://twitter.com/Twitter User/status/1767807179577258128</v>
      </c>
      <c r="J2006" t="s">
        <v>52</v>
      </c>
      <c r="N2006">
        <v>0</v>
      </c>
      <c r="O2006">
        <v>0</v>
      </c>
      <c r="X2006" t="s">
        <v>53</v>
      </c>
      <c r="AK2006" t="s">
        <v>54</v>
      </c>
      <c r="AL2006" t="s">
        <v>55</v>
      </c>
      <c r="AM2006" t="s">
        <v>55</v>
      </c>
      <c r="AN2006" t="s">
        <v>55</v>
      </c>
      <c r="AO2006" t="s">
        <v>55</v>
      </c>
      <c r="AP2006" t="s">
        <v>55</v>
      </c>
      <c r="AQ2006" t="s">
        <v>55</v>
      </c>
    </row>
    <row r="2007" spans="1:43" x14ac:dyDescent="0.35">
      <c r="A2007" t="s">
        <v>3814</v>
      </c>
      <c r="B2007" t="s">
        <v>47</v>
      </c>
      <c r="C2007" t="s">
        <v>48</v>
      </c>
      <c r="D2007" t="s">
        <v>48</v>
      </c>
      <c r="E2007" t="s">
        <v>68</v>
      </c>
      <c r="F2007" t="s">
        <v>3842</v>
      </c>
      <c r="G2007" t="s">
        <v>3843</v>
      </c>
      <c r="I2007" t="str">
        <f>HYPERLINK("https://twitter.com/Twitter User/status/1767770585625747647","https://twitter.com/Twitter User/status/1767770585625747647")</f>
        <v>https://twitter.com/Twitter User/status/1767770585625747647</v>
      </c>
      <c r="J2007" t="s">
        <v>52</v>
      </c>
      <c r="N2007">
        <v>0</v>
      </c>
      <c r="O2007">
        <v>0</v>
      </c>
      <c r="X2007" t="s">
        <v>53</v>
      </c>
      <c r="AK2007" t="s">
        <v>54</v>
      </c>
      <c r="AL2007" t="s">
        <v>55</v>
      </c>
      <c r="AM2007" t="s">
        <v>55</v>
      </c>
      <c r="AN2007" t="s">
        <v>55</v>
      </c>
      <c r="AO2007" t="s">
        <v>55</v>
      </c>
      <c r="AP2007" t="s">
        <v>55</v>
      </c>
      <c r="AQ2007" t="s">
        <v>55</v>
      </c>
    </row>
    <row r="2008" spans="1:43" x14ac:dyDescent="0.35">
      <c r="A2008" t="s">
        <v>3814</v>
      </c>
      <c r="B2008" t="s">
        <v>47</v>
      </c>
      <c r="C2008" t="s">
        <v>48</v>
      </c>
      <c r="D2008" t="s">
        <v>48</v>
      </c>
      <c r="E2008" t="s">
        <v>61</v>
      </c>
      <c r="F2008" t="s">
        <v>3844</v>
      </c>
      <c r="G2008" t="s">
        <v>3845</v>
      </c>
      <c r="I2008" t="str">
        <f>HYPERLINK("https://twitter.com/Twitter User/status/1767769933260484663","https://twitter.com/Twitter User/status/1767769933260484663")</f>
        <v>https://twitter.com/Twitter User/status/1767769933260484663</v>
      </c>
      <c r="J2008" t="s">
        <v>52</v>
      </c>
      <c r="N2008">
        <v>0</v>
      </c>
      <c r="O2008">
        <v>0</v>
      </c>
      <c r="X2008" t="s">
        <v>53</v>
      </c>
      <c r="AK2008" t="s">
        <v>54</v>
      </c>
      <c r="AL2008" t="s">
        <v>55</v>
      </c>
      <c r="AM2008" t="s">
        <v>55</v>
      </c>
      <c r="AN2008" t="s">
        <v>55</v>
      </c>
      <c r="AO2008" t="s">
        <v>55</v>
      </c>
      <c r="AP2008" t="s">
        <v>55</v>
      </c>
      <c r="AQ2008" t="s">
        <v>55</v>
      </c>
    </row>
    <row r="2009" spans="1:43" x14ac:dyDescent="0.35">
      <c r="A2009" t="s">
        <v>3814</v>
      </c>
      <c r="B2009" t="s">
        <v>47</v>
      </c>
      <c r="C2009" t="s">
        <v>48</v>
      </c>
      <c r="D2009" t="s">
        <v>48</v>
      </c>
      <c r="E2009" t="s">
        <v>49</v>
      </c>
      <c r="F2009" t="s">
        <v>3846</v>
      </c>
      <c r="G2009" t="s">
        <v>3847</v>
      </c>
      <c r="I2009" t="str">
        <f>HYPERLINK("https://twitter.com/Twitter User/status/1767747038463361283","https://twitter.com/Twitter User/status/1767747038463361283")</f>
        <v>https://twitter.com/Twitter User/status/1767747038463361283</v>
      </c>
      <c r="J2009" t="s">
        <v>52</v>
      </c>
      <c r="N2009">
        <v>0</v>
      </c>
      <c r="O2009">
        <v>0</v>
      </c>
      <c r="X2009" t="s">
        <v>53</v>
      </c>
      <c r="AK2009" t="s">
        <v>54</v>
      </c>
      <c r="AL2009" t="s">
        <v>55</v>
      </c>
      <c r="AM2009" t="s">
        <v>55</v>
      </c>
      <c r="AN2009" t="s">
        <v>55</v>
      </c>
      <c r="AO2009" t="s">
        <v>55</v>
      </c>
      <c r="AP2009" t="s">
        <v>55</v>
      </c>
      <c r="AQ2009" t="s">
        <v>55</v>
      </c>
    </row>
    <row r="2010" spans="1:43" x14ac:dyDescent="0.35">
      <c r="A2010" t="s">
        <v>3814</v>
      </c>
      <c r="B2010" t="s">
        <v>47</v>
      </c>
      <c r="C2010" t="s">
        <v>48</v>
      </c>
      <c r="D2010" t="s">
        <v>48</v>
      </c>
      <c r="E2010" t="s">
        <v>49</v>
      </c>
      <c r="F2010" t="s">
        <v>3848</v>
      </c>
      <c r="G2010" t="s">
        <v>3849</v>
      </c>
      <c r="I2010" t="str">
        <f>HYPERLINK("https://twitter.com/Twitter User/status/1767746720908394752","https://twitter.com/Twitter User/status/1767746720908394752")</f>
        <v>https://twitter.com/Twitter User/status/1767746720908394752</v>
      </c>
      <c r="J2010" t="s">
        <v>52</v>
      </c>
      <c r="N2010">
        <v>0</v>
      </c>
      <c r="O2010">
        <v>0</v>
      </c>
      <c r="X2010" t="s">
        <v>53</v>
      </c>
      <c r="AK2010" t="s">
        <v>54</v>
      </c>
      <c r="AL2010" t="s">
        <v>55</v>
      </c>
      <c r="AM2010" t="s">
        <v>55</v>
      </c>
      <c r="AN2010" t="s">
        <v>55</v>
      </c>
      <c r="AO2010" t="s">
        <v>55</v>
      </c>
      <c r="AP2010" t="s">
        <v>55</v>
      </c>
      <c r="AQ2010" t="s">
        <v>55</v>
      </c>
    </row>
    <row r="2011" spans="1:43" x14ac:dyDescent="0.35">
      <c r="A2011" t="s">
        <v>3850</v>
      </c>
      <c r="B2011" t="s">
        <v>47</v>
      </c>
      <c r="C2011" t="s">
        <v>48</v>
      </c>
      <c r="D2011" t="s">
        <v>48</v>
      </c>
      <c r="E2011" t="s">
        <v>61</v>
      </c>
      <c r="F2011" t="s">
        <v>3851</v>
      </c>
      <c r="G2011" t="s">
        <v>3852</v>
      </c>
      <c r="I2011" t="str">
        <f>HYPERLINK("https://twitter.com/Twitter User/status/1767609969728430450","https://twitter.com/Twitter User/status/1767609969728430450")</f>
        <v>https://twitter.com/Twitter User/status/1767609969728430450</v>
      </c>
      <c r="J2011" t="s">
        <v>52</v>
      </c>
      <c r="N2011">
        <v>0</v>
      </c>
      <c r="O2011">
        <v>0</v>
      </c>
      <c r="X2011" t="s">
        <v>53</v>
      </c>
      <c r="AK2011" t="s">
        <v>54</v>
      </c>
      <c r="AL2011" t="s">
        <v>55</v>
      </c>
      <c r="AM2011" t="s">
        <v>55</v>
      </c>
      <c r="AN2011" t="s">
        <v>55</v>
      </c>
      <c r="AO2011" t="s">
        <v>55</v>
      </c>
      <c r="AP2011" t="s">
        <v>55</v>
      </c>
      <c r="AQ2011" t="s">
        <v>55</v>
      </c>
    </row>
    <row r="2012" spans="1:43" x14ac:dyDescent="0.35">
      <c r="A2012" t="s">
        <v>3850</v>
      </c>
      <c r="B2012" t="s">
        <v>47</v>
      </c>
      <c r="C2012" t="s">
        <v>48</v>
      </c>
      <c r="D2012" t="s">
        <v>48</v>
      </c>
      <c r="E2012" t="s">
        <v>61</v>
      </c>
      <c r="F2012" t="s">
        <v>3853</v>
      </c>
      <c r="G2012" t="s">
        <v>3854</v>
      </c>
      <c r="I2012" t="str">
        <f>HYPERLINK("https://twitter.com/Twitter User/status/1767606353093357695","https://twitter.com/Twitter User/status/1767606353093357695")</f>
        <v>https://twitter.com/Twitter User/status/1767606353093357695</v>
      </c>
      <c r="J2012" t="s">
        <v>52</v>
      </c>
      <c r="N2012">
        <v>0</v>
      </c>
      <c r="O2012">
        <v>0</v>
      </c>
      <c r="X2012" t="s">
        <v>53</v>
      </c>
      <c r="AK2012" t="s">
        <v>54</v>
      </c>
      <c r="AL2012" t="s">
        <v>55</v>
      </c>
      <c r="AM2012" t="s">
        <v>55</v>
      </c>
      <c r="AN2012" t="s">
        <v>55</v>
      </c>
      <c r="AO2012" t="s">
        <v>55</v>
      </c>
      <c r="AP2012" t="s">
        <v>55</v>
      </c>
      <c r="AQ2012" t="s">
        <v>55</v>
      </c>
    </row>
    <row r="2013" spans="1:43" x14ac:dyDescent="0.35">
      <c r="A2013" t="s">
        <v>3850</v>
      </c>
      <c r="B2013" t="s">
        <v>47</v>
      </c>
      <c r="C2013" t="s">
        <v>48</v>
      </c>
      <c r="D2013" t="s">
        <v>48</v>
      </c>
      <c r="E2013" t="s">
        <v>49</v>
      </c>
      <c r="F2013" t="s">
        <v>3855</v>
      </c>
      <c r="G2013" t="s">
        <v>3856</v>
      </c>
      <c r="I2013" t="str">
        <f>HYPERLINK("https://twitter.com/Twitter User/status/1767601899820425428","https://twitter.com/Twitter User/status/1767601899820425428")</f>
        <v>https://twitter.com/Twitter User/status/1767601899820425428</v>
      </c>
      <c r="J2013" t="s">
        <v>52</v>
      </c>
      <c r="N2013">
        <v>0</v>
      </c>
      <c r="O2013">
        <v>0</v>
      </c>
      <c r="X2013" t="s">
        <v>53</v>
      </c>
      <c r="AK2013" t="s">
        <v>54</v>
      </c>
      <c r="AL2013" t="s">
        <v>55</v>
      </c>
      <c r="AM2013" t="s">
        <v>55</v>
      </c>
      <c r="AN2013" t="s">
        <v>55</v>
      </c>
      <c r="AO2013" t="s">
        <v>55</v>
      </c>
      <c r="AP2013" t="s">
        <v>55</v>
      </c>
      <c r="AQ2013" t="s">
        <v>55</v>
      </c>
    </row>
    <row r="2014" spans="1:43" x14ac:dyDescent="0.35">
      <c r="A2014" t="s">
        <v>3850</v>
      </c>
      <c r="B2014" t="s">
        <v>47</v>
      </c>
      <c r="C2014" t="s">
        <v>48</v>
      </c>
      <c r="D2014" t="s">
        <v>48</v>
      </c>
      <c r="E2014" t="s">
        <v>49</v>
      </c>
      <c r="F2014" t="s">
        <v>3857</v>
      </c>
      <c r="G2014" t="s">
        <v>3858</v>
      </c>
      <c r="I2014" t="str">
        <f>HYPERLINK("https://twitter.com/Twitter User/status/1767589575994839059","https://twitter.com/Twitter User/status/1767589575994839059")</f>
        <v>https://twitter.com/Twitter User/status/1767589575994839059</v>
      </c>
      <c r="J2014" t="s">
        <v>52</v>
      </c>
      <c r="N2014">
        <v>0</v>
      </c>
      <c r="O2014">
        <v>0</v>
      </c>
      <c r="X2014" t="s">
        <v>53</v>
      </c>
      <c r="AK2014" t="s">
        <v>54</v>
      </c>
      <c r="AL2014" t="s">
        <v>55</v>
      </c>
      <c r="AM2014" t="s">
        <v>55</v>
      </c>
      <c r="AN2014" t="s">
        <v>55</v>
      </c>
      <c r="AO2014" t="s">
        <v>55</v>
      </c>
      <c r="AP2014" t="s">
        <v>55</v>
      </c>
      <c r="AQ2014" t="s">
        <v>55</v>
      </c>
    </row>
    <row r="2015" spans="1:43" x14ac:dyDescent="0.35">
      <c r="A2015" t="s">
        <v>3850</v>
      </c>
      <c r="B2015" t="s">
        <v>47</v>
      </c>
      <c r="C2015" t="s">
        <v>48</v>
      </c>
      <c r="D2015" t="s">
        <v>48</v>
      </c>
      <c r="E2015" t="s">
        <v>49</v>
      </c>
      <c r="F2015" t="s">
        <v>3859</v>
      </c>
      <c r="G2015" t="s">
        <v>3860</v>
      </c>
      <c r="I2015" t="str">
        <f>HYPERLINK("https://twitter.com/Twitter User/status/1767542445552578815","https://twitter.com/Twitter User/status/1767542445552578815")</f>
        <v>https://twitter.com/Twitter User/status/1767542445552578815</v>
      </c>
      <c r="N2015">
        <v>0</v>
      </c>
      <c r="O2015">
        <v>0</v>
      </c>
      <c r="X2015" t="s">
        <v>53</v>
      </c>
      <c r="AK2015" t="s">
        <v>54</v>
      </c>
      <c r="AL2015" t="s">
        <v>55</v>
      </c>
      <c r="AM2015" t="s">
        <v>55</v>
      </c>
      <c r="AN2015" t="s">
        <v>55</v>
      </c>
      <c r="AO2015" t="s">
        <v>55</v>
      </c>
      <c r="AP2015" t="s">
        <v>55</v>
      </c>
      <c r="AQ2015" t="s">
        <v>55</v>
      </c>
    </row>
    <row r="2016" spans="1:43" x14ac:dyDescent="0.35">
      <c r="A2016" t="s">
        <v>3850</v>
      </c>
      <c r="B2016" t="s">
        <v>47</v>
      </c>
      <c r="C2016" t="s">
        <v>48</v>
      </c>
      <c r="D2016" t="s">
        <v>48</v>
      </c>
      <c r="E2016" t="s">
        <v>61</v>
      </c>
      <c r="F2016" t="s">
        <v>3861</v>
      </c>
      <c r="G2016" t="s">
        <v>3862</v>
      </c>
      <c r="I2016" t="str">
        <f>HYPERLINK("https://twitter.com/Twitter User/status/1767528985712332894","https://twitter.com/Twitter User/status/1767528985712332894")</f>
        <v>https://twitter.com/Twitter User/status/1767528985712332894</v>
      </c>
      <c r="J2016" t="s">
        <v>52</v>
      </c>
      <c r="N2016">
        <v>0</v>
      </c>
      <c r="O2016">
        <v>0</v>
      </c>
      <c r="X2016" t="s">
        <v>53</v>
      </c>
      <c r="AK2016" t="s">
        <v>54</v>
      </c>
      <c r="AL2016" t="s">
        <v>55</v>
      </c>
      <c r="AM2016" t="s">
        <v>55</v>
      </c>
      <c r="AN2016" t="s">
        <v>55</v>
      </c>
      <c r="AO2016" t="s">
        <v>55</v>
      </c>
      <c r="AP2016" t="s">
        <v>55</v>
      </c>
      <c r="AQ2016" t="s">
        <v>55</v>
      </c>
    </row>
    <row r="2017" spans="1:43" x14ac:dyDescent="0.35">
      <c r="A2017" t="s">
        <v>3850</v>
      </c>
      <c r="B2017" t="s">
        <v>47</v>
      </c>
      <c r="C2017" t="s">
        <v>48</v>
      </c>
      <c r="D2017" t="s">
        <v>48</v>
      </c>
      <c r="E2017" t="s">
        <v>68</v>
      </c>
      <c r="F2017" t="s">
        <v>3863</v>
      </c>
      <c r="G2017" t="s">
        <v>3864</v>
      </c>
      <c r="I2017" t="str">
        <f>HYPERLINK("https://twitter.com/Twitter User/status/1767502436175081539","https://twitter.com/Twitter User/status/1767502436175081539")</f>
        <v>https://twitter.com/Twitter User/status/1767502436175081539</v>
      </c>
      <c r="J2017" t="s">
        <v>52</v>
      </c>
      <c r="N2017">
        <v>0</v>
      </c>
      <c r="O2017">
        <v>0</v>
      </c>
      <c r="X2017" t="s">
        <v>53</v>
      </c>
      <c r="AK2017" t="s">
        <v>54</v>
      </c>
      <c r="AL2017" t="s">
        <v>55</v>
      </c>
      <c r="AM2017" t="s">
        <v>55</v>
      </c>
      <c r="AN2017" t="s">
        <v>55</v>
      </c>
      <c r="AO2017" t="s">
        <v>55</v>
      </c>
      <c r="AP2017" t="s">
        <v>55</v>
      </c>
      <c r="AQ2017" t="s">
        <v>55</v>
      </c>
    </row>
    <row r="2018" spans="1:43" x14ac:dyDescent="0.35">
      <c r="A2018" t="s">
        <v>3850</v>
      </c>
      <c r="B2018" t="s">
        <v>47</v>
      </c>
      <c r="C2018" t="s">
        <v>48</v>
      </c>
      <c r="D2018" t="s">
        <v>48</v>
      </c>
      <c r="E2018" t="s">
        <v>49</v>
      </c>
      <c r="F2018" t="s">
        <v>3865</v>
      </c>
      <c r="G2018" t="s">
        <v>3866</v>
      </c>
      <c r="I2018" t="str">
        <f>HYPERLINK("https://twitter.com/Twitter User/status/1767488080406073656","https://twitter.com/Twitter User/status/1767488080406073656")</f>
        <v>https://twitter.com/Twitter User/status/1767488080406073656</v>
      </c>
      <c r="N2018">
        <v>0</v>
      </c>
      <c r="O2018">
        <v>0</v>
      </c>
      <c r="X2018" t="s">
        <v>53</v>
      </c>
      <c r="AK2018" t="s">
        <v>54</v>
      </c>
      <c r="AL2018" t="s">
        <v>55</v>
      </c>
      <c r="AM2018" t="s">
        <v>55</v>
      </c>
      <c r="AN2018" t="s">
        <v>55</v>
      </c>
      <c r="AO2018" t="s">
        <v>55</v>
      </c>
      <c r="AP2018" t="s">
        <v>55</v>
      </c>
      <c r="AQ2018" t="s">
        <v>55</v>
      </c>
    </row>
    <row r="2019" spans="1:43" x14ac:dyDescent="0.35">
      <c r="A2019" t="s">
        <v>3850</v>
      </c>
      <c r="B2019" t="s">
        <v>47</v>
      </c>
      <c r="C2019" t="s">
        <v>48</v>
      </c>
      <c r="D2019" t="s">
        <v>48</v>
      </c>
      <c r="E2019" t="s">
        <v>49</v>
      </c>
      <c r="F2019" t="s">
        <v>3867</v>
      </c>
      <c r="G2019" t="s">
        <v>3868</v>
      </c>
      <c r="I2019" t="str">
        <f>HYPERLINK("https://twitter.com/Twitter User/status/1767467652254232945","https://twitter.com/Twitter User/status/1767467652254232945")</f>
        <v>https://twitter.com/Twitter User/status/1767467652254232945</v>
      </c>
      <c r="J2019" t="s">
        <v>52</v>
      </c>
      <c r="N2019">
        <v>0</v>
      </c>
      <c r="O2019">
        <v>0</v>
      </c>
      <c r="X2019" t="s">
        <v>53</v>
      </c>
      <c r="AK2019" t="s">
        <v>54</v>
      </c>
      <c r="AL2019" t="s">
        <v>55</v>
      </c>
      <c r="AM2019" t="s">
        <v>55</v>
      </c>
      <c r="AN2019" t="s">
        <v>55</v>
      </c>
      <c r="AO2019" t="s">
        <v>55</v>
      </c>
      <c r="AP2019" t="s">
        <v>55</v>
      </c>
      <c r="AQ2019" t="s">
        <v>55</v>
      </c>
    </row>
    <row r="2020" spans="1:43" x14ac:dyDescent="0.35">
      <c r="A2020" t="s">
        <v>3850</v>
      </c>
      <c r="B2020" t="s">
        <v>47</v>
      </c>
      <c r="C2020" t="s">
        <v>48</v>
      </c>
      <c r="D2020" t="s">
        <v>48</v>
      </c>
      <c r="E2020" t="s">
        <v>61</v>
      </c>
      <c r="F2020" t="s">
        <v>3869</v>
      </c>
      <c r="G2020" t="s">
        <v>3870</v>
      </c>
      <c r="I2020" t="str">
        <f>HYPERLINK("https://twitter.com/Twitter User/status/1767455379372601353","https://twitter.com/Twitter User/status/1767455379372601353")</f>
        <v>https://twitter.com/Twitter User/status/1767455379372601353</v>
      </c>
      <c r="J2020" t="s">
        <v>52</v>
      </c>
      <c r="N2020">
        <v>0</v>
      </c>
      <c r="O2020">
        <v>0</v>
      </c>
      <c r="X2020" t="s">
        <v>95</v>
      </c>
      <c r="AK2020" t="s">
        <v>54</v>
      </c>
      <c r="AL2020" t="s">
        <v>55</v>
      </c>
      <c r="AM2020" t="s">
        <v>55</v>
      </c>
      <c r="AN2020" t="s">
        <v>55</v>
      </c>
      <c r="AO2020" t="s">
        <v>55</v>
      </c>
      <c r="AP2020" t="s">
        <v>55</v>
      </c>
      <c r="AQ2020" t="s">
        <v>55</v>
      </c>
    </row>
    <row r="2021" spans="1:43" x14ac:dyDescent="0.35">
      <c r="A2021" t="s">
        <v>3850</v>
      </c>
      <c r="B2021" t="s">
        <v>47</v>
      </c>
      <c r="C2021" t="s">
        <v>48</v>
      </c>
      <c r="D2021" t="s">
        <v>48</v>
      </c>
      <c r="E2021" t="s">
        <v>61</v>
      </c>
      <c r="F2021" t="s">
        <v>3871</v>
      </c>
      <c r="G2021" t="s">
        <v>3872</v>
      </c>
      <c r="I2021" t="str">
        <f>HYPERLINK("https://twitter.com/Twitter User/status/1767449784963547592","https://twitter.com/Twitter User/status/1767449784963547592")</f>
        <v>https://twitter.com/Twitter User/status/1767449784963547592</v>
      </c>
      <c r="J2021" t="s">
        <v>52</v>
      </c>
      <c r="N2021">
        <v>0</v>
      </c>
      <c r="O2021">
        <v>0</v>
      </c>
      <c r="X2021" t="s">
        <v>53</v>
      </c>
      <c r="AK2021" t="s">
        <v>54</v>
      </c>
      <c r="AL2021" t="s">
        <v>55</v>
      </c>
      <c r="AM2021" t="s">
        <v>55</v>
      </c>
      <c r="AN2021" t="s">
        <v>55</v>
      </c>
      <c r="AO2021" t="s">
        <v>55</v>
      </c>
      <c r="AP2021" t="s">
        <v>55</v>
      </c>
      <c r="AQ2021" t="s">
        <v>55</v>
      </c>
    </row>
    <row r="2022" spans="1:43" x14ac:dyDescent="0.35">
      <c r="A2022" t="s">
        <v>3850</v>
      </c>
      <c r="B2022" t="s">
        <v>47</v>
      </c>
      <c r="C2022" t="s">
        <v>48</v>
      </c>
      <c r="D2022" t="s">
        <v>48</v>
      </c>
      <c r="E2022" t="s">
        <v>49</v>
      </c>
      <c r="F2022" t="s">
        <v>3873</v>
      </c>
      <c r="G2022" t="s">
        <v>3874</v>
      </c>
      <c r="I2022" t="str">
        <f>HYPERLINK("https://twitter.com/Twitter User/status/1767439092663673215","https://twitter.com/Twitter User/status/1767439092663673215")</f>
        <v>https://twitter.com/Twitter User/status/1767439092663673215</v>
      </c>
      <c r="J2022" t="s">
        <v>52</v>
      </c>
      <c r="N2022">
        <v>0</v>
      </c>
      <c r="O2022">
        <v>0</v>
      </c>
      <c r="X2022" t="s">
        <v>53</v>
      </c>
      <c r="AK2022" t="s">
        <v>54</v>
      </c>
      <c r="AL2022" t="s">
        <v>55</v>
      </c>
      <c r="AM2022" t="s">
        <v>55</v>
      </c>
      <c r="AN2022" t="s">
        <v>55</v>
      </c>
      <c r="AO2022" t="s">
        <v>55</v>
      </c>
      <c r="AP2022" t="s">
        <v>55</v>
      </c>
      <c r="AQ2022" t="s">
        <v>55</v>
      </c>
    </row>
    <row r="2023" spans="1:43" x14ac:dyDescent="0.35">
      <c r="A2023" t="s">
        <v>3850</v>
      </c>
      <c r="B2023" t="s">
        <v>47</v>
      </c>
      <c r="C2023" t="s">
        <v>48</v>
      </c>
      <c r="D2023" t="s">
        <v>48</v>
      </c>
      <c r="E2023" t="s">
        <v>49</v>
      </c>
      <c r="F2023" t="s">
        <v>3875</v>
      </c>
      <c r="G2023" t="s">
        <v>3876</v>
      </c>
      <c r="I2023" t="str">
        <f>HYPERLINK("https://twitter.com/Twitter User/status/1767424627750690912","https://twitter.com/Twitter User/status/1767424627750690912")</f>
        <v>https://twitter.com/Twitter User/status/1767424627750690912</v>
      </c>
      <c r="N2023">
        <v>0</v>
      </c>
      <c r="O2023">
        <v>0</v>
      </c>
      <c r="X2023" t="s">
        <v>53</v>
      </c>
      <c r="AK2023" t="s">
        <v>54</v>
      </c>
      <c r="AL2023" t="s">
        <v>55</v>
      </c>
      <c r="AM2023" t="s">
        <v>55</v>
      </c>
      <c r="AN2023" t="s">
        <v>55</v>
      </c>
      <c r="AO2023" t="s">
        <v>55</v>
      </c>
      <c r="AP2023" t="s">
        <v>55</v>
      </c>
      <c r="AQ2023" t="s">
        <v>55</v>
      </c>
    </row>
    <row r="2024" spans="1:43" x14ac:dyDescent="0.35">
      <c r="A2024" t="s">
        <v>3850</v>
      </c>
      <c r="B2024" t="s">
        <v>47</v>
      </c>
      <c r="C2024" t="s">
        <v>48</v>
      </c>
      <c r="D2024" t="s">
        <v>48</v>
      </c>
      <c r="E2024" t="s">
        <v>49</v>
      </c>
      <c r="F2024" t="s">
        <v>3877</v>
      </c>
      <c r="G2024" t="s">
        <v>3878</v>
      </c>
      <c r="I2024" t="str">
        <f>HYPERLINK("https://twitter.com/Twitter User/status/1767417195351753149","https://twitter.com/Twitter User/status/1767417195351753149")</f>
        <v>https://twitter.com/Twitter User/status/1767417195351753149</v>
      </c>
      <c r="N2024">
        <v>0</v>
      </c>
      <c r="O2024">
        <v>0</v>
      </c>
      <c r="X2024" t="s">
        <v>53</v>
      </c>
      <c r="AK2024" t="s">
        <v>54</v>
      </c>
      <c r="AL2024" t="s">
        <v>55</v>
      </c>
      <c r="AM2024" t="s">
        <v>55</v>
      </c>
      <c r="AN2024" t="s">
        <v>55</v>
      </c>
      <c r="AO2024" t="s">
        <v>55</v>
      </c>
      <c r="AP2024" t="s">
        <v>55</v>
      </c>
      <c r="AQ2024" t="s">
        <v>55</v>
      </c>
    </row>
    <row r="2025" spans="1:43" x14ac:dyDescent="0.35">
      <c r="A2025" t="s">
        <v>3850</v>
      </c>
      <c r="B2025" t="s">
        <v>47</v>
      </c>
      <c r="C2025" t="s">
        <v>48</v>
      </c>
      <c r="D2025" t="s">
        <v>48</v>
      </c>
      <c r="E2025" t="s">
        <v>61</v>
      </c>
      <c r="F2025" t="s">
        <v>3879</v>
      </c>
      <c r="G2025" t="s">
        <v>3880</v>
      </c>
      <c r="I2025" t="str">
        <f>HYPERLINK("https://twitter.com/Twitter User/status/1767414179202564485","https://twitter.com/Twitter User/status/1767414179202564485")</f>
        <v>https://twitter.com/Twitter User/status/1767414179202564485</v>
      </c>
      <c r="J2025" t="s">
        <v>60</v>
      </c>
      <c r="N2025">
        <v>0</v>
      </c>
      <c r="O2025">
        <v>0</v>
      </c>
      <c r="X2025" t="s">
        <v>53</v>
      </c>
      <c r="AK2025" t="s">
        <v>54</v>
      </c>
      <c r="AL2025" t="s">
        <v>55</v>
      </c>
      <c r="AM2025" t="s">
        <v>55</v>
      </c>
      <c r="AN2025" t="s">
        <v>55</v>
      </c>
      <c r="AO2025" t="s">
        <v>55</v>
      </c>
      <c r="AP2025" t="s">
        <v>55</v>
      </c>
      <c r="AQ2025" t="s">
        <v>55</v>
      </c>
    </row>
    <row r="2026" spans="1:43" x14ac:dyDescent="0.35">
      <c r="A2026" t="s">
        <v>3850</v>
      </c>
      <c r="B2026" t="s">
        <v>47</v>
      </c>
      <c r="C2026" t="s">
        <v>48</v>
      </c>
      <c r="D2026" t="s">
        <v>48</v>
      </c>
      <c r="E2026" t="s">
        <v>49</v>
      </c>
      <c r="F2026" t="s">
        <v>3881</v>
      </c>
      <c r="G2026" t="s">
        <v>3882</v>
      </c>
      <c r="I2026" t="str">
        <f>HYPERLINK("https://twitter.com/Twitter User/status/1767413962981736821","https://twitter.com/Twitter User/status/1767413962981736821")</f>
        <v>https://twitter.com/Twitter User/status/1767413962981736821</v>
      </c>
      <c r="J2026" t="s">
        <v>60</v>
      </c>
      <c r="N2026">
        <v>0</v>
      </c>
      <c r="O2026">
        <v>0</v>
      </c>
      <c r="X2026" t="s">
        <v>53</v>
      </c>
      <c r="AK2026" t="s">
        <v>54</v>
      </c>
      <c r="AL2026" t="s">
        <v>55</v>
      </c>
      <c r="AM2026" t="s">
        <v>55</v>
      </c>
      <c r="AN2026" t="s">
        <v>55</v>
      </c>
      <c r="AO2026" t="s">
        <v>55</v>
      </c>
      <c r="AP2026" t="s">
        <v>55</v>
      </c>
      <c r="AQ2026" t="s">
        <v>55</v>
      </c>
    </row>
    <row r="2027" spans="1:43" x14ac:dyDescent="0.35">
      <c r="A2027" t="s">
        <v>3850</v>
      </c>
      <c r="B2027" t="s">
        <v>47</v>
      </c>
      <c r="C2027" t="s">
        <v>48</v>
      </c>
      <c r="D2027" t="s">
        <v>48</v>
      </c>
      <c r="E2027" t="s">
        <v>49</v>
      </c>
      <c r="F2027" t="s">
        <v>3883</v>
      </c>
      <c r="G2027" t="s">
        <v>3884</v>
      </c>
      <c r="I2027" t="str">
        <f>HYPERLINK("https://twitter.com/Twitter User/status/1767394583313318127","https://twitter.com/Twitter User/status/1767394583313318127")</f>
        <v>https://twitter.com/Twitter User/status/1767394583313318127</v>
      </c>
      <c r="N2027">
        <v>0</v>
      </c>
      <c r="O2027">
        <v>0</v>
      </c>
      <c r="W2027" t="s">
        <v>94</v>
      </c>
      <c r="X2027" t="s">
        <v>53</v>
      </c>
      <c r="AK2027" t="s">
        <v>54</v>
      </c>
      <c r="AL2027" t="s">
        <v>55</v>
      </c>
      <c r="AM2027" t="s">
        <v>55</v>
      </c>
      <c r="AN2027" t="s">
        <v>55</v>
      </c>
      <c r="AO2027" t="s">
        <v>55</v>
      </c>
      <c r="AP2027" t="s">
        <v>55</v>
      </c>
      <c r="AQ2027" t="s">
        <v>55</v>
      </c>
    </row>
    <row r="2028" spans="1:43" x14ac:dyDescent="0.35">
      <c r="A2028" t="s">
        <v>3850</v>
      </c>
      <c r="B2028" t="s">
        <v>47</v>
      </c>
      <c r="C2028" t="s">
        <v>48</v>
      </c>
      <c r="D2028" t="s">
        <v>48</v>
      </c>
      <c r="E2028" t="s">
        <v>49</v>
      </c>
      <c r="F2028" t="s">
        <v>3885</v>
      </c>
      <c r="G2028" t="s">
        <v>3886</v>
      </c>
      <c r="I2028" t="str">
        <f>HYPERLINK("https://twitter.com/Twitter User/status/1767383376582054382","https://twitter.com/Twitter User/status/1767383376582054382")</f>
        <v>https://twitter.com/Twitter User/status/1767383376582054382</v>
      </c>
      <c r="J2028" t="s">
        <v>52</v>
      </c>
      <c r="N2028">
        <v>0</v>
      </c>
      <c r="O2028">
        <v>0</v>
      </c>
      <c r="X2028" t="s">
        <v>53</v>
      </c>
      <c r="AK2028" t="s">
        <v>54</v>
      </c>
      <c r="AL2028" t="s">
        <v>55</v>
      </c>
      <c r="AM2028" t="s">
        <v>55</v>
      </c>
      <c r="AN2028" t="s">
        <v>55</v>
      </c>
      <c r="AO2028" t="s">
        <v>55</v>
      </c>
      <c r="AP2028" t="s">
        <v>55</v>
      </c>
      <c r="AQ2028" t="s">
        <v>55</v>
      </c>
    </row>
    <row r="2029" spans="1:43" x14ac:dyDescent="0.35">
      <c r="A2029" t="s">
        <v>3850</v>
      </c>
      <c r="B2029" t="s">
        <v>47</v>
      </c>
      <c r="C2029" t="s">
        <v>48</v>
      </c>
      <c r="D2029" t="s">
        <v>48</v>
      </c>
      <c r="E2029" t="s">
        <v>61</v>
      </c>
      <c r="F2029" t="s">
        <v>3887</v>
      </c>
      <c r="G2029" t="s">
        <v>3888</v>
      </c>
      <c r="I2029" t="str">
        <f>HYPERLINK("https://twitter.com/Twitter User/status/1767365483324748174","https://twitter.com/Twitter User/status/1767365483324748174")</f>
        <v>https://twitter.com/Twitter User/status/1767365483324748174</v>
      </c>
      <c r="J2029" t="s">
        <v>52</v>
      </c>
      <c r="N2029">
        <v>0</v>
      </c>
      <c r="O2029">
        <v>0</v>
      </c>
      <c r="X2029" t="s">
        <v>53</v>
      </c>
      <c r="AK2029" t="s">
        <v>54</v>
      </c>
      <c r="AL2029" t="s">
        <v>55</v>
      </c>
      <c r="AM2029" t="s">
        <v>55</v>
      </c>
      <c r="AN2029" t="s">
        <v>55</v>
      </c>
      <c r="AO2029" t="s">
        <v>55</v>
      </c>
      <c r="AP2029" t="s">
        <v>55</v>
      </c>
      <c r="AQ2029" t="s">
        <v>55</v>
      </c>
    </row>
    <row r="2030" spans="1:43" x14ac:dyDescent="0.35">
      <c r="A2030" t="s">
        <v>3850</v>
      </c>
      <c r="B2030" t="s">
        <v>47</v>
      </c>
      <c r="C2030" t="s">
        <v>48</v>
      </c>
      <c r="D2030" t="s">
        <v>48</v>
      </c>
      <c r="E2030" t="s">
        <v>49</v>
      </c>
      <c r="F2030" t="s">
        <v>3889</v>
      </c>
      <c r="G2030" t="s">
        <v>3890</v>
      </c>
      <c r="I2030" t="str">
        <f>HYPERLINK("https://twitter.com/Twitter User/status/1767282608009097676","https://twitter.com/Twitter User/status/1767282608009097676")</f>
        <v>https://twitter.com/Twitter User/status/1767282608009097676</v>
      </c>
      <c r="J2030" t="s">
        <v>52</v>
      </c>
      <c r="N2030">
        <v>0</v>
      </c>
      <c r="O2030">
        <v>0</v>
      </c>
      <c r="X2030" t="s">
        <v>53</v>
      </c>
      <c r="AK2030" t="s">
        <v>54</v>
      </c>
      <c r="AL2030" t="s">
        <v>55</v>
      </c>
      <c r="AM2030" t="s">
        <v>55</v>
      </c>
      <c r="AN2030" t="s">
        <v>55</v>
      </c>
      <c r="AO2030" t="s">
        <v>55</v>
      </c>
      <c r="AP2030" t="s">
        <v>55</v>
      </c>
      <c r="AQ2030" t="s">
        <v>55</v>
      </c>
    </row>
    <row r="2031" spans="1:43" x14ac:dyDescent="0.35">
      <c r="A2031" t="s">
        <v>3891</v>
      </c>
      <c r="B2031" t="s">
        <v>47</v>
      </c>
      <c r="C2031" t="s">
        <v>48</v>
      </c>
      <c r="D2031" t="s">
        <v>48</v>
      </c>
      <c r="E2031" t="s">
        <v>68</v>
      </c>
      <c r="F2031" t="s">
        <v>3892</v>
      </c>
      <c r="G2031" t="s">
        <v>3893</v>
      </c>
      <c r="I2031" t="str">
        <f>HYPERLINK("https://twitter.com/Twitter User/status/1767247311045058886","https://twitter.com/Twitter User/status/1767247311045058886")</f>
        <v>https://twitter.com/Twitter User/status/1767247311045058886</v>
      </c>
      <c r="J2031" t="s">
        <v>52</v>
      </c>
      <c r="N2031">
        <v>0</v>
      </c>
      <c r="O2031">
        <v>0</v>
      </c>
      <c r="X2031" t="s">
        <v>53</v>
      </c>
      <c r="AK2031" t="s">
        <v>54</v>
      </c>
      <c r="AL2031" t="s">
        <v>55</v>
      </c>
      <c r="AM2031" t="s">
        <v>55</v>
      </c>
      <c r="AN2031" t="s">
        <v>55</v>
      </c>
      <c r="AO2031" t="s">
        <v>55</v>
      </c>
      <c r="AP2031" t="s">
        <v>55</v>
      </c>
      <c r="AQ2031" t="s">
        <v>55</v>
      </c>
    </row>
    <row r="2032" spans="1:43" x14ac:dyDescent="0.35">
      <c r="A2032" t="s">
        <v>3891</v>
      </c>
      <c r="B2032" t="s">
        <v>47</v>
      </c>
      <c r="C2032" t="s">
        <v>48</v>
      </c>
      <c r="D2032" t="s">
        <v>48</v>
      </c>
      <c r="E2032" t="s">
        <v>68</v>
      </c>
      <c r="F2032" t="s">
        <v>3894</v>
      </c>
      <c r="G2032" t="s">
        <v>3895</v>
      </c>
      <c r="I2032" t="str">
        <f>HYPERLINK("https://twitter.com/Twitter User/status/1767245131147829585","https://twitter.com/Twitter User/status/1767245131147829585")</f>
        <v>https://twitter.com/Twitter User/status/1767245131147829585</v>
      </c>
      <c r="J2032" t="s">
        <v>52</v>
      </c>
      <c r="N2032">
        <v>0</v>
      </c>
      <c r="O2032">
        <v>0</v>
      </c>
      <c r="X2032" t="s">
        <v>95</v>
      </c>
      <c r="AK2032" t="s">
        <v>54</v>
      </c>
      <c r="AL2032" t="s">
        <v>55</v>
      </c>
      <c r="AM2032" t="s">
        <v>55</v>
      </c>
      <c r="AN2032" t="s">
        <v>55</v>
      </c>
      <c r="AO2032" t="s">
        <v>55</v>
      </c>
      <c r="AP2032" t="s">
        <v>55</v>
      </c>
      <c r="AQ2032" t="s">
        <v>55</v>
      </c>
    </row>
    <row r="2033" spans="1:43" x14ac:dyDescent="0.35">
      <c r="A2033" t="s">
        <v>3891</v>
      </c>
      <c r="B2033" t="s">
        <v>47</v>
      </c>
      <c r="C2033" t="s">
        <v>48</v>
      </c>
      <c r="D2033" t="s">
        <v>48</v>
      </c>
      <c r="E2033" t="s">
        <v>61</v>
      </c>
      <c r="F2033" t="s">
        <v>3896</v>
      </c>
      <c r="G2033" t="s">
        <v>3897</v>
      </c>
      <c r="I2033" t="str">
        <f>HYPERLINK("https://twitter.com/Twitter User/status/1767227867249750158","https://twitter.com/Twitter User/status/1767227867249750158")</f>
        <v>https://twitter.com/Twitter User/status/1767227867249750158</v>
      </c>
      <c r="J2033" t="s">
        <v>52</v>
      </c>
      <c r="N2033">
        <v>0</v>
      </c>
      <c r="O2033">
        <v>0</v>
      </c>
      <c r="W2033" t="s">
        <v>94</v>
      </c>
      <c r="X2033" t="s">
        <v>53</v>
      </c>
      <c r="AK2033" t="s">
        <v>54</v>
      </c>
      <c r="AL2033" t="s">
        <v>55</v>
      </c>
      <c r="AM2033" t="s">
        <v>55</v>
      </c>
      <c r="AN2033" t="s">
        <v>55</v>
      </c>
      <c r="AO2033" t="s">
        <v>55</v>
      </c>
      <c r="AP2033" t="s">
        <v>55</v>
      </c>
      <c r="AQ2033" t="s">
        <v>55</v>
      </c>
    </row>
    <row r="2034" spans="1:43" x14ac:dyDescent="0.35">
      <c r="A2034" t="s">
        <v>3891</v>
      </c>
      <c r="B2034" t="s">
        <v>47</v>
      </c>
      <c r="C2034" t="s">
        <v>48</v>
      </c>
      <c r="D2034" t="s">
        <v>48</v>
      </c>
      <c r="E2034" t="s">
        <v>61</v>
      </c>
      <c r="F2034" t="s">
        <v>3898</v>
      </c>
      <c r="G2034" t="s">
        <v>3899</v>
      </c>
      <c r="I2034" t="str">
        <f>HYPERLINK("https://twitter.com/airtelbank/status/1767226942804128074","https://twitter.com/airtelbank/status/1767226942804128074")</f>
        <v>https://twitter.com/airtelbank/status/1767226942804128074</v>
      </c>
      <c r="J2034" t="s">
        <v>52</v>
      </c>
      <c r="N2034">
        <v>0</v>
      </c>
      <c r="O2034">
        <v>0</v>
      </c>
      <c r="P2034">
        <v>82047</v>
      </c>
      <c r="W2034" t="s">
        <v>94</v>
      </c>
      <c r="X2034" t="s">
        <v>53</v>
      </c>
      <c r="AK2034" t="s">
        <v>54</v>
      </c>
      <c r="AL2034" t="s">
        <v>55</v>
      </c>
      <c r="AM2034" t="s">
        <v>55</v>
      </c>
      <c r="AN2034" t="s">
        <v>55</v>
      </c>
      <c r="AO2034" t="s">
        <v>55</v>
      </c>
      <c r="AP2034" t="s">
        <v>55</v>
      </c>
      <c r="AQ2034" t="s">
        <v>55</v>
      </c>
    </row>
    <row r="2035" spans="1:43" x14ac:dyDescent="0.35">
      <c r="A2035" t="s">
        <v>3891</v>
      </c>
      <c r="B2035" t="s">
        <v>47</v>
      </c>
      <c r="C2035" t="s">
        <v>48</v>
      </c>
      <c r="D2035" t="s">
        <v>48</v>
      </c>
      <c r="E2035" t="s">
        <v>61</v>
      </c>
      <c r="F2035" t="s">
        <v>3900</v>
      </c>
      <c r="G2035" t="s">
        <v>3901</v>
      </c>
      <c r="I2035" t="str">
        <f>HYPERLINK("https://twitter.com/Twitter User/status/1767223683628843373","https://twitter.com/Twitter User/status/1767223683628843373")</f>
        <v>https://twitter.com/Twitter User/status/1767223683628843373</v>
      </c>
      <c r="J2035" t="s">
        <v>52</v>
      </c>
      <c r="N2035">
        <v>0</v>
      </c>
      <c r="O2035">
        <v>0</v>
      </c>
      <c r="X2035" t="s">
        <v>53</v>
      </c>
      <c r="AK2035" t="s">
        <v>54</v>
      </c>
      <c r="AL2035" t="s">
        <v>55</v>
      </c>
      <c r="AM2035" t="s">
        <v>55</v>
      </c>
      <c r="AN2035" t="s">
        <v>55</v>
      </c>
      <c r="AO2035" t="s">
        <v>55</v>
      </c>
      <c r="AP2035" t="s">
        <v>55</v>
      </c>
      <c r="AQ2035" t="s">
        <v>55</v>
      </c>
    </row>
    <row r="2036" spans="1:43" x14ac:dyDescent="0.35">
      <c r="A2036" t="s">
        <v>3891</v>
      </c>
      <c r="B2036" t="s">
        <v>73</v>
      </c>
      <c r="C2036" t="s">
        <v>3902</v>
      </c>
      <c r="D2036" t="s">
        <v>3902</v>
      </c>
      <c r="E2036" t="s">
        <v>49</v>
      </c>
      <c r="F2036" t="s">
        <v>3903</v>
      </c>
      <c r="G2036" t="s">
        <v>3904</v>
      </c>
      <c r="I2036" t="str">
        <f>HYPERLINK("https://www.youtube.com/watch?v=JxC_5P_yqL8&amp;lc=UgxOI-kVpOzqQdidoaR4AaABAg","https://www.youtube.com/watch?v=JxC_5P_yqL8&amp;lc=UgxOI-kVpOzqQdidoaR4AaABAg")</f>
        <v>https://www.youtube.com/watch?v=JxC_5P_yqL8&amp;lc=UgxOI-kVpOzqQdidoaR4AaABAg</v>
      </c>
      <c r="R2036">
        <v>0</v>
      </c>
      <c r="S2036">
        <v>0</v>
      </c>
      <c r="T2036">
        <v>0</v>
      </c>
      <c r="V2036">
        <v>0</v>
      </c>
      <c r="X2036" t="s">
        <v>228</v>
      </c>
      <c r="AL2036" t="s">
        <v>55</v>
      </c>
      <c r="AM2036" t="s">
        <v>55</v>
      </c>
      <c r="AN2036" t="s">
        <v>55</v>
      </c>
      <c r="AO2036" t="s">
        <v>55</v>
      </c>
      <c r="AP2036" t="s">
        <v>55</v>
      </c>
      <c r="AQ2036" t="s">
        <v>55</v>
      </c>
    </row>
    <row r="2037" spans="1:43" x14ac:dyDescent="0.35">
      <c r="A2037" t="s">
        <v>3891</v>
      </c>
      <c r="B2037" t="s">
        <v>47</v>
      </c>
      <c r="C2037" t="s">
        <v>48</v>
      </c>
      <c r="D2037" t="s">
        <v>48</v>
      </c>
      <c r="E2037" t="s">
        <v>49</v>
      </c>
      <c r="F2037" t="s">
        <v>3905</v>
      </c>
      <c r="G2037" t="s">
        <v>3906</v>
      </c>
      <c r="I2037" t="str">
        <f>HYPERLINK("https://twitter.com/Twitter User/status/1767208336997421227","https://twitter.com/Twitter User/status/1767208336997421227")</f>
        <v>https://twitter.com/Twitter User/status/1767208336997421227</v>
      </c>
      <c r="J2037" t="s">
        <v>52</v>
      </c>
      <c r="N2037">
        <v>0</v>
      </c>
      <c r="O2037">
        <v>0</v>
      </c>
      <c r="X2037" t="s">
        <v>53</v>
      </c>
      <c r="AK2037" t="s">
        <v>54</v>
      </c>
      <c r="AL2037" t="s">
        <v>55</v>
      </c>
      <c r="AM2037" t="s">
        <v>55</v>
      </c>
      <c r="AN2037" t="s">
        <v>55</v>
      </c>
      <c r="AO2037" t="s">
        <v>55</v>
      </c>
      <c r="AP2037" t="s">
        <v>55</v>
      </c>
      <c r="AQ2037" t="s">
        <v>55</v>
      </c>
    </row>
    <row r="2038" spans="1:43" x14ac:dyDescent="0.35">
      <c r="A2038" t="s">
        <v>3891</v>
      </c>
      <c r="B2038" t="s">
        <v>47</v>
      </c>
      <c r="C2038" t="s">
        <v>48</v>
      </c>
      <c r="D2038" t="s">
        <v>48</v>
      </c>
      <c r="E2038" t="s">
        <v>61</v>
      </c>
      <c r="F2038" t="s">
        <v>3907</v>
      </c>
      <c r="G2038" t="s">
        <v>3908</v>
      </c>
      <c r="I2038" t="str">
        <f>HYPERLINK("https://twitter.com/Twitter User/status/1767185116743495740","https://twitter.com/Twitter User/status/1767185116743495740")</f>
        <v>https://twitter.com/Twitter User/status/1767185116743495740</v>
      </c>
      <c r="J2038" t="s">
        <v>52</v>
      </c>
      <c r="N2038">
        <v>0</v>
      </c>
      <c r="O2038">
        <v>0</v>
      </c>
      <c r="X2038" t="s">
        <v>53</v>
      </c>
      <c r="AK2038" t="s">
        <v>54</v>
      </c>
      <c r="AL2038" t="s">
        <v>55</v>
      </c>
      <c r="AM2038" t="s">
        <v>55</v>
      </c>
      <c r="AN2038" t="s">
        <v>55</v>
      </c>
      <c r="AO2038" t="s">
        <v>55</v>
      </c>
      <c r="AP2038" t="s">
        <v>55</v>
      </c>
      <c r="AQ2038" t="s">
        <v>55</v>
      </c>
    </row>
    <row r="2039" spans="1:43" x14ac:dyDescent="0.35">
      <c r="A2039" t="s">
        <v>3891</v>
      </c>
      <c r="B2039" t="s">
        <v>47</v>
      </c>
      <c r="C2039" t="s">
        <v>48</v>
      </c>
      <c r="D2039" t="s">
        <v>48</v>
      </c>
      <c r="E2039" t="s">
        <v>61</v>
      </c>
      <c r="F2039" t="s">
        <v>3909</v>
      </c>
      <c r="G2039" t="s">
        <v>3910</v>
      </c>
      <c r="I2039" t="str">
        <f>HYPERLINK("https://twitter.com/Twitter User/status/1767181384421163111","https://twitter.com/Twitter User/status/1767181384421163111")</f>
        <v>https://twitter.com/Twitter User/status/1767181384421163111</v>
      </c>
      <c r="J2039" t="s">
        <v>52</v>
      </c>
      <c r="N2039">
        <v>0</v>
      </c>
      <c r="O2039">
        <v>0</v>
      </c>
      <c r="X2039" t="s">
        <v>53</v>
      </c>
      <c r="AK2039" t="s">
        <v>54</v>
      </c>
      <c r="AL2039" t="s">
        <v>55</v>
      </c>
      <c r="AM2039" t="s">
        <v>55</v>
      </c>
      <c r="AN2039" t="s">
        <v>55</v>
      </c>
      <c r="AO2039" t="s">
        <v>55</v>
      </c>
      <c r="AP2039" t="s">
        <v>55</v>
      </c>
      <c r="AQ2039" t="s">
        <v>55</v>
      </c>
    </row>
    <row r="2040" spans="1:43" x14ac:dyDescent="0.35">
      <c r="A2040" t="s">
        <v>3891</v>
      </c>
      <c r="B2040" t="s">
        <v>47</v>
      </c>
      <c r="C2040" t="s">
        <v>48</v>
      </c>
      <c r="D2040" t="s">
        <v>48</v>
      </c>
      <c r="E2040" t="s">
        <v>61</v>
      </c>
      <c r="F2040" t="s">
        <v>3911</v>
      </c>
      <c r="G2040" t="s">
        <v>3912</v>
      </c>
      <c r="I2040" t="str">
        <f>HYPERLINK("https://twitter.com/Twitter User/status/1767181366863806782","https://twitter.com/Twitter User/status/1767181366863806782")</f>
        <v>https://twitter.com/Twitter User/status/1767181366863806782</v>
      </c>
      <c r="J2040" t="s">
        <v>52</v>
      </c>
      <c r="N2040">
        <v>0</v>
      </c>
      <c r="O2040">
        <v>0</v>
      </c>
      <c r="X2040" t="s">
        <v>53</v>
      </c>
      <c r="AK2040" t="s">
        <v>54</v>
      </c>
      <c r="AL2040" t="s">
        <v>55</v>
      </c>
      <c r="AM2040" t="s">
        <v>55</v>
      </c>
      <c r="AN2040" t="s">
        <v>55</v>
      </c>
      <c r="AO2040" t="s">
        <v>55</v>
      </c>
      <c r="AP2040" t="s">
        <v>55</v>
      </c>
      <c r="AQ2040" t="s">
        <v>55</v>
      </c>
    </row>
    <row r="2041" spans="1:43" x14ac:dyDescent="0.35">
      <c r="A2041" t="s">
        <v>3891</v>
      </c>
      <c r="B2041" t="s">
        <v>47</v>
      </c>
      <c r="C2041" t="s">
        <v>48</v>
      </c>
      <c r="D2041" t="s">
        <v>48</v>
      </c>
      <c r="E2041" t="s">
        <v>61</v>
      </c>
      <c r="F2041" t="s">
        <v>3913</v>
      </c>
      <c r="G2041" t="s">
        <v>3914</v>
      </c>
      <c r="I2041" t="str">
        <f>HYPERLINK("https://twitter.com/Twitter User/status/1767181340536090960","https://twitter.com/Twitter User/status/1767181340536090960")</f>
        <v>https://twitter.com/Twitter User/status/1767181340536090960</v>
      </c>
      <c r="J2041" t="s">
        <v>52</v>
      </c>
      <c r="N2041">
        <v>0</v>
      </c>
      <c r="O2041">
        <v>0</v>
      </c>
      <c r="X2041" t="s">
        <v>53</v>
      </c>
      <c r="AK2041" t="s">
        <v>54</v>
      </c>
      <c r="AL2041" t="s">
        <v>55</v>
      </c>
      <c r="AM2041" t="s">
        <v>55</v>
      </c>
      <c r="AN2041" t="s">
        <v>55</v>
      </c>
      <c r="AO2041" t="s">
        <v>55</v>
      </c>
      <c r="AP2041" t="s">
        <v>55</v>
      </c>
      <c r="AQ2041" t="s">
        <v>55</v>
      </c>
    </row>
    <row r="2042" spans="1:43" x14ac:dyDescent="0.35">
      <c r="A2042" t="s">
        <v>3891</v>
      </c>
      <c r="B2042" t="s">
        <v>47</v>
      </c>
      <c r="C2042" t="s">
        <v>48</v>
      </c>
      <c r="D2042" t="s">
        <v>48</v>
      </c>
      <c r="E2042" t="s">
        <v>61</v>
      </c>
      <c r="F2042" t="s">
        <v>3915</v>
      </c>
      <c r="G2042" t="s">
        <v>3916</v>
      </c>
      <c r="I2042" t="str">
        <f>HYPERLINK("https://twitter.com/Twitter User/status/1767181311385763964","https://twitter.com/Twitter User/status/1767181311385763964")</f>
        <v>https://twitter.com/Twitter User/status/1767181311385763964</v>
      </c>
      <c r="J2042" t="s">
        <v>52</v>
      </c>
      <c r="N2042">
        <v>0</v>
      </c>
      <c r="O2042">
        <v>0</v>
      </c>
      <c r="X2042" t="s">
        <v>53</v>
      </c>
      <c r="AK2042" t="s">
        <v>54</v>
      </c>
      <c r="AL2042" t="s">
        <v>55</v>
      </c>
      <c r="AM2042" t="s">
        <v>55</v>
      </c>
      <c r="AN2042" t="s">
        <v>55</v>
      </c>
      <c r="AO2042" t="s">
        <v>55</v>
      </c>
      <c r="AP2042" t="s">
        <v>55</v>
      </c>
      <c r="AQ2042" t="s">
        <v>55</v>
      </c>
    </row>
    <row r="2043" spans="1:43" x14ac:dyDescent="0.35">
      <c r="A2043" t="s">
        <v>3891</v>
      </c>
      <c r="B2043" t="s">
        <v>47</v>
      </c>
      <c r="C2043" t="s">
        <v>48</v>
      </c>
      <c r="D2043" t="s">
        <v>48</v>
      </c>
      <c r="E2043" t="s">
        <v>61</v>
      </c>
      <c r="F2043" t="s">
        <v>3917</v>
      </c>
      <c r="G2043" t="s">
        <v>3918</v>
      </c>
      <c r="I2043" t="str">
        <f>HYPERLINK("https://twitter.com/Twitter User/status/1767165244751888769","https://twitter.com/Twitter User/status/1767165244751888769")</f>
        <v>https://twitter.com/Twitter User/status/1767165244751888769</v>
      </c>
      <c r="J2043" t="s">
        <v>52</v>
      </c>
      <c r="N2043">
        <v>0</v>
      </c>
      <c r="O2043">
        <v>0</v>
      </c>
      <c r="X2043" t="s">
        <v>53</v>
      </c>
      <c r="AK2043" t="s">
        <v>54</v>
      </c>
      <c r="AL2043" t="s">
        <v>55</v>
      </c>
      <c r="AM2043" t="s">
        <v>55</v>
      </c>
      <c r="AN2043" t="s">
        <v>55</v>
      </c>
      <c r="AO2043" t="s">
        <v>55</v>
      </c>
      <c r="AP2043" t="s">
        <v>55</v>
      </c>
      <c r="AQ2043" t="s">
        <v>55</v>
      </c>
    </row>
    <row r="2044" spans="1:43" x14ac:dyDescent="0.35">
      <c r="A2044" t="s">
        <v>3891</v>
      </c>
      <c r="B2044" t="s">
        <v>47</v>
      </c>
      <c r="C2044" t="s">
        <v>48</v>
      </c>
      <c r="D2044" t="s">
        <v>48</v>
      </c>
      <c r="E2044" t="s">
        <v>61</v>
      </c>
      <c r="F2044" t="s">
        <v>3919</v>
      </c>
      <c r="G2044" t="s">
        <v>3920</v>
      </c>
      <c r="I2044" t="str">
        <f>HYPERLINK("https://twitter.com/Twitter User/status/1767164031142617181","https://twitter.com/Twitter User/status/1767164031142617181")</f>
        <v>https://twitter.com/Twitter User/status/1767164031142617181</v>
      </c>
      <c r="J2044" t="s">
        <v>52</v>
      </c>
      <c r="N2044">
        <v>0</v>
      </c>
      <c r="O2044">
        <v>0</v>
      </c>
      <c r="X2044" t="s">
        <v>53</v>
      </c>
      <c r="AK2044" t="s">
        <v>54</v>
      </c>
      <c r="AL2044" t="s">
        <v>55</v>
      </c>
      <c r="AM2044" t="s">
        <v>55</v>
      </c>
      <c r="AN2044" t="s">
        <v>55</v>
      </c>
      <c r="AO2044" t="s">
        <v>55</v>
      </c>
      <c r="AP2044" t="s">
        <v>55</v>
      </c>
      <c r="AQ2044" t="s">
        <v>55</v>
      </c>
    </row>
    <row r="2045" spans="1:43" x14ac:dyDescent="0.35">
      <c r="A2045" t="s">
        <v>3891</v>
      </c>
      <c r="B2045" t="s">
        <v>47</v>
      </c>
      <c r="C2045" t="s">
        <v>48</v>
      </c>
      <c r="D2045" t="s">
        <v>48</v>
      </c>
      <c r="E2045" t="s">
        <v>49</v>
      </c>
      <c r="F2045" t="s">
        <v>3921</v>
      </c>
      <c r="G2045" t="s">
        <v>3922</v>
      </c>
      <c r="I2045" t="str">
        <f>HYPERLINK("https://twitter.com/Twitter User/status/1767156406258667735","https://twitter.com/Twitter User/status/1767156406258667735")</f>
        <v>https://twitter.com/Twitter User/status/1767156406258667735</v>
      </c>
      <c r="N2045">
        <v>0</v>
      </c>
      <c r="O2045">
        <v>0</v>
      </c>
      <c r="W2045" t="s">
        <v>94</v>
      </c>
      <c r="X2045" t="s">
        <v>53</v>
      </c>
      <c r="AK2045" t="s">
        <v>54</v>
      </c>
      <c r="AL2045" t="s">
        <v>55</v>
      </c>
      <c r="AM2045" t="s">
        <v>55</v>
      </c>
      <c r="AN2045" t="s">
        <v>55</v>
      </c>
      <c r="AO2045" t="s">
        <v>55</v>
      </c>
      <c r="AP2045" t="s">
        <v>55</v>
      </c>
      <c r="AQ2045" t="s">
        <v>55</v>
      </c>
    </row>
    <row r="2046" spans="1:43" x14ac:dyDescent="0.35">
      <c r="A2046" t="s">
        <v>3891</v>
      </c>
      <c r="B2046" t="s">
        <v>47</v>
      </c>
      <c r="C2046" t="s">
        <v>48</v>
      </c>
      <c r="D2046" t="s">
        <v>48</v>
      </c>
      <c r="E2046" t="s">
        <v>68</v>
      </c>
      <c r="F2046" t="s">
        <v>3894</v>
      </c>
      <c r="G2046" t="s">
        <v>3923</v>
      </c>
      <c r="I2046" t="str">
        <f>HYPERLINK("https://twitter.com/Twitter User/status/1767148608984678865","https://twitter.com/Twitter User/status/1767148608984678865")</f>
        <v>https://twitter.com/Twitter User/status/1767148608984678865</v>
      </c>
      <c r="J2046" t="s">
        <v>52</v>
      </c>
      <c r="N2046">
        <v>0</v>
      </c>
      <c r="O2046">
        <v>0</v>
      </c>
      <c r="X2046" t="s">
        <v>53</v>
      </c>
      <c r="AK2046" t="s">
        <v>54</v>
      </c>
      <c r="AL2046" t="s">
        <v>55</v>
      </c>
      <c r="AM2046" t="s">
        <v>55</v>
      </c>
      <c r="AN2046" t="s">
        <v>55</v>
      </c>
      <c r="AO2046" t="s">
        <v>55</v>
      </c>
      <c r="AP2046" t="s">
        <v>55</v>
      </c>
      <c r="AQ2046" t="s">
        <v>55</v>
      </c>
    </row>
    <row r="2047" spans="1:43" x14ac:dyDescent="0.35">
      <c r="A2047" t="s">
        <v>3891</v>
      </c>
      <c r="B2047" t="s">
        <v>47</v>
      </c>
      <c r="C2047" t="s">
        <v>48</v>
      </c>
      <c r="D2047" t="s">
        <v>48</v>
      </c>
      <c r="E2047" t="s">
        <v>49</v>
      </c>
      <c r="F2047" t="s">
        <v>3924</v>
      </c>
      <c r="G2047" t="s">
        <v>3925</v>
      </c>
      <c r="I2047" t="str">
        <f>HYPERLINK("https://twitter.com/Twitter User/status/1767119940505542865","https://twitter.com/Twitter User/status/1767119940505542865")</f>
        <v>https://twitter.com/Twitter User/status/1767119940505542865</v>
      </c>
      <c r="J2047" t="s">
        <v>52</v>
      </c>
      <c r="N2047">
        <v>0</v>
      </c>
      <c r="O2047">
        <v>0</v>
      </c>
      <c r="X2047" t="s">
        <v>53</v>
      </c>
      <c r="AK2047" t="s">
        <v>54</v>
      </c>
      <c r="AL2047" t="s">
        <v>55</v>
      </c>
      <c r="AM2047" t="s">
        <v>55</v>
      </c>
      <c r="AN2047" t="s">
        <v>55</v>
      </c>
      <c r="AO2047" t="s">
        <v>55</v>
      </c>
      <c r="AP2047" t="s">
        <v>55</v>
      </c>
      <c r="AQ2047" t="s">
        <v>55</v>
      </c>
    </row>
    <row r="2048" spans="1:43" x14ac:dyDescent="0.35">
      <c r="A2048" t="s">
        <v>3891</v>
      </c>
      <c r="B2048" t="s">
        <v>47</v>
      </c>
      <c r="C2048" t="s">
        <v>48</v>
      </c>
      <c r="D2048" t="s">
        <v>48</v>
      </c>
      <c r="E2048" t="s">
        <v>61</v>
      </c>
      <c r="F2048" t="s">
        <v>3926</v>
      </c>
      <c r="G2048" t="s">
        <v>3927</v>
      </c>
      <c r="I2048" t="str">
        <f>HYPERLINK("https://twitter.com/Twitter User/status/1767118708592546192","https://twitter.com/Twitter User/status/1767118708592546192")</f>
        <v>https://twitter.com/Twitter User/status/1767118708592546192</v>
      </c>
      <c r="J2048" t="s">
        <v>52</v>
      </c>
      <c r="N2048">
        <v>0</v>
      </c>
      <c r="O2048">
        <v>0</v>
      </c>
      <c r="X2048" t="s">
        <v>53</v>
      </c>
      <c r="AK2048" t="s">
        <v>54</v>
      </c>
      <c r="AL2048" t="s">
        <v>55</v>
      </c>
      <c r="AM2048" t="s">
        <v>55</v>
      </c>
      <c r="AN2048" t="s">
        <v>55</v>
      </c>
      <c r="AO2048" t="s">
        <v>55</v>
      </c>
      <c r="AP2048" t="s">
        <v>55</v>
      </c>
      <c r="AQ2048" t="s">
        <v>55</v>
      </c>
    </row>
    <row r="2049" spans="1:43" x14ac:dyDescent="0.35">
      <c r="A2049" t="s">
        <v>3891</v>
      </c>
      <c r="B2049" t="s">
        <v>47</v>
      </c>
      <c r="C2049" t="s">
        <v>48</v>
      </c>
      <c r="D2049" t="s">
        <v>48</v>
      </c>
      <c r="E2049" t="s">
        <v>61</v>
      </c>
      <c r="F2049" t="s">
        <v>3928</v>
      </c>
      <c r="G2049" t="s">
        <v>3929</v>
      </c>
      <c r="I2049" t="str">
        <f>HYPERLINK("https://twitter.com/Twitter User/status/1767084705583628495","https://twitter.com/Twitter User/status/1767084705583628495")</f>
        <v>https://twitter.com/Twitter User/status/1767084705583628495</v>
      </c>
      <c r="J2049" t="s">
        <v>52</v>
      </c>
      <c r="N2049">
        <v>0</v>
      </c>
      <c r="O2049">
        <v>0</v>
      </c>
      <c r="X2049" t="s">
        <v>53</v>
      </c>
      <c r="AK2049" t="s">
        <v>54</v>
      </c>
      <c r="AL2049" t="s">
        <v>55</v>
      </c>
      <c r="AM2049" t="s">
        <v>55</v>
      </c>
      <c r="AN2049" t="s">
        <v>55</v>
      </c>
      <c r="AO2049" t="s">
        <v>55</v>
      </c>
      <c r="AP2049" t="s">
        <v>55</v>
      </c>
      <c r="AQ2049" t="s">
        <v>55</v>
      </c>
    </row>
    <row r="2050" spans="1:43" x14ac:dyDescent="0.35">
      <c r="A2050" t="s">
        <v>3891</v>
      </c>
      <c r="B2050" t="s">
        <v>47</v>
      </c>
      <c r="C2050" t="s">
        <v>48</v>
      </c>
      <c r="D2050" t="s">
        <v>48</v>
      </c>
      <c r="E2050" t="s">
        <v>61</v>
      </c>
      <c r="F2050" t="s">
        <v>3928</v>
      </c>
      <c r="G2050" t="s">
        <v>3930</v>
      </c>
      <c r="I2050" t="str">
        <f>HYPERLINK("https://twitter.com/Twitter User/status/1767084673132384324","https://twitter.com/Twitter User/status/1767084673132384324")</f>
        <v>https://twitter.com/Twitter User/status/1767084673132384324</v>
      </c>
      <c r="J2050" t="s">
        <v>52</v>
      </c>
      <c r="N2050">
        <v>0</v>
      </c>
      <c r="O2050">
        <v>0</v>
      </c>
      <c r="X2050" t="s">
        <v>53</v>
      </c>
      <c r="AK2050" t="s">
        <v>54</v>
      </c>
      <c r="AL2050" t="s">
        <v>55</v>
      </c>
      <c r="AM2050" t="s">
        <v>55</v>
      </c>
      <c r="AN2050" t="s">
        <v>55</v>
      </c>
      <c r="AO2050" t="s">
        <v>55</v>
      </c>
      <c r="AP2050" t="s">
        <v>55</v>
      </c>
      <c r="AQ2050" t="s">
        <v>55</v>
      </c>
    </row>
    <row r="2051" spans="1:43" x14ac:dyDescent="0.35">
      <c r="A2051" t="s">
        <v>3891</v>
      </c>
      <c r="B2051" t="s">
        <v>47</v>
      </c>
      <c r="C2051" t="s">
        <v>48</v>
      </c>
      <c r="D2051" t="s">
        <v>48</v>
      </c>
      <c r="E2051" t="s">
        <v>61</v>
      </c>
      <c r="F2051" t="s">
        <v>3931</v>
      </c>
      <c r="G2051" t="s">
        <v>3932</v>
      </c>
      <c r="I2051" t="str">
        <f>HYPERLINK("https://twitter.com/Twitter User/status/1767060798189519154","https://twitter.com/Twitter User/status/1767060798189519154")</f>
        <v>https://twitter.com/Twitter User/status/1767060798189519154</v>
      </c>
      <c r="J2051" t="s">
        <v>60</v>
      </c>
      <c r="N2051">
        <v>0</v>
      </c>
      <c r="O2051">
        <v>0</v>
      </c>
      <c r="X2051" t="s">
        <v>95</v>
      </c>
      <c r="AK2051" t="s">
        <v>54</v>
      </c>
      <c r="AL2051" t="s">
        <v>55</v>
      </c>
      <c r="AM2051" t="s">
        <v>55</v>
      </c>
      <c r="AN2051" t="s">
        <v>55</v>
      </c>
      <c r="AO2051" t="s">
        <v>55</v>
      </c>
      <c r="AP2051" t="s">
        <v>55</v>
      </c>
      <c r="AQ2051" t="s">
        <v>55</v>
      </c>
    </row>
    <row r="2052" spans="1:43" x14ac:dyDescent="0.35">
      <c r="A2052" t="s">
        <v>3891</v>
      </c>
      <c r="B2052" t="s">
        <v>47</v>
      </c>
      <c r="C2052" t="s">
        <v>48</v>
      </c>
      <c r="D2052" t="s">
        <v>48</v>
      </c>
      <c r="E2052" t="s">
        <v>49</v>
      </c>
      <c r="F2052" t="s">
        <v>3933</v>
      </c>
      <c r="G2052" t="s">
        <v>3934</v>
      </c>
      <c r="I2052" t="str">
        <f>HYPERLINK("https://twitter.com/Twitter User/status/1767058700421013984","https://twitter.com/Twitter User/status/1767058700421013984")</f>
        <v>https://twitter.com/Twitter User/status/1767058700421013984</v>
      </c>
      <c r="N2052">
        <v>0</v>
      </c>
      <c r="O2052">
        <v>0</v>
      </c>
      <c r="X2052" t="s">
        <v>53</v>
      </c>
      <c r="AK2052" t="s">
        <v>54</v>
      </c>
      <c r="AL2052" t="s">
        <v>55</v>
      </c>
      <c r="AM2052" t="s">
        <v>55</v>
      </c>
      <c r="AN2052" t="s">
        <v>55</v>
      </c>
      <c r="AO2052" t="s">
        <v>55</v>
      </c>
      <c r="AP2052" t="s">
        <v>55</v>
      </c>
      <c r="AQ2052" t="s">
        <v>55</v>
      </c>
    </row>
    <row r="2053" spans="1:43" x14ac:dyDescent="0.35">
      <c r="A2053" t="s">
        <v>3891</v>
      </c>
      <c r="B2053" t="s">
        <v>47</v>
      </c>
      <c r="C2053" t="s">
        <v>48</v>
      </c>
      <c r="D2053" t="s">
        <v>48</v>
      </c>
      <c r="E2053" t="s">
        <v>49</v>
      </c>
      <c r="F2053" t="s">
        <v>3935</v>
      </c>
      <c r="G2053" t="s">
        <v>3936</v>
      </c>
      <c r="I2053" t="str">
        <f>HYPERLINK("https://twitter.com/Twitter User/status/1767058668946661404","https://twitter.com/Twitter User/status/1767058668946661404")</f>
        <v>https://twitter.com/Twitter User/status/1767058668946661404</v>
      </c>
      <c r="N2053">
        <v>0</v>
      </c>
      <c r="O2053">
        <v>0</v>
      </c>
      <c r="X2053" t="s">
        <v>53</v>
      </c>
      <c r="AK2053" t="s">
        <v>54</v>
      </c>
      <c r="AL2053" t="s">
        <v>55</v>
      </c>
      <c r="AM2053" t="s">
        <v>55</v>
      </c>
      <c r="AN2053" t="s">
        <v>55</v>
      </c>
      <c r="AO2053" t="s">
        <v>55</v>
      </c>
      <c r="AP2053" t="s">
        <v>55</v>
      </c>
      <c r="AQ2053" t="s">
        <v>55</v>
      </c>
    </row>
    <row r="2054" spans="1:43" x14ac:dyDescent="0.35">
      <c r="A2054" t="s">
        <v>3891</v>
      </c>
      <c r="B2054" t="s">
        <v>47</v>
      </c>
      <c r="C2054" t="s">
        <v>48</v>
      </c>
      <c r="D2054" t="s">
        <v>48</v>
      </c>
      <c r="E2054" t="s">
        <v>49</v>
      </c>
      <c r="F2054" t="s">
        <v>3937</v>
      </c>
      <c r="G2054" t="s">
        <v>3938</v>
      </c>
      <c r="I2054" t="str">
        <f>HYPERLINK("https://twitter.com/Twitter User/status/1767058623774314814","https://twitter.com/Twitter User/status/1767058623774314814")</f>
        <v>https://twitter.com/Twitter User/status/1767058623774314814</v>
      </c>
      <c r="N2054">
        <v>0</v>
      </c>
      <c r="O2054">
        <v>0</v>
      </c>
      <c r="X2054" t="s">
        <v>53</v>
      </c>
      <c r="AK2054" t="s">
        <v>54</v>
      </c>
      <c r="AL2054" t="s">
        <v>55</v>
      </c>
      <c r="AM2054" t="s">
        <v>55</v>
      </c>
      <c r="AN2054" t="s">
        <v>55</v>
      </c>
      <c r="AO2054" t="s">
        <v>55</v>
      </c>
      <c r="AP2054" t="s">
        <v>55</v>
      </c>
      <c r="AQ2054" t="s">
        <v>55</v>
      </c>
    </row>
    <row r="2055" spans="1:43" x14ac:dyDescent="0.35">
      <c r="A2055" t="s">
        <v>3891</v>
      </c>
      <c r="B2055" t="s">
        <v>47</v>
      </c>
      <c r="C2055" t="s">
        <v>48</v>
      </c>
      <c r="D2055" t="s">
        <v>48</v>
      </c>
      <c r="E2055" t="s">
        <v>61</v>
      </c>
      <c r="F2055" t="s">
        <v>3939</v>
      </c>
      <c r="G2055" t="s">
        <v>3940</v>
      </c>
      <c r="I2055" t="str">
        <f>HYPERLINK("https://twitter.com/Twitter User/status/1767058599413424424","https://twitter.com/Twitter User/status/1767058599413424424")</f>
        <v>https://twitter.com/Twitter User/status/1767058599413424424</v>
      </c>
      <c r="J2055" t="s">
        <v>52</v>
      </c>
      <c r="N2055">
        <v>0</v>
      </c>
      <c r="O2055">
        <v>0</v>
      </c>
      <c r="X2055" t="s">
        <v>53</v>
      </c>
      <c r="AK2055" t="s">
        <v>54</v>
      </c>
      <c r="AL2055" t="s">
        <v>55</v>
      </c>
      <c r="AM2055" t="s">
        <v>55</v>
      </c>
      <c r="AN2055" t="s">
        <v>55</v>
      </c>
      <c r="AO2055" t="s">
        <v>55</v>
      </c>
      <c r="AP2055" t="s">
        <v>55</v>
      </c>
      <c r="AQ2055" t="s">
        <v>55</v>
      </c>
    </row>
    <row r="2056" spans="1:43" x14ac:dyDescent="0.35">
      <c r="A2056" t="s">
        <v>3891</v>
      </c>
      <c r="B2056" t="s">
        <v>47</v>
      </c>
      <c r="C2056" t="s">
        <v>48</v>
      </c>
      <c r="D2056" t="s">
        <v>48</v>
      </c>
      <c r="E2056" t="s">
        <v>61</v>
      </c>
      <c r="F2056" t="s">
        <v>3941</v>
      </c>
      <c r="G2056" t="s">
        <v>3942</v>
      </c>
      <c r="I2056" t="str">
        <f>HYPERLINK("https://twitter.com/Twitter User/status/1767037385328762986","https://twitter.com/Twitter User/status/1767037385328762986")</f>
        <v>https://twitter.com/Twitter User/status/1767037385328762986</v>
      </c>
      <c r="J2056" t="s">
        <v>52</v>
      </c>
      <c r="N2056">
        <v>0</v>
      </c>
      <c r="O2056">
        <v>0</v>
      </c>
      <c r="X2056" t="s">
        <v>53</v>
      </c>
      <c r="AK2056" t="s">
        <v>54</v>
      </c>
      <c r="AL2056" t="s">
        <v>55</v>
      </c>
      <c r="AM2056" t="s">
        <v>55</v>
      </c>
      <c r="AN2056" t="s">
        <v>55</v>
      </c>
      <c r="AO2056" t="s">
        <v>55</v>
      </c>
      <c r="AP2056" t="s">
        <v>55</v>
      </c>
      <c r="AQ2056" t="s">
        <v>55</v>
      </c>
    </row>
    <row r="2057" spans="1:43" x14ac:dyDescent="0.35">
      <c r="A2057" t="s">
        <v>3891</v>
      </c>
      <c r="B2057" t="s">
        <v>47</v>
      </c>
      <c r="C2057" t="s">
        <v>48</v>
      </c>
      <c r="D2057" t="s">
        <v>48</v>
      </c>
      <c r="E2057" t="s">
        <v>49</v>
      </c>
      <c r="F2057" t="s">
        <v>3943</v>
      </c>
      <c r="G2057" t="s">
        <v>3944</v>
      </c>
      <c r="I2057" t="str">
        <f>HYPERLINK("https://twitter.com/Twitter User/status/1767008696213594412","https://twitter.com/Twitter User/status/1767008696213594412")</f>
        <v>https://twitter.com/Twitter User/status/1767008696213594412</v>
      </c>
      <c r="N2057">
        <v>0</v>
      </c>
      <c r="O2057">
        <v>0</v>
      </c>
      <c r="W2057" t="s">
        <v>94</v>
      </c>
      <c r="X2057" t="s">
        <v>53</v>
      </c>
      <c r="AK2057" t="s">
        <v>54</v>
      </c>
      <c r="AL2057" t="s">
        <v>55</v>
      </c>
      <c r="AM2057" t="s">
        <v>55</v>
      </c>
      <c r="AN2057" t="s">
        <v>55</v>
      </c>
      <c r="AO2057" t="s">
        <v>55</v>
      </c>
      <c r="AP2057" t="s">
        <v>55</v>
      </c>
      <c r="AQ2057" t="s">
        <v>55</v>
      </c>
    </row>
    <row r="2058" spans="1:43" x14ac:dyDescent="0.35">
      <c r="A2058" t="s">
        <v>3945</v>
      </c>
      <c r="B2058" t="s">
        <v>47</v>
      </c>
      <c r="C2058" t="s">
        <v>48</v>
      </c>
      <c r="D2058" t="s">
        <v>48</v>
      </c>
      <c r="E2058" t="s">
        <v>61</v>
      </c>
      <c r="F2058" t="s">
        <v>3928</v>
      </c>
      <c r="G2058" t="s">
        <v>3946</v>
      </c>
      <c r="I2058" t="str">
        <f>HYPERLINK("https://twitter.com/Twitter User/status/1766860938609631546","https://twitter.com/Twitter User/status/1766860938609631546")</f>
        <v>https://twitter.com/Twitter User/status/1766860938609631546</v>
      </c>
      <c r="J2058" t="s">
        <v>52</v>
      </c>
      <c r="N2058">
        <v>0</v>
      </c>
      <c r="O2058">
        <v>0</v>
      </c>
      <c r="X2058" t="s">
        <v>53</v>
      </c>
      <c r="AK2058" t="s">
        <v>54</v>
      </c>
      <c r="AL2058" t="s">
        <v>55</v>
      </c>
      <c r="AM2058" t="s">
        <v>55</v>
      </c>
      <c r="AN2058" t="s">
        <v>55</v>
      </c>
      <c r="AO2058" t="s">
        <v>55</v>
      </c>
      <c r="AP2058" t="s">
        <v>55</v>
      </c>
      <c r="AQ2058" t="s">
        <v>55</v>
      </c>
    </row>
    <row r="2059" spans="1:43" x14ac:dyDescent="0.35">
      <c r="A2059" t="s">
        <v>3945</v>
      </c>
      <c r="B2059" t="s">
        <v>47</v>
      </c>
      <c r="C2059" t="s">
        <v>48</v>
      </c>
      <c r="D2059" t="s">
        <v>48</v>
      </c>
      <c r="E2059" t="s">
        <v>61</v>
      </c>
      <c r="F2059" t="s">
        <v>3928</v>
      </c>
      <c r="G2059" t="s">
        <v>3947</v>
      </c>
      <c r="I2059" t="str">
        <f>HYPERLINK("https://twitter.com/Twitter User/status/1766860919563251871","https://twitter.com/Twitter User/status/1766860919563251871")</f>
        <v>https://twitter.com/Twitter User/status/1766860919563251871</v>
      </c>
      <c r="J2059" t="s">
        <v>52</v>
      </c>
      <c r="N2059">
        <v>0</v>
      </c>
      <c r="O2059">
        <v>0</v>
      </c>
      <c r="X2059" t="s">
        <v>53</v>
      </c>
      <c r="AK2059" t="s">
        <v>54</v>
      </c>
      <c r="AL2059" t="s">
        <v>55</v>
      </c>
      <c r="AM2059" t="s">
        <v>55</v>
      </c>
      <c r="AN2059" t="s">
        <v>55</v>
      </c>
      <c r="AO2059" t="s">
        <v>55</v>
      </c>
      <c r="AP2059" t="s">
        <v>55</v>
      </c>
      <c r="AQ2059" t="s">
        <v>55</v>
      </c>
    </row>
    <row r="2060" spans="1:43" x14ac:dyDescent="0.35">
      <c r="A2060" t="s">
        <v>3945</v>
      </c>
      <c r="B2060" t="s">
        <v>47</v>
      </c>
      <c r="C2060" t="s">
        <v>48</v>
      </c>
      <c r="D2060" t="s">
        <v>48</v>
      </c>
      <c r="E2060" t="s">
        <v>61</v>
      </c>
      <c r="F2060" t="s">
        <v>3948</v>
      </c>
      <c r="G2060" t="s">
        <v>3949</v>
      </c>
      <c r="I2060" t="str">
        <f>HYPERLINK("https://twitter.com/Twitter User/status/1766860896981156300","https://twitter.com/Twitter User/status/1766860896981156300")</f>
        <v>https://twitter.com/Twitter User/status/1766860896981156300</v>
      </c>
      <c r="J2060" t="s">
        <v>52</v>
      </c>
      <c r="N2060">
        <v>0</v>
      </c>
      <c r="O2060">
        <v>0</v>
      </c>
      <c r="X2060" t="s">
        <v>53</v>
      </c>
      <c r="AK2060" t="s">
        <v>54</v>
      </c>
      <c r="AL2060" t="s">
        <v>55</v>
      </c>
      <c r="AM2060" t="s">
        <v>55</v>
      </c>
      <c r="AN2060" t="s">
        <v>55</v>
      </c>
      <c r="AO2060" t="s">
        <v>55</v>
      </c>
      <c r="AP2060" t="s">
        <v>55</v>
      </c>
      <c r="AQ2060" t="s">
        <v>55</v>
      </c>
    </row>
    <row r="2061" spans="1:43" x14ac:dyDescent="0.35">
      <c r="A2061" t="s">
        <v>3945</v>
      </c>
      <c r="B2061" t="s">
        <v>47</v>
      </c>
      <c r="C2061" t="s">
        <v>48</v>
      </c>
      <c r="D2061" t="s">
        <v>48</v>
      </c>
      <c r="E2061" t="s">
        <v>61</v>
      </c>
      <c r="F2061" t="s">
        <v>3928</v>
      </c>
      <c r="G2061" t="s">
        <v>3950</v>
      </c>
      <c r="I2061" t="str">
        <f>HYPERLINK("https://twitter.com/Twitter User/status/1766860881185390739","https://twitter.com/Twitter User/status/1766860881185390739")</f>
        <v>https://twitter.com/Twitter User/status/1766860881185390739</v>
      </c>
      <c r="J2061" t="s">
        <v>52</v>
      </c>
      <c r="N2061">
        <v>0</v>
      </c>
      <c r="O2061">
        <v>0</v>
      </c>
      <c r="X2061" t="s">
        <v>53</v>
      </c>
      <c r="AK2061" t="s">
        <v>54</v>
      </c>
      <c r="AL2061" t="s">
        <v>55</v>
      </c>
      <c r="AM2061" t="s">
        <v>55</v>
      </c>
      <c r="AN2061" t="s">
        <v>55</v>
      </c>
      <c r="AO2061" t="s">
        <v>55</v>
      </c>
      <c r="AP2061" t="s">
        <v>55</v>
      </c>
      <c r="AQ2061" t="s">
        <v>55</v>
      </c>
    </row>
    <row r="2062" spans="1:43" x14ac:dyDescent="0.35">
      <c r="A2062" t="s">
        <v>3945</v>
      </c>
      <c r="B2062" t="s">
        <v>47</v>
      </c>
      <c r="C2062" t="s">
        <v>48</v>
      </c>
      <c r="D2062" t="s">
        <v>48</v>
      </c>
      <c r="E2062" t="s">
        <v>49</v>
      </c>
      <c r="F2062" t="s">
        <v>3951</v>
      </c>
      <c r="G2062" t="s">
        <v>3952</v>
      </c>
      <c r="I2062" t="str">
        <f>HYPERLINK("https://twitter.com/Twitter User/status/1766813471578997066","https://twitter.com/Twitter User/status/1766813471578997066")</f>
        <v>https://twitter.com/Twitter User/status/1766813471578997066</v>
      </c>
      <c r="N2062">
        <v>0</v>
      </c>
      <c r="O2062">
        <v>0</v>
      </c>
      <c r="X2062" t="s">
        <v>53</v>
      </c>
      <c r="AK2062" t="s">
        <v>54</v>
      </c>
      <c r="AL2062" t="s">
        <v>55</v>
      </c>
      <c r="AM2062" t="s">
        <v>55</v>
      </c>
      <c r="AN2062" t="s">
        <v>55</v>
      </c>
      <c r="AO2062" t="s">
        <v>55</v>
      </c>
      <c r="AP2062" t="s">
        <v>55</v>
      </c>
      <c r="AQ2062" t="s">
        <v>55</v>
      </c>
    </row>
    <row r="2063" spans="1:43" x14ac:dyDescent="0.35">
      <c r="A2063" t="s">
        <v>3945</v>
      </c>
      <c r="B2063" t="s">
        <v>47</v>
      </c>
      <c r="C2063" t="s">
        <v>48</v>
      </c>
      <c r="D2063" t="s">
        <v>48</v>
      </c>
      <c r="E2063" t="s">
        <v>49</v>
      </c>
      <c r="F2063" t="s">
        <v>3953</v>
      </c>
      <c r="G2063" t="s">
        <v>3954</v>
      </c>
      <c r="I2063" t="str">
        <f>HYPERLINK("https://twitter.com/Twitter User/status/1766813403555737771","https://twitter.com/Twitter User/status/1766813403555737771")</f>
        <v>https://twitter.com/Twitter User/status/1766813403555737771</v>
      </c>
      <c r="N2063">
        <v>0</v>
      </c>
      <c r="O2063">
        <v>0</v>
      </c>
      <c r="X2063" t="s">
        <v>53</v>
      </c>
      <c r="AK2063" t="s">
        <v>54</v>
      </c>
      <c r="AL2063" t="s">
        <v>55</v>
      </c>
      <c r="AM2063" t="s">
        <v>55</v>
      </c>
      <c r="AN2063" t="s">
        <v>55</v>
      </c>
      <c r="AO2063" t="s">
        <v>55</v>
      </c>
      <c r="AP2063" t="s">
        <v>55</v>
      </c>
      <c r="AQ2063" t="s">
        <v>55</v>
      </c>
    </row>
    <row r="2064" spans="1:43" x14ac:dyDescent="0.35">
      <c r="A2064" t="s">
        <v>3945</v>
      </c>
      <c r="B2064" t="s">
        <v>47</v>
      </c>
      <c r="C2064" t="s">
        <v>48</v>
      </c>
      <c r="D2064" t="s">
        <v>48</v>
      </c>
      <c r="E2064" t="s">
        <v>49</v>
      </c>
      <c r="F2064" t="s">
        <v>3955</v>
      </c>
      <c r="G2064" t="s">
        <v>3956</v>
      </c>
      <c r="I2064" t="str">
        <f>HYPERLINK("https://twitter.com/Twitter User/status/1766803245647716823","https://twitter.com/Twitter User/status/1766803245647716823")</f>
        <v>https://twitter.com/Twitter User/status/1766803245647716823</v>
      </c>
      <c r="J2064" t="s">
        <v>52</v>
      </c>
      <c r="N2064">
        <v>0</v>
      </c>
      <c r="O2064">
        <v>0</v>
      </c>
      <c r="X2064" t="s">
        <v>95</v>
      </c>
      <c r="AK2064" t="s">
        <v>54</v>
      </c>
      <c r="AL2064" t="s">
        <v>55</v>
      </c>
      <c r="AM2064" t="s">
        <v>55</v>
      </c>
      <c r="AN2064" t="s">
        <v>55</v>
      </c>
      <c r="AO2064" t="s">
        <v>55</v>
      </c>
      <c r="AP2064" t="s">
        <v>55</v>
      </c>
      <c r="AQ2064" t="s">
        <v>55</v>
      </c>
    </row>
    <row r="2065" spans="1:43" x14ac:dyDescent="0.35">
      <c r="A2065" t="s">
        <v>3945</v>
      </c>
      <c r="B2065" t="s">
        <v>47</v>
      </c>
      <c r="C2065" t="s">
        <v>48</v>
      </c>
      <c r="D2065" t="s">
        <v>48</v>
      </c>
      <c r="E2065" t="s">
        <v>68</v>
      </c>
      <c r="F2065" t="s">
        <v>3957</v>
      </c>
      <c r="G2065" t="s">
        <v>3958</v>
      </c>
      <c r="I2065" t="str">
        <f>HYPERLINK("https://twitter.com/Twitter User/status/1766740897243472019","https://twitter.com/Twitter User/status/1766740897243472019")</f>
        <v>https://twitter.com/Twitter User/status/1766740897243472019</v>
      </c>
      <c r="J2065" t="s">
        <v>52</v>
      </c>
      <c r="N2065">
        <v>0</v>
      </c>
      <c r="O2065">
        <v>0</v>
      </c>
      <c r="X2065" t="s">
        <v>53</v>
      </c>
      <c r="AK2065" t="s">
        <v>54</v>
      </c>
      <c r="AL2065" t="s">
        <v>55</v>
      </c>
      <c r="AM2065" t="s">
        <v>55</v>
      </c>
      <c r="AN2065" t="s">
        <v>55</v>
      </c>
      <c r="AO2065" t="s">
        <v>55</v>
      </c>
      <c r="AP2065" t="s">
        <v>55</v>
      </c>
      <c r="AQ2065" t="s">
        <v>55</v>
      </c>
    </row>
    <row r="2066" spans="1:43" x14ac:dyDescent="0.35">
      <c r="A2066" t="s">
        <v>3945</v>
      </c>
      <c r="B2066" t="s">
        <v>73</v>
      </c>
      <c r="C2066" t="s">
        <v>3959</v>
      </c>
      <c r="D2066" t="s">
        <v>3959</v>
      </c>
      <c r="E2066" t="s">
        <v>49</v>
      </c>
      <c r="F2066" t="s">
        <v>3960</v>
      </c>
      <c r="G2066" t="s">
        <v>3961</v>
      </c>
      <c r="I2066" t="str">
        <f>HYPERLINK("https://www.youtube.com/watch?v=CXg3MBker2k&amp;lc=UgyNDl8QVhdi5e4Oz0Z4AaABAg","https://www.youtube.com/watch?v=CXg3MBker2k&amp;lc=UgyNDl8QVhdi5e4Oz0Z4AaABAg")</f>
        <v>https://www.youtube.com/watch?v=CXg3MBker2k&amp;lc=UgyNDl8QVhdi5e4Oz0Z4AaABAg</v>
      </c>
      <c r="R2066">
        <v>0</v>
      </c>
      <c r="S2066">
        <v>0</v>
      </c>
      <c r="T2066">
        <v>0</v>
      </c>
      <c r="V2066">
        <v>0</v>
      </c>
      <c r="X2066" t="s">
        <v>228</v>
      </c>
      <c r="AL2066" t="s">
        <v>55</v>
      </c>
      <c r="AM2066" t="s">
        <v>55</v>
      </c>
      <c r="AN2066" t="s">
        <v>55</v>
      </c>
      <c r="AO2066" t="s">
        <v>55</v>
      </c>
      <c r="AP2066" t="s">
        <v>55</v>
      </c>
      <c r="AQ2066" t="s">
        <v>55</v>
      </c>
    </row>
    <row r="2067" spans="1:43" x14ac:dyDescent="0.35">
      <c r="A2067" t="s">
        <v>3945</v>
      </c>
      <c r="B2067" t="s">
        <v>73</v>
      </c>
      <c r="C2067" t="s">
        <v>3959</v>
      </c>
      <c r="D2067" t="s">
        <v>3959</v>
      </c>
      <c r="E2067" t="s">
        <v>49</v>
      </c>
      <c r="F2067" t="s">
        <v>3962</v>
      </c>
      <c r="G2067" t="s">
        <v>3963</v>
      </c>
      <c r="I2067" t="str">
        <f>HYPERLINK("https://www.youtube.com/watch?v=UtUlC3XA8Zk&amp;lc=Ugy2zh7TSuhm62SOa_F4AaABAg","https://www.youtube.com/watch?v=UtUlC3XA8Zk&amp;lc=Ugy2zh7TSuhm62SOa_F4AaABAg")</f>
        <v>https://www.youtube.com/watch?v=UtUlC3XA8Zk&amp;lc=Ugy2zh7TSuhm62SOa_F4AaABAg</v>
      </c>
      <c r="R2067">
        <v>0</v>
      </c>
      <c r="S2067">
        <v>0</v>
      </c>
      <c r="T2067">
        <v>0</v>
      </c>
      <c r="V2067">
        <v>0</v>
      </c>
      <c r="X2067" t="s">
        <v>228</v>
      </c>
      <c r="AL2067" t="s">
        <v>55</v>
      </c>
      <c r="AM2067" t="s">
        <v>55</v>
      </c>
      <c r="AN2067" t="s">
        <v>55</v>
      </c>
      <c r="AO2067" t="s">
        <v>55</v>
      </c>
      <c r="AP2067" t="s">
        <v>55</v>
      </c>
      <c r="AQ2067" t="s">
        <v>55</v>
      </c>
    </row>
    <row r="2068" spans="1:43" x14ac:dyDescent="0.35">
      <c r="A2068" t="s">
        <v>3945</v>
      </c>
      <c r="B2068" t="s">
        <v>73</v>
      </c>
      <c r="C2068" t="s">
        <v>3959</v>
      </c>
      <c r="D2068" t="s">
        <v>3959</v>
      </c>
      <c r="E2068" t="s">
        <v>49</v>
      </c>
      <c r="F2068" t="s">
        <v>3964</v>
      </c>
      <c r="G2068" t="s">
        <v>3965</v>
      </c>
      <c r="I2068" t="str">
        <f>HYPERLINK("https://www.youtube.com/watch?v=UtUlC3XA8Zk&amp;lc=UgzZvT3JMlRRX47PDPh4AaABAg","https://www.youtube.com/watch?v=UtUlC3XA8Zk&amp;lc=UgzZvT3JMlRRX47PDPh4AaABAg")</f>
        <v>https://www.youtube.com/watch?v=UtUlC3XA8Zk&amp;lc=UgzZvT3JMlRRX47PDPh4AaABAg</v>
      </c>
      <c r="R2068">
        <v>0</v>
      </c>
      <c r="S2068">
        <v>0</v>
      </c>
      <c r="T2068">
        <v>0</v>
      </c>
      <c r="V2068">
        <v>0</v>
      </c>
      <c r="X2068" t="s">
        <v>228</v>
      </c>
      <c r="AL2068" t="s">
        <v>55</v>
      </c>
      <c r="AM2068" t="s">
        <v>55</v>
      </c>
      <c r="AN2068" t="s">
        <v>55</v>
      </c>
      <c r="AO2068" t="s">
        <v>55</v>
      </c>
      <c r="AP2068" t="s">
        <v>55</v>
      </c>
      <c r="AQ2068" t="s">
        <v>55</v>
      </c>
    </row>
    <row r="2069" spans="1:43" x14ac:dyDescent="0.35">
      <c r="A2069" t="s">
        <v>3945</v>
      </c>
      <c r="B2069" t="s">
        <v>47</v>
      </c>
      <c r="C2069" t="s">
        <v>48</v>
      </c>
      <c r="D2069" t="s">
        <v>48</v>
      </c>
      <c r="E2069" t="s">
        <v>61</v>
      </c>
      <c r="F2069" t="s">
        <v>3966</v>
      </c>
      <c r="G2069" t="s">
        <v>3967</v>
      </c>
      <c r="I2069" t="str">
        <f>HYPERLINK("https://twitter.com/Twitter User/status/1766730921036992996","https://twitter.com/Twitter User/status/1766730921036992996")</f>
        <v>https://twitter.com/Twitter User/status/1766730921036992996</v>
      </c>
      <c r="J2069" t="s">
        <v>52</v>
      </c>
      <c r="N2069">
        <v>0</v>
      </c>
      <c r="O2069">
        <v>0</v>
      </c>
      <c r="X2069" t="s">
        <v>53</v>
      </c>
      <c r="AK2069" t="s">
        <v>54</v>
      </c>
      <c r="AL2069" t="s">
        <v>55</v>
      </c>
      <c r="AM2069" t="s">
        <v>55</v>
      </c>
      <c r="AN2069" t="s">
        <v>55</v>
      </c>
      <c r="AO2069" t="s">
        <v>55</v>
      </c>
      <c r="AP2069" t="s">
        <v>55</v>
      </c>
      <c r="AQ2069" t="s">
        <v>55</v>
      </c>
    </row>
    <row r="2070" spans="1:43" x14ac:dyDescent="0.35">
      <c r="A2070" t="s">
        <v>3945</v>
      </c>
      <c r="B2070" t="s">
        <v>47</v>
      </c>
      <c r="C2070" t="s">
        <v>48</v>
      </c>
      <c r="D2070" t="s">
        <v>48</v>
      </c>
      <c r="E2070" t="s">
        <v>49</v>
      </c>
      <c r="F2070" t="s">
        <v>3968</v>
      </c>
      <c r="G2070" t="s">
        <v>3969</v>
      </c>
      <c r="I2070" t="str">
        <f>HYPERLINK("https://twitter.com/Twitter User/status/1766681855724560780","https://twitter.com/Twitter User/status/1766681855724560780")</f>
        <v>https://twitter.com/Twitter User/status/1766681855724560780</v>
      </c>
      <c r="J2070" t="s">
        <v>52</v>
      </c>
      <c r="N2070">
        <v>0</v>
      </c>
      <c r="O2070">
        <v>0</v>
      </c>
      <c r="W2070" t="s">
        <v>94</v>
      </c>
      <c r="X2070" t="s">
        <v>53</v>
      </c>
      <c r="AK2070" t="s">
        <v>54</v>
      </c>
      <c r="AL2070" t="s">
        <v>55</v>
      </c>
      <c r="AM2070" t="s">
        <v>55</v>
      </c>
      <c r="AN2070" t="s">
        <v>55</v>
      </c>
      <c r="AO2070" t="s">
        <v>55</v>
      </c>
      <c r="AP2070" t="s">
        <v>55</v>
      </c>
      <c r="AQ2070" t="s">
        <v>55</v>
      </c>
    </row>
    <row r="2071" spans="1:43" x14ac:dyDescent="0.35">
      <c r="A2071" t="s">
        <v>3945</v>
      </c>
      <c r="B2071" t="s">
        <v>47</v>
      </c>
      <c r="C2071" t="s">
        <v>48</v>
      </c>
      <c r="D2071" t="s">
        <v>48</v>
      </c>
      <c r="E2071" t="s">
        <v>49</v>
      </c>
      <c r="F2071" t="s">
        <v>3970</v>
      </c>
      <c r="G2071" t="s">
        <v>3971</v>
      </c>
      <c r="I2071" t="str">
        <f>HYPERLINK("https://twitter.com/Twitter User/status/1766575094233513987","https://twitter.com/Twitter User/status/1766575094233513987")</f>
        <v>https://twitter.com/Twitter User/status/1766575094233513987</v>
      </c>
      <c r="J2071" t="s">
        <v>52</v>
      </c>
      <c r="N2071">
        <v>0</v>
      </c>
      <c r="O2071">
        <v>0</v>
      </c>
      <c r="X2071" t="s">
        <v>53</v>
      </c>
      <c r="AK2071" t="s">
        <v>54</v>
      </c>
      <c r="AL2071" t="s">
        <v>55</v>
      </c>
      <c r="AM2071" t="s">
        <v>55</v>
      </c>
      <c r="AN2071" t="s">
        <v>55</v>
      </c>
      <c r="AO2071" t="s">
        <v>55</v>
      </c>
      <c r="AP2071" t="s">
        <v>55</v>
      </c>
      <c r="AQ2071" t="s">
        <v>55</v>
      </c>
    </row>
    <row r="2072" spans="1:43" x14ac:dyDescent="0.35">
      <c r="A2072" t="s">
        <v>3972</v>
      </c>
      <c r="B2072" t="s">
        <v>47</v>
      </c>
      <c r="C2072" t="s">
        <v>48</v>
      </c>
      <c r="D2072" t="s">
        <v>48</v>
      </c>
      <c r="E2072" t="s">
        <v>61</v>
      </c>
      <c r="F2072" t="s">
        <v>3973</v>
      </c>
      <c r="G2072" t="s">
        <v>3974</v>
      </c>
      <c r="I2072" t="str">
        <f>HYPERLINK("https://twitter.com/Twitter User/status/1766531821813252429","https://twitter.com/Twitter User/status/1766531821813252429")</f>
        <v>https://twitter.com/Twitter User/status/1766531821813252429</v>
      </c>
      <c r="J2072" t="s">
        <v>52</v>
      </c>
      <c r="N2072">
        <v>0</v>
      </c>
      <c r="O2072">
        <v>0</v>
      </c>
      <c r="X2072" t="s">
        <v>53</v>
      </c>
      <c r="AK2072" t="s">
        <v>54</v>
      </c>
      <c r="AL2072" t="s">
        <v>55</v>
      </c>
      <c r="AM2072" t="s">
        <v>55</v>
      </c>
      <c r="AN2072" t="s">
        <v>55</v>
      </c>
      <c r="AO2072" t="s">
        <v>55</v>
      </c>
      <c r="AP2072" t="s">
        <v>55</v>
      </c>
      <c r="AQ2072" t="s">
        <v>55</v>
      </c>
    </row>
    <row r="2073" spans="1:43" x14ac:dyDescent="0.35">
      <c r="A2073" t="s">
        <v>3972</v>
      </c>
      <c r="B2073" t="s">
        <v>47</v>
      </c>
      <c r="C2073" t="s">
        <v>48</v>
      </c>
      <c r="D2073" t="s">
        <v>48</v>
      </c>
      <c r="E2073" t="s">
        <v>49</v>
      </c>
      <c r="F2073" t="s">
        <v>3975</v>
      </c>
      <c r="G2073" t="s">
        <v>3976</v>
      </c>
      <c r="I2073" t="str">
        <f>HYPERLINK("https://twitter.com/Twitter User/status/1766521073250845039","https://twitter.com/Twitter User/status/1766521073250845039")</f>
        <v>https://twitter.com/Twitter User/status/1766521073250845039</v>
      </c>
      <c r="J2073" t="s">
        <v>52</v>
      </c>
      <c r="N2073">
        <v>0</v>
      </c>
      <c r="O2073">
        <v>0</v>
      </c>
      <c r="X2073" t="s">
        <v>53</v>
      </c>
      <c r="AK2073" t="s">
        <v>54</v>
      </c>
      <c r="AL2073" t="s">
        <v>55</v>
      </c>
      <c r="AM2073" t="s">
        <v>55</v>
      </c>
      <c r="AN2073" t="s">
        <v>55</v>
      </c>
      <c r="AO2073" t="s">
        <v>55</v>
      </c>
      <c r="AP2073" t="s">
        <v>55</v>
      </c>
      <c r="AQ2073" t="s">
        <v>55</v>
      </c>
    </row>
    <row r="2074" spans="1:43" x14ac:dyDescent="0.35">
      <c r="A2074" t="s">
        <v>3972</v>
      </c>
      <c r="B2074" t="s">
        <v>47</v>
      </c>
      <c r="C2074" t="s">
        <v>48</v>
      </c>
      <c r="D2074" t="s">
        <v>48</v>
      </c>
      <c r="E2074" t="s">
        <v>61</v>
      </c>
      <c r="F2074" t="s">
        <v>3977</v>
      </c>
      <c r="G2074" t="s">
        <v>3978</v>
      </c>
      <c r="I2074" t="str">
        <f>HYPERLINK("https://twitter.com/Twitter User/status/1766510868244607284","https://twitter.com/Twitter User/status/1766510868244607284")</f>
        <v>https://twitter.com/Twitter User/status/1766510868244607284</v>
      </c>
      <c r="J2074" t="s">
        <v>52</v>
      </c>
      <c r="N2074">
        <v>0</v>
      </c>
      <c r="O2074">
        <v>0</v>
      </c>
      <c r="X2074" t="s">
        <v>53</v>
      </c>
      <c r="AK2074" t="s">
        <v>54</v>
      </c>
      <c r="AL2074" t="s">
        <v>55</v>
      </c>
      <c r="AM2074" t="s">
        <v>55</v>
      </c>
      <c r="AN2074" t="s">
        <v>55</v>
      </c>
      <c r="AO2074" t="s">
        <v>55</v>
      </c>
      <c r="AP2074" t="s">
        <v>55</v>
      </c>
      <c r="AQ2074" t="s">
        <v>55</v>
      </c>
    </row>
    <row r="2075" spans="1:43" x14ac:dyDescent="0.35">
      <c r="A2075" t="s">
        <v>3972</v>
      </c>
      <c r="B2075" t="s">
        <v>47</v>
      </c>
      <c r="C2075" t="s">
        <v>48</v>
      </c>
      <c r="D2075" t="s">
        <v>48</v>
      </c>
      <c r="E2075" t="s">
        <v>61</v>
      </c>
      <c r="F2075" t="s">
        <v>3979</v>
      </c>
      <c r="G2075" t="s">
        <v>3980</v>
      </c>
      <c r="I2075" t="str">
        <f>HYPERLINK("https://twitter.com/Twitter User/status/1766425611856404908","https://twitter.com/Twitter User/status/1766425611856404908")</f>
        <v>https://twitter.com/Twitter User/status/1766425611856404908</v>
      </c>
      <c r="N2075">
        <v>0</v>
      </c>
      <c r="O2075">
        <v>0</v>
      </c>
      <c r="X2075" t="s">
        <v>53</v>
      </c>
      <c r="AK2075" t="s">
        <v>54</v>
      </c>
      <c r="AL2075" t="s">
        <v>55</v>
      </c>
      <c r="AM2075" t="s">
        <v>55</v>
      </c>
      <c r="AN2075" t="s">
        <v>55</v>
      </c>
      <c r="AO2075" t="s">
        <v>55</v>
      </c>
      <c r="AP2075" t="s">
        <v>55</v>
      </c>
      <c r="AQ2075" t="s">
        <v>55</v>
      </c>
    </row>
    <row r="2076" spans="1:43" x14ac:dyDescent="0.35">
      <c r="A2076" t="s">
        <v>3972</v>
      </c>
      <c r="B2076" t="s">
        <v>47</v>
      </c>
      <c r="C2076" t="s">
        <v>48</v>
      </c>
      <c r="D2076" t="s">
        <v>48</v>
      </c>
      <c r="E2076" t="s">
        <v>61</v>
      </c>
      <c r="F2076" t="s">
        <v>3981</v>
      </c>
      <c r="G2076" t="s">
        <v>3982</v>
      </c>
      <c r="I2076" t="str">
        <f>HYPERLINK("https://twitter.com/airtelbank/status/1766392697932202187","https://twitter.com/airtelbank/status/1766392697932202187")</f>
        <v>https://twitter.com/airtelbank/status/1766392697932202187</v>
      </c>
      <c r="J2076" t="s">
        <v>52</v>
      </c>
      <c r="N2076">
        <v>0</v>
      </c>
      <c r="O2076">
        <v>0</v>
      </c>
      <c r="P2076">
        <v>82044</v>
      </c>
      <c r="W2076" t="s">
        <v>94</v>
      </c>
      <c r="X2076" t="s">
        <v>53</v>
      </c>
      <c r="AK2076" t="s">
        <v>54</v>
      </c>
      <c r="AL2076" t="s">
        <v>55</v>
      </c>
      <c r="AM2076" t="s">
        <v>55</v>
      </c>
      <c r="AN2076" t="s">
        <v>55</v>
      </c>
      <c r="AO2076" t="s">
        <v>55</v>
      </c>
      <c r="AP2076" t="s">
        <v>55</v>
      </c>
      <c r="AQ2076" t="s">
        <v>55</v>
      </c>
    </row>
    <row r="2077" spans="1:43" x14ac:dyDescent="0.35">
      <c r="A2077" t="s">
        <v>3972</v>
      </c>
      <c r="B2077" t="s">
        <v>47</v>
      </c>
      <c r="C2077" t="s">
        <v>48</v>
      </c>
      <c r="D2077" t="s">
        <v>48</v>
      </c>
      <c r="E2077" t="s">
        <v>61</v>
      </c>
      <c r="F2077" t="s">
        <v>3983</v>
      </c>
      <c r="G2077" t="s">
        <v>3984</v>
      </c>
      <c r="I2077" t="str">
        <f>HYPERLINK("https://twitter.com/Twitter User/status/1766392120422830468","https://twitter.com/Twitter User/status/1766392120422830468")</f>
        <v>https://twitter.com/Twitter User/status/1766392120422830468</v>
      </c>
      <c r="N2077">
        <v>0</v>
      </c>
      <c r="O2077">
        <v>0</v>
      </c>
      <c r="X2077" t="s">
        <v>53</v>
      </c>
      <c r="AK2077" t="s">
        <v>54</v>
      </c>
      <c r="AL2077" t="s">
        <v>55</v>
      </c>
      <c r="AM2077" t="s">
        <v>55</v>
      </c>
      <c r="AN2077" t="s">
        <v>55</v>
      </c>
      <c r="AO2077" t="s">
        <v>55</v>
      </c>
      <c r="AP2077" t="s">
        <v>55</v>
      </c>
      <c r="AQ2077" t="s">
        <v>55</v>
      </c>
    </row>
    <row r="2078" spans="1:43" x14ac:dyDescent="0.35">
      <c r="A2078" t="s">
        <v>3972</v>
      </c>
      <c r="B2078" t="s">
        <v>47</v>
      </c>
      <c r="C2078" t="s">
        <v>48</v>
      </c>
      <c r="D2078" t="s">
        <v>48</v>
      </c>
      <c r="E2078" t="s">
        <v>61</v>
      </c>
      <c r="F2078" t="s">
        <v>3985</v>
      </c>
      <c r="G2078" t="s">
        <v>3986</v>
      </c>
      <c r="I2078" t="str">
        <f>HYPERLINK("https://twitter.com/Twitter User/status/1766391698970829008","https://twitter.com/Twitter User/status/1766391698970829008")</f>
        <v>https://twitter.com/Twitter User/status/1766391698970829008</v>
      </c>
      <c r="N2078">
        <v>0</v>
      </c>
      <c r="O2078">
        <v>0</v>
      </c>
      <c r="X2078" t="s">
        <v>53</v>
      </c>
      <c r="AK2078" t="s">
        <v>54</v>
      </c>
      <c r="AL2078" t="s">
        <v>55</v>
      </c>
      <c r="AM2078" t="s">
        <v>55</v>
      </c>
      <c r="AN2078" t="s">
        <v>55</v>
      </c>
      <c r="AO2078" t="s">
        <v>55</v>
      </c>
      <c r="AP2078" t="s">
        <v>55</v>
      </c>
      <c r="AQ2078" t="s">
        <v>55</v>
      </c>
    </row>
    <row r="2079" spans="1:43" x14ac:dyDescent="0.35">
      <c r="A2079" t="s">
        <v>3972</v>
      </c>
      <c r="B2079" t="s">
        <v>47</v>
      </c>
      <c r="C2079" t="s">
        <v>48</v>
      </c>
      <c r="D2079" t="s">
        <v>48</v>
      </c>
      <c r="E2079" t="s">
        <v>49</v>
      </c>
      <c r="F2079" t="s">
        <v>3987</v>
      </c>
      <c r="G2079" t="s">
        <v>3988</v>
      </c>
      <c r="I2079" t="str">
        <f>HYPERLINK("https://twitter.com/Twitter User/status/1766377884338589794","https://twitter.com/Twitter User/status/1766377884338589794")</f>
        <v>https://twitter.com/Twitter User/status/1766377884338589794</v>
      </c>
      <c r="J2079" t="s">
        <v>52</v>
      </c>
      <c r="N2079">
        <v>0</v>
      </c>
      <c r="O2079">
        <v>0</v>
      </c>
      <c r="X2079" t="s">
        <v>53</v>
      </c>
      <c r="AK2079" t="s">
        <v>54</v>
      </c>
      <c r="AL2079" t="s">
        <v>55</v>
      </c>
      <c r="AM2079" t="s">
        <v>55</v>
      </c>
      <c r="AN2079" t="s">
        <v>55</v>
      </c>
      <c r="AO2079" t="s">
        <v>55</v>
      </c>
      <c r="AP2079" t="s">
        <v>55</v>
      </c>
      <c r="AQ2079" t="s">
        <v>55</v>
      </c>
    </row>
    <row r="2080" spans="1:43" x14ac:dyDescent="0.35">
      <c r="A2080" t="s">
        <v>3972</v>
      </c>
      <c r="B2080" t="s">
        <v>47</v>
      </c>
      <c r="C2080" t="s">
        <v>48</v>
      </c>
      <c r="D2080" t="s">
        <v>48</v>
      </c>
      <c r="E2080" t="s">
        <v>68</v>
      </c>
      <c r="F2080" t="s">
        <v>3989</v>
      </c>
      <c r="G2080" t="s">
        <v>3990</v>
      </c>
      <c r="I2080" t="str">
        <f>HYPERLINK("https://twitter.com/Twitter User/status/1766342795680473335","https://twitter.com/Twitter User/status/1766342795680473335")</f>
        <v>https://twitter.com/Twitter User/status/1766342795680473335</v>
      </c>
      <c r="J2080" t="s">
        <v>52</v>
      </c>
      <c r="N2080">
        <v>0</v>
      </c>
      <c r="O2080">
        <v>0</v>
      </c>
      <c r="X2080" t="s">
        <v>53</v>
      </c>
      <c r="AK2080" t="s">
        <v>54</v>
      </c>
      <c r="AL2080" t="s">
        <v>55</v>
      </c>
      <c r="AM2080" t="s">
        <v>55</v>
      </c>
      <c r="AN2080" t="s">
        <v>55</v>
      </c>
      <c r="AO2080" t="s">
        <v>55</v>
      </c>
      <c r="AP2080" t="s">
        <v>55</v>
      </c>
      <c r="AQ2080" t="s">
        <v>55</v>
      </c>
    </row>
    <row r="2081" spans="1:43" x14ac:dyDescent="0.35">
      <c r="A2081" t="s">
        <v>3972</v>
      </c>
      <c r="B2081" t="s">
        <v>47</v>
      </c>
      <c r="C2081" t="s">
        <v>48</v>
      </c>
      <c r="D2081" t="s">
        <v>48</v>
      </c>
      <c r="E2081" t="s">
        <v>68</v>
      </c>
      <c r="F2081" t="s">
        <v>3991</v>
      </c>
      <c r="G2081" t="s">
        <v>3992</v>
      </c>
      <c r="I2081" t="str">
        <f>HYPERLINK("https://twitter.com/Twitter User/status/1766318260092612793","https://twitter.com/Twitter User/status/1766318260092612793")</f>
        <v>https://twitter.com/Twitter User/status/1766318260092612793</v>
      </c>
      <c r="J2081" t="s">
        <v>52</v>
      </c>
      <c r="N2081">
        <v>0</v>
      </c>
      <c r="O2081">
        <v>0</v>
      </c>
      <c r="X2081" t="s">
        <v>53</v>
      </c>
      <c r="AK2081" t="s">
        <v>54</v>
      </c>
      <c r="AL2081" t="s">
        <v>55</v>
      </c>
      <c r="AM2081" t="s">
        <v>55</v>
      </c>
      <c r="AN2081" t="s">
        <v>55</v>
      </c>
      <c r="AO2081" t="s">
        <v>55</v>
      </c>
      <c r="AP2081" t="s">
        <v>55</v>
      </c>
      <c r="AQ2081" t="s">
        <v>55</v>
      </c>
    </row>
    <row r="2082" spans="1:43" x14ac:dyDescent="0.35">
      <c r="A2082" t="s">
        <v>3993</v>
      </c>
      <c r="B2082" t="s">
        <v>47</v>
      </c>
      <c r="C2082" t="s">
        <v>48</v>
      </c>
      <c r="D2082" t="s">
        <v>48</v>
      </c>
      <c r="E2082" t="s">
        <v>49</v>
      </c>
      <c r="F2082" t="s">
        <v>3994</v>
      </c>
      <c r="G2082" t="s">
        <v>3995</v>
      </c>
      <c r="I2082" t="str">
        <f>HYPERLINK("https://twitter.com/Twitter User/status/1766108857342857486","https://twitter.com/Twitter User/status/1766108857342857486")</f>
        <v>https://twitter.com/Twitter User/status/1766108857342857486</v>
      </c>
      <c r="N2082">
        <v>0</v>
      </c>
      <c r="O2082">
        <v>0</v>
      </c>
      <c r="X2082" t="s">
        <v>53</v>
      </c>
      <c r="AK2082" t="s">
        <v>54</v>
      </c>
      <c r="AL2082" t="s">
        <v>55</v>
      </c>
      <c r="AM2082" t="s">
        <v>55</v>
      </c>
      <c r="AN2082" t="s">
        <v>55</v>
      </c>
      <c r="AO2082" t="s">
        <v>55</v>
      </c>
      <c r="AP2082" t="s">
        <v>55</v>
      </c>
      <c r="AQ2082" t="s">
        <v>55</v>
      </c>
    </row>
    <row r="2083" spans="1:43" x14ac:dyDescent="0.35">
      <c r="A2083" t="s">
        <v>3993</v>
      </c>
      <c r="B2083" t="s">
        <v>47</v>
      </c>
      <c r="C2083" t="s">
        <v>48</v>
      </c>
      <c r="D2083" t="s">
        <v>48</v>
      </c>
      <c r="E2083" t="s">
        <v>49</v>
      </c>
      <c r="F2083" t="s">
        <v>3996</v>
      </c>
      <c r="G2083" t="s">
        <v>3997</v>
      </c>
      <c r="I2083" t="str">
        <f>HYPERLINK("https://twitter.com/Twitter User/status/1766090673948934508","https://twitter.com/Twitter User/status/1766090673948934508")</f>
        <v>https://twitter.com/Twitter User/status/1766090673948934508</v>
      </c>
      <c r="J2083" t="s">
        <v>52</v>
      </c>
      <c r="N2083">
        <v>0</v>
      </c>
      <c r="O2083">
        <v>0</v>
      </c>
      <c r="X2083" t="s">
        <v>53</v>
      </c>
      <c r="AK2083" t="s">
        <v>54</v>
      </c>
      <c r="AL2083" t="s">
        <v>55</v>
      </c>
      <c r="AM2083" t="s">
        <v>55</v>
      </c>
      <c r="AN2083" t="s">
        <v>55</v>
      </c>
      <c r="AO2083" t="s">
        <v>55</v>
      </c>
      <c r="AP2083" t="s">
        <v>55</v>
      </c>
      <c r="AQ2083" t="s">
        <v>55</v>
      </c>
    </row>
    <row r="2084" spans="1:43" x14ac:dyDescent="0.35">
      <c r="A2084" t="s">
        <v>3993</v>
      </c>
      <c r="B2084" t="s">
        <v>47</v>
      </c>
      <c r="C2084" t="s">
        <v>48</v>
      </c>
      <c r="D2084" t="s">
        <v>48</v>
      </c>
      <c r="E2084" t="s">
        <v>68</v>
      </c>
      <c r="F2084" t="s">
        <v>3998</v>
      </c>
      <c r="G2084" t="s">
        <v>3999</v>
      </c>
      <c r="I2084" t="str">
        <f>HYPERLINK("https://twitter.com/Twitter User/status/1766081203608997933","https://twitter.com/Twitter User/status/1766081203608997933")</f>
        <v>https://twitter.com/Twitter User/status/1766081203608997933</v>
      </c>
      <c r="J2084" t="s">
        <v>52</v>
      </c>
      <c r="N2084">
        <v>0</v>
      </c>
      <c r="O2084">
        <v>0</v>
      </c>
      <c r="X2084" t="s">
        <v>53</v>
      </c>
      <c r="AK2084" t="s">
        <v>54</v>
      </c>
      <c r="AL2084" t="s">
        <v>55</v>
      </c>
      <c r="AM2084" t="s">
        <v>55</v>
      </c>
      <c r="AN2084" t="s">
        <v>55</v>
      </c>
      <c r="AO2084" t="s">
        <v>55</v>
      </c>
      <c r="AP2084" t="s">
        <v>55</v>
      </c>
      <c r="AQ2084" t="s">
        <v>55</v>
      </c>
    </row>
    <row r="2085" spans="1:43" x14ac:dyDescent="0.35">
      <c r="A2085" t="s">
        <v>3993</v>
      </c>
      <c r="B2085" t="s">
        <v>47</v>
      </c>
      <c r="C2085" t="s">
        <v>48</v>
      </c>
      <c r="D2085" t="s">
        <v>48</v>
      </c>
      <c r="E2085" t="s">
        <v>61</v>
      </c>
      <c r="F2085" t="s">
        <v>4000</v>
      </c>
      <c r="G2085" t="s">
        <v>4001</v>
      </c>
      <c r="I2085" t="str">
        <f>HYPERLINK("https://twitter.com/Twitter User/status/1766079664001552656","https://twitter.com/Twitter User/status/1766079664001552656")</f>
        <v>https://twitter.com/Twitter User/status/1766079664001552656</v>
      </c>
      <c r="N2085">
        <v>0</v>
      </c>
      <c r="O2085">
        <v>0</v>
      </c>
      <c r="X2085" t="s">
        <v>53</v>
      </c>
      <c r="AK2085" t="s">
        <v>54</v>
      </c>
      <c r="AL2085" t="s">
        <v>55</v>
      </c>
      <c r="AM2085" t="s">
        <v>55</v>
      </c>
      <c r="AN2085" t="s">
        <v>55</v>
      </c>
      <c r="AO2085" t="s">
        <v>55</v>
      </c>
      <c r="AP2085" t="s">
        <v>55</v>
      </c>
      <c r="AQ2085" t="s">
        <v>55</v>
      </c>
    </row>
    <row r="2086" spans="1:43" x14ac:dyDescent="0.35">
      <c r="A2086" t="s">
        <v>3993</v>
      </c>
      <c r="B2086" t="s">
        <v>73</v>
      </c>
      <c r="C2086" t="s">
        <v>4002</v>
      </c>
      <c r="D2086" t="s">
        <v>4002</v>
      </c>
      <c r="E2086" t="s">
        <v>61</v>
      </c>
      <c r="F2086" t="s">
        <v>4003</v>
      </c>
      <c r="G2086" t="s">
        <v>4004</v>
      </c>
      <c r="I2086" t="str">
        <f>HYPERLINK("https://www.youtube.com/watch?v=1QPCeVyabdg&amp;lc=UgwMloQXxuo_RhjHBB54AaABAg","https://www.youtube.com/watch?v=1QPCeVyabdg&amp;lc=UgwMloQXxuo_RhjHBB54AaABAg")</f>
        <v>https://www.youtube.com/watch?v=1QPCeVyabdg&amp;lc=UgwMloQXxuo_RhjHBB54AaABAg</v>
      </c>
      <c r="R2086">
        <v>0</v>
      </c>
      <c r="S2086">
        <v>0</v>
      </c>
      <c r="T2086">
        <v>0</v>
      </c>
      <c r="V2086">
        <v>0</v>
      </c>
      <c r="X2086" t="s">
        <v>228</v>
      </c>
      <c r="AL2086" t="s">
        <v>55</v>
      </c>
      <c r="AM2086" t="s">
        <v>55</v>
      </c>
      <c r="AN2086" t="s">
        <v>55</v>
      </c>
      <c r="AO2086" t="s">
        <v>55</v>
      </c>
      <c r="AP2086" t="s">
        <v>55</v>
      </c>
      <c r="AQ2086" t="s">
        <v>55</v>
      </c>
    </row>
    <row r="2087" spans="1:43" x14ac:dyDescent="0.35">
      <c r="A2087" t="s">
        <v>3993</v>
      </c>
      <c r="B2087" t="s">
        <v>47</v>
      </c>
      <c r="C2087" t="s">
        <v>48</v>
      </c>
      <c r="D2087" t="s">
        <v>48</v>
      </c>
      <c r="E2087" t="s">
        <v>61</v>
      </c>
      <c r="F2087" t="s">
        <v>4005</v>
      </c>
      <c r="G2087" t="s">
        <v>4006</v>
      </c>
      <c r="I2087" t="str">
        <f>HYPERLINK("https://twitter.com/Twitter User/status/1766065797263437934","https://twitter.com/Twitter User/status/1766065797263437934")</f>
        <v>https://twitter.com/Twitter User/status/1766065797263437934</v>
      </c>
      <c r="N2087">
        <v>0</v>
      </c>
      <c r="O2087">
        <v>0</v>
      </c>
      <c r="X2087" t="s">
        <v>53</v>
      </c>
      <c r="AK2087" t="s">
        <v>54</v>
      </c>
      <c r="AL2087" t="s">
        <v>55</v>
      </c>
      <c r="AM2087" t="s">
        <v>55</v>
      </c>
      <c r="AN2087" t="s">
        <v>55</v>
      </c>
      <c r="AO2087" t="s">
        <v>55</v>
      </c>
      <c r="AP2087" t="s">
        <v>55</v>
      </c>
      <c r="AQ2087" t="s">
        <v>55</v>
      </c>
    </row>
    <row r="2088" spans="1:43" x14ac:dyDescent="0.35">
      <c r="A2088" t="s">
        <v>3993</v>
      </c>
      <c r="B2088" t="s">
        <v>47</v>
      </c>
      <c r="C2088" t="s">
        <v>48</v>
      </c>
      <c r="D2088" t="s">
        <v>48</v>
      </c>
      <c r="E2088" t="s">
        <v>61</v>
      </c>
      <c r="F2088" t="s">
        <v>4007</v>
      </c>
      <c r="G2088" t="s">
        <v>4008</v>
      </c>
      <c r="I2088" t="str">
        <f>HYPERLINK("https://twitter.com/Twitter User/status/1766059568646467718","https://twitter.com/Twitter User/status/1766059568646467718")</f>
        <v>https://twitter.com/Twitter User/status/1766059568646467718</v>
      </c>
      <c r="J2088" t="s">
        <v>52</v>
      </c>
      <c r="N2088">
        <v>0</v>
      </c>
      <c r="O2088">
        <v>0</v>
      </c>
      <c r="X2088" t="s">
        <v>53</v>
      </c>
      <c r="AK2088" t="s">
        <v>54</v>
      </c>
      <c r="AL2088" t="s">
        <v>55</v>
      </c>
      <c r="AM2088" t="s">
        <v>55</v>
      </c>
      <c r="AN2088" t="s">
        <v>55</v>
      </c>
      <c r="AO2088" t="s">
        <v>55</v>
      </c>
      <c r="AP2088" t="s">
        <v>55</v>
      </c>
      <c r="AQ2088" t="s">
        <v>55</v>
      </c>
    </row>
    <row r="2089" spans="1:43" x14ac:dyDescent="0.35">
      <c r="A2089" t="s">
        <v>3993</v>
      </c>
      <c r="B2089" t="s">
        <v>66</v>
      </c>
      <c r="C2089" t="s">
        <v>3531</v>
      </c>
      <c r="D2089" t="s">
        <v>3531</v>
      </c>
      <c r="E2089" t="s">
        <v>68</v>
      </c>
      <c r="F2089" t="s">
        <v>4009</v>
      </c>
      <c r="G2089" t="s">
        <v>4010</v>
      </c>
      <c r="I2089" t="str">
        <f>HYPERLINK("https://payrup0.wordpress.com/2024/03/08/upgrade-your-connection-payrups-postpaid-recharge/","https://payrup0.wordpress.com/2024/03/08/upgrade-your-connection-payrups-postpaid-recharge/")</f>
        <v>https://payrup0.wordpress.com/2024/03/08/upgrade-your-connection-payrups-postpaid-recharge/</v>
      </c>
      <c r="AL2089" t="s">
        <v>55</v>
      </c>
      <c r="AM2089" t="s">
        <v>55</v>
      </c>
      <c r="AN2089" t="s">
        <v>55</v>
      </c>
      <c r="AO2089" t="s">
        <v>55</v>
      </c>
      <c r="AP2089" t="s">
        <v>55</v>
      </c>
      <c r="AQ2089" t="s">
        <v>55</v>
      </c>
    </row>
    <row r="2090" spans="1:43" x14ac:dyDescent="0.35">
      <c r="A2090" t="s">
        <v>3993</v>
      </c>
      <c r="B2090" t="s">
        <v>47</v>
      </c>
      <c r="C2090" t="s">
        <v>48</v>
      </c>
      <c r="D2090" t="s">
        <v>48</v>
      </c>
      <c r="E2090" t="s">
        <v>49</v>
      </c>
      <c r="F2090" t="s">
        <v>4011</v>
      </c>
      <c r="G2090" t="s">
        <v>4012</v>
      </c>
      <c r="I2090" t="str">
        <f>HYPERLINK("https://twitter.com/Twitter User/status/1766043594878750824","https://twitter.com/Twitter User/status/1766043594878750824")</f>
        <v>https://twitter.com/Twitter User/status/1766043594878750824</v>
      </c>
      <c r="N2090">
        <v>0</v>
      </c>
      <c r="O2090">
        <v>0</v>
      </c>
      <c r="X2090" t="s">
        <v>53</v>
      </c>
      <c r="AK2090" t="s">
        <v>54</v>
      </c>
      <c r="AL2090" t="s">
        <v>55</v>
      </c>
      <c r="AM2090" t="s">
        <v>55</v>
      </c>
      <c r="AN2090" t="s">
        <v>55</v>
      </c>
      <c r="AO2090" t="s">
        <v>55</v>
      </c>
      <c r="AP2090" t="s">
        <v>55</v>
      </c>
      <c r="AQ2090" t="s">
        <v>55</v>
      </c>
    </row>
    <row r="2091" spans="1:43" x14ac:dyDescent="0.35">
      <c r="A2091" t="s">
        <v>3993</v>
      </c>
      <c r="B2091" t="s">
        <v>47</v>
      </c>
      <c r="C2091" t="s">
        <v>48</v>
      </c>
      <c r="D2091" t="s">
        <v>48</v>
      </c>
      <c r="E2091" t="s">
        <v>61</v>
      </c>
      <c r="F2091" t="s">
        <v>4013</v>
      </c>
      <c r="G2091" t="s">
        <v>4014</v>
      </c>
      <c r="I2091" t="str">
        <f>HYPERLINK("https://twitter.com/Twitter User/status/1766040160859214066","https://twitter.com/Twitter User/status/1766040160859214066")</f>
        <v>https://twitter.com/Twitter User/status/1766040160859214066</v>
      </c>
      <c r="J2091" t="s">
        <v>52</v>
      </c>
      <c r="N2091">
        <v>0</v>
      </c>
      <c r="O2091">
        <v>0</v>
      </c>
      <c r="X2091" t="s">
        <v>53</v>
      </c>
      <c r="AK2091" t="s">
        <v>54</v>
      </c>
      <c r="AL2091" t="s">
        <v>55</v>
      </c>
      <c r="AM2091" t="s">
        <v>55</v>
      </c>
      <c r="AN2091" t="s">
        <v>55</v>
      </c>
      <c r="AO2091" t="s">
        <v>55</v>
      </c>
      <c r="AP2091" t="s">
        <v>55</v>
      </c>
      <c r="AQ2091" t="s">
        <v>55</v>
      </c>
    </row>
    <row r="2092" spans="1:43" x14ac:dyDescent="0.35">
      <c r="A2092" t="s">
        <v>3993</v>
      </c>
      <c r="B2092" t="s">
        <v>47</v>
      </c>
      <c r="C2092" t="s">
        <v>48</v>
      </c>
      <c r="D2092" t="s">
        <v>48</v>
      </c>
      <c r="E2092" t="s">
        <v>49</v>
      </c>
      <c r="F2092" t="s">
        <v>4015</v>
      </c>
      <c r="G2092" t="s">
        <v>4016</v>
      </c>
      <c r="I2092" t="str">
        <f>HYPERLINK("https://twitter.com/Twitter User/status/1766025235177030084","https://twitter.com/Twitter User/status/1766025235177030084")</f>
        <v>https://twitter.com/Twitter User/status/1766025235177030084</v>
      </c>
      <c r="N2092">
        <v>0</v>
      </c>
      <c r="O2092">
        <v>0</v>
      </c>
      <c r="X2092" t="s">
        <v>95</v>
      </c>
      <c r="AK2092" t="s">
        <v>54</v>
      </c>
      <c r="AL2092" t="s">
        <v>55</v>
      </c>
      <c r="AM2092" t="s">
        <v>55</v>
      </c>
      <c r="AN2092" t="s">
        <v>55</v>
      </c>
      <c r="AO2092" t="s">
        <v>55</v>
      </c>
      <c r="AP2092" t="s">
        <v>55</v>
      </c>
      <c r="AQ2092" t="s">
        <v>55</v>
      </c>
    </row>
    <row r="2093" spans="1:43" x14ac:dyDescent="0.35">
      <c r="A2093" t="s">
        <v>3993</v>
      </c>
      <c r="B2093" t="s">
        <v>47</v>
      </c>
      <c r="C2093" t="s">
        <v>48</v>
      </c>
      <c r="D2093" t="s">
        <v>48</v>
      </c>
      <c r="E2093" t="s">
        <v>49</v>
      </c>
      <c r="F2093" t="s">
        <v>4017</v>
      </c>
      <c r="G2093" t="s">
        <v>4018</v>
      </c>
      <c r="I2093" t="str">
        <f>HYPERLINK("https://twitter.com/Twitter User/status/1766025185512284424","https://twitter.com/Twitter User/status/1766025185512284424")</f>
        <v>https://twitter.com/Twitter User/status/1766025185512284424</v>
      </c>
      <c r="N2093">
        <v>0</v>
      </c>
      <c r="O2093">
        <v>0</v>
      </c>
      <c r="X2093" t="s">
        <v>95</v>
      </c>
      <c r="AK2093" t="s">
        <v>54</v>
      </c>
      <c r="AL2093" t="s">
        <v>55</v>
      </c>
      <c r="AM2093" t="s">
        <v>55</v>
      </c>
      <c r="AN2093" t="s">
        <v>55</v>
      </c>
      <c r="AO2093" t="s">
        <v>55</v>
      </c>
      <c r="AP2093" t="s">
        <v>55</v>
      </c>
      <c r="AQ2093" t="s">
        <v>55</v>
      </c>
    </row>
    <row r="2094" spans="1:43" x14ac:dyDescent="0.35">
      <c r="A2094" t="s">
        <v>3993</v>
      </c>
      <c r="B2094" t="s">
        <v>47</v>
      </c>
      <c r="C2094" t="s">
        <v>48</v>
      </c>
      <c r="D2094" t="s">
        <v>48</v>
      </c>
      <c r="E2094" t="s">
        <v>49</v>
      </c>
      <c r="F2094" t="s">
        <v>4019</v>
      </c>
      <c r="G2094" t="s">
        <v>4020</v>
      </c>
      <c r="I2094" t="str">
        <f>HYPERLINK("https://twitter.com/Twitter User/status/1766015587019612460","https://twitter.com/Twitter User/status/1766015587019612460")</f>
        <v>https://twitter.com/Twitter User/status/1766015587019612460</v>
      </c>
      <c r="N2094">
        <v>0</v>
      </c>
      <c r="O2094">
        <v>0</v>
      </c>
      <c r="X2094" t="s">
        <v>53</v>
      </c>
      <c r="AK2094" t="s">
        <v>54</v>
      </c>
      <c r="AL2094" t="s">
        <v>55</v>
      </c>
      <c r="AM2094" t="s">
        <v>55</v>
      </c>
      <c r="AN2094" t="s">
        <v>55</v>
      </c>
      <c r="AO2094" t="s">
        <v>55</v>
      </c>
      <c r="AP2094" t="s">
        <v>55</v>
      </c>
      <c r="AQ2094" t="s">
        <v>55</v>
      </c>
    </row>
    <row r="2095" spans="1:43" x14ac:dyDescent="0.35">
      <c r="A2095" t="s">
        <v>3993</v>
      </c>
      <c r="B2095" t="s">
        <v>47</v>
      </c>
      <c r="C2095" t="s">
        <v>48</v>
      </c>
      <c r="D2095" t="s">
        <v>48</v>
      </c>
      <c r="E2095" t="s">
        <v>49</v>
      </c>
      <c r="F2095" t="s">
        <v>4017</v>
      </c>
      <c r="G2095" t="s">
        <v>4021</v>
      </c>
      <c r="I2095" t="str">
        <f>HYPERLINK("https://twitter.com/Twitter User/status/1766013366294733272","https://twitter.com/Twitter User/status/1766013366294733272")</f>
        <v>https://twitter.com/Twitter User/status/1766013366294733272</v>
      </c>
      <c r="J2095" t="s">
        <v>52</v>
      </c>
      <c r="N2095">
        <v>0</v>
      </c>
      <c r="O2095">
        <v>0</v>
      </c>
      <c r="X2095" t="s">
        <v>53</v>
      </c>
      <c r="AK2095" t="s">
        <v>54</v>
      </c>
      <c r="AL2095" t="s">
        <v>55</v>
      </c>
      <c r="AM2095" t="s">
        <v>55</v>
      </c>
      <c r="AN2095" t="s">
        <v>55</v>
      </c>
      <c r="AO2095" t="s">
        <v>55</v>
      </c>
      <c r="AP2095" t="s">
        <v>55</v>
      </c>
      <c r="AQ2095" t="s">
        <v>55</v>
      </c>
    </row>
    <row r="2096" spans="1:43" x14ac:dyDescent="0.35">
      <c r="A2096" t="s">
        <v>3993</v>
      </c>
      <c r="B2096" t="s">
        <v>47</v>
      </c>
      <c r="C2096" t="s">
        <v>48</v>
      </c>
      <c r="D2096" t="s">
        <v>48</v>
      </c>
      <c r="E2096" t="s">
        <v>49</v>
      </c>
      <c r="F2096" t="s">
        <v>4022</v>
      </c>
      <c r="G2096" t="s">
        <v>4023</v>
      </c>
      <c r="I2096" t="str">
        <f>HYPERLINK("https://twitter.com/Twitter User/status/1766012867059331546","https://twitter.com/Twitter User/status/1766012867059331546")</f>
        <v>https://twitter.com/Twitter User/status/1766012867059331546</v>
      </c>
      <c r="J2096" t="s">
        <v>52</v>
      </c>
      <c r="N2096">
        <v>0</v>
      </c>
      <c r="O2096">
        <v>0</v>
      </c>
      <c r="X2096" t="s">
        <v>53</v>
      </c>
      <c r="AK2096" t="s">
        <v>54</v>
      </c>
      <c r="AL2096" t="s">
        <v>55</v>
      </c>
      <c r="AM2096" t="s">
        <v>55</v>
      </c>
      <c r="AN2096" t="s">
        <v>55</v>
      </c>
      <c r="AO2096" t="s">
        <v>55</v>
      </c>
      <c r="AP2096" t="s">
        <v>55</v>
      </c>
      <c r="AQ2096" t="s">
        <v>55</v>
      </c>
    </row>
    <row r="2097" spans="1:43" x14ac:dyDescent="0.35">
      <c r="A2097" t="s">
        <v>3993</v>
      </c>
      <c r="B2097" t="s">
        <v>47</v>
      </c>
      <c r="C2097" t="s">
        <v>48</v>
      </c>
      <c r="D2097" t="s">
        <v>48</v>
      </c>
      <c r="E2097" t="s">
        <v>49</v>
      </c>
      <c r="F2097" t="s">
        <v>4024</v>
      </c>
      <c r="G2097" t="s">
        <v>4025</v>
      </c>
      <c r="I2097" t="str">
        <f>HYPERLINK("https://twitter.com/Twitter User/status/1766012501920043370","https://twitter.com/Twitter User/status/1766012501920043370")</f>
        <v>https://twitter.com/Twitter User/status/1766012501920043370</v>
      </c>
      <c r="J2097" t="s">
        <v>52</v>
      </c>
      <c r="N2097">
        <v>0</v>
      </c>
      <c r="O2097">
        <v>0</v>
      </c>
      <c r="X2097" t="s">
        <v>53</v>
      </c>
      <c r="AK2097" t="s">
        <v>54</v>
      </c>
      <c r="AL2097" t="s">
        <v>55</v>
      </c>
      <c r="AM2097" t="s">
        <v>55</v>
      </c>
      <c r="AN2097" t="s">
        <v>55</v>
      </c>
      <c r="AO2097" t="s">
        <v>55</v>
      </c>
      <c r="AP2097" t="s">
        <v>55</v>
      </c>
      <c r="AQ2097" t="s">
        <v>55</v>
      </c>
    </row>
    <row r="2098" spans="1:43" x14ac:dyDescent="0.35">
      <c r="A2098" t="s">
        <v>3993</v>
      </c>
      <c r="B2098" t="s">
        <v>47</v>
      </c>
      <c r="C2098" t="s">
        <v>48</v>
      </c>
      <c r="D2098" t="s">
        <v>48</v>
      </c>
      <c r="E2098" t="s">
        <v>49</v>
      </c>
      <c r="F2098" t="s">
        <v>4015</v>
      </c>
      <c r="G2098" t="s">
        <v>4026</v>
      </c>
      <c r="I2098" t="str">
        <f>HYPERLINK("https://twitter.com/Twitter User/status/1766012294234837342","https://twitter.com/Twitter User/status/1766012294234837342")</f>
        <v>https://twitter.com/Twitter User/status/1766012294234837342</v>
      </c>
      <c r="J2098" t="s">
        <v>52</v>
      </c>
      <c r="N2098">
        <v>0</v>
      </c>
      <c r="O2098">
        <v>0</v>
      </c>
      <c r="X2098" t="s">
        <v>53</v>
      </c>
      <c r="AK2098" t="s">
        <v>54</v>
      </c>
      <c r="AL2098" t="s">
        <v>55</v>
      </c>
      <c r="AM2098" t="s">
        <v>55</v>
      </c>
      <c r="AN2098" t="s">
        <v>55</v>
      </c>
      <c r="AO2098" t="s">
        <v>55</v>
      </c>
      <c r="AP2098" t="s">
        <v>55</v>
      </c>
      <c r="AQ2098" t="s">
        <v>55</v>
      </c>
    </row>
    <row r="2099" spans="1:43" x14ac:dyDescent="0.35">
      <c r="A2099" t="s">
        <v>3993</v>
      </c>
      <c r="B2099" t="s">
        <v>47</v>
      </c>
      <c r="C2099" t="s">
        <v>48</v>
      </c>
      <c r="D2099" t="s">
        <v>48</v>
      </c>
      <c r="E2099" t="s">
        <v>49</v>
      </c>
      <c r="F2099" t="s">
        <v>4027</v>
      </c>
      <c r="G2099" t="s">
        <v>4028</v>
      </c>
      <c r="I2099" t="str">
        <f>HYPERLINK("https://twitter.com/Twitter User/status/1766012235359346793","https://twitter.com/Twitter User/status/1766012235359346793")</f>
        <v>https://twitter.com/Twitter User/status/1766012235359346793</v>
      </c>
      <c r="J2099" t="s">
        <v>52</v>
      </c>
      <c r="N2099">
        <v>0</v>
      </c>
      <c r="O2099">
        <v>0</v>
      </c>
      <c r="X2099" t="s">
        <v>53</v>
      </c>
      <c r="AK2099" t="s">
        <v>54</v>
      </c>
      <c r="AL2099" t="s">
        <v>55</v>
      </c>
      <c r="AM2099" t="s">
        <v>55</v>
      </c>
      <c r="AN2099" t="s">
        <v>55</v>
      </c>
      <c r="AO2099" t="s">
        <v>55</v>
      </c>
      <c r="AP2099" t="s">
        <v>55</v>
      </c>
      <c r="AQ2099" t="s">
        <v>55</v>
      </c>
    </row>
    <row r="2100" spans="1:43" x14ac:dyDescent="0.35">
      <c r="A2100" t="s">
        <v>3993</v>
      </c>
      <c r="B2100" t="s">
        <v>47</v>
      </c>
      <c r="C2100" t="s">
        <v>48</v>
      </c>
      <c r="D2100" t="s">
        <v>48</v>
      </c>
      <c r="E2100" t="s">
        <v>49</v>
      </c>
      <c r="F2100" t="s">
        <v>4029</v>
      </c>
      <c r="G2100" t="s">
        <v>4030</v>
      </c>
      <c r="I2100" t="str">
        <f>HYPERLINK("https://twitter.com/Twitter User/status/1766011737260818859","https://twitter.com/Twitter User/status/1766011737260818859")</f>
        <v>https://twitter.com/Twitter User/status/1766011737260818859</v>
      </c>
      <c r="J2100" t="s">
        <v>52</v>
      </c>
      <c r="N2100">
        <v>0</v>
      </c>
      <c r="O2100">
        <v>0</v>
      </c>
      <c r="X2100" t="s">
        <v>53</v>
      </c>
      <c r="AK2100" t="s">
        <v>54</v>
      </c>
      <c r="AL2100" t="s">
        <v>55</v>
      </c>
      <c r="AM2100" t="s">
        <v>55</v>
      </c>
      <c r="AN2100" t="s">
        <v>55</v>
      </c>
      <c r="AO2100" t="s">
        <v>55</v>
      </c>
      <c r="AP2100" t="s">
        <v>55</v>
      </c>
      <c r="AQ2100" t="s">
        <v>55</v>
      </c>
    </row>
    <row r="2101" spans="1:43" x14ac:dyDescent="0.35">
      <c r="A2101" t="s">
        <v>3993</v>
      </c>
      <c r="B2101" t="s">
        <v>47</v>
      </c>
      <c r="C2101" t="s">
        <v>48</v>
      </c>
      <c r="D2101" t="s">
        <v>48</v>
      </c>
      <c r="E2101" t="s">
        <v>49</v>
      </c>
      <c r="F2101" t="s">
        <v>4031</v>
      </c>
      <c r="G2101" t="s">
        <v>4032</v>
      </c>
      <c r="I2101" t="str">
        <f>HYPERLINK("https://twitter.com/Twitter User/status/1765994870949216343","https://twitter.com/Twitter User/status/1765994870949216343")</f>
        <v>https://twitter.com/Twitter User/status/1765994870949216343</v>
      </c>
      <c r="J2101" t="s">
        <v>52</v>
      </c>
      <c r="N2101">
        <v>0</v>
      </c>
      <c r="O2101">
        <v>0</v>
      </c>
      <c r="X2101" t="s">
        <v>53</v>
      </c>
      <c r="AK2101" t="s">
        <v>54</v>
      </c>
      <c r="AL2101" t="s">
        <v>55</v>
      </c>
      <c r="AM2101" t="s">
        <v>55</v>
      </c>
      <c r="AN2101" t="s">
        <v>55</v>
      </c>
      <c r="AO2101" t="s">
        <v>55</v>
      </c>
      <c r="AP2101" t="s">
        <v>55</v>
      </c>
      <c r="AQ2101" t="s">
        <v>55</v>
      </c>
    </row>
    <row r="2102" spans="1:43" x14ac:dyDescent="0.35">
      <c r="A2102" t="s">
        <v>3993</v>
      </c>
      <c r="B2102" t="s">
        <v>47</v>
      </c>
      <c r="C2102" t="s">
        <v>48</v>
      </c>
      <c r="D2102" t="s">
        <v>48</v>
      </c>
      <c r="E2102" t="s">
        <v>49</v>
      </c>
      <c r="F2102" t="s">
        <v>4033</v>
      </c>
      <c r="G2102" t="s">
        <v>4034</v>
      </c>
      <c r="I2102" t="str">
        <f>HYPERLINK("https://twitter.com/Twitter User/status/1765989855388151931","https://twitter.com/Twitter User/status/1765989855388151931")</f>
        <v>https://twitter.com/Twitter User/status/1765989855388151931</v>
      </c>
      <c r="J2102" t="s">
        <v>52</v>
      </c>
      <c r="N2102">
        <v>0</v>
      </c>
      <c r="O2102">
        <v>0</v>
      </c>
      <c r="X2102" t="s">
        <v>53</v>
      </c>
      <c r="AK2102" t="s">
        <v>54</v>
      </c>
      <c r="AL2102" t="s">
        <v>55</v>
      </c>
      <c r="AM2102" t="s">
        <v>55</v>
      </c>
      <c r="AN2102" t="s">
        <v>55</v>
      </c>
      <c r="AO2102" t="s">
        <v>55</v>
      </c>
      <c r="AP2102" t="s">
        <v>55</v>
      </c>
      <c r="AQ2102" t="s">
        <v>55</v>
      </c>
    </row>
    <row r="2103" spans="1:43" x14ac:dyDescent="0.35">
      <c r="A2103" t="s">
        <v>3993</v>
      </c>
      <c r="B2103" t="s">
        <v>47</v>
      </c>
      <c r="C2103" t="s">
        <v>48</v>
      </c>
      <c r="D2103" t="s">
        <v>48</v>
      </c>
      <c r="E2103" t="s">
        <v>49</v>
      </c>
      <c r="F2103" t="s">
        <v>4035</v>
      </c>
      <c r="G2103" t="s">
        <v>4036</v>
      </c>
      <c r="I2103" t="str">
        <f>HYPERLINK("https://twitter.com/Twitter User/status/1765986329446191390","https://twitter.com/Twitter User/status/1765986329446191390")</f>
        <v>https://twitter.com/Twitter User/status/1765986329446191390</v>
      </c>
      <c r="J2103" t="s">
        <v>52</v>
      </c>
      <c r="N2103">
        <v>0</v>
      </c>
      <c r="O2103">
        <v>0</v>
      </c>
      <c r="X2103" t="s">
        <v>53</v>
      </c>
      <c r="AK2103" t="s">
        <v>54</v>
      </c>
      <c r="AL2103" t="s">
        <v>55</v>
      </c>
      <c r="AM2103" t="s">
        <v>55</v>
      </c>
      <c r="AN2103" t="s">
        <v>55</v>
      </c>
      <c r="AO2103" t="s">
        <v>55</v>
      </c>
      <c r="AP2103" t="s">
        <v>55</v>
      </c>
      <c r="AQ2103" t="s">
        <v>55</v>
      </c>
    </row>
    <row r="2104" spans="1:43" x14ac:dyDescent="0.35">
      <c r="A2104" t="s">
        <v>3993</v>
      </c>
      <c r="B2104" t="s">
        <v>47</v>
      </c>
      <c r="C2104" t="s">
        <v>48</v>
      </c>
      <c r="D2104" t="s">
        <v>48</v>
      </c>
      <c r="E2104" t="s">
        <v>49</v>
      </c>
      <c r="F2104" t="s">
        <v>4037</v>
      </c>
      <c r="G2104" t="s">
        <v>4038</v>
      </c>
      <c r="I2104" t="str">
        <f>HYPERLINK("https://twitter.com/Twitter User/status/1765985891330265467","https://twitter.com/Twitter User/status/1765985891330265467")</f>
        <v>https://twitter.com/Twitter User/status/1765985891330265467</v>
      </c>
      <c r="J2104" t="s">
        <v>52</v>
      </c>
      <c r="N2104">
        <v>0</v>
      </c>
      <c r="O2104">
        <v>0</v>
      </c>
      <c r="X2104" t="s">
        <v>53</v>
      </c>
      <c r="AK2104" t="s">
        <v>54</v>
      </c>
      <c r="AL2104" t="s">
        <v>55</v>
      </c>
      <c r="AM2104" t="s">
        <v>55</v>
      </c>
      <c r="AN2104" t="s">
        <v>55</v>
      </c>
      <c r="AO2104" t="s">
        <v>55</v>
      </c>
      <c r="AP2104" t="s">
        <v>55</v>
      </c>
      <c r="AQ2104" t="s">
        <v>55</v>
      </c>
    </row>
    <row r="2105" spans="1:43" x14ac:dyDescent="0.35">
      <c r="A2105" t="s">
        <v>3993</v>
      </c>
      <c r="B2105" t="s">
        <v>47</v>
      </c>
      <c r="C2105" t="s">
        <v>48</v>
      </c>
      <c r="D2105" t="s">
        <v>48</v>
      </c>
      <c r="E2105" t="s">
        <v>61</v>
      </c>
      <c r="F2105" t="s">
        <v>4039</v>
      </c>
      <c r="G2105" t="s">
        <v>4040</v>
      </c>
      <c r="I2105" t="str">
        <f>HYPERLINK("https://twitter.com/Twitter User/status/1765984825562030320","https://twitter.com/Twitter User/status/1765984825562030320")</f>
        <v>https://twitter.com/Twitter User/status/1765984825562030320</v>
      </c>
      <c r="J2105" t="s">
        <v>52</v>
      </c>
      <c r="N2105">
        <v>0</v>
      </c>
      <c r="O2105">
        <v>0</v>
      </c>
      <c r="X2105" t="s">
        <v>53</v>
      </c>
      <c r="AK2105" t="s">
        <v>54</v>
      </c>
      <c r="AL2105" t="s">
        <v>55</v>
      </c>
      <c r="AM2105" t="s">
        <v>55</v>
      </c>
      <c r="AN2105" t="s">
        <v>55</v>
      </c>
      <c r="AO2105" t="s">
        <v>55</v>
      </c>
      <c r="AP2105" t="s">
        <v>55</v>
      </c>
      <c r="AQ2105" t="s">
        <v>55</v>
      </c>
    </row>
    <row r="2106" spans="1:43" x14ac:dyDescent="0.35">
      <c r="A2106" t="s">
        <v>3993</v>
      </c>
      <c r="B2106" t="s">
        <v>47</v>
      </c>
      <c r="C2106" t="s">
        <v>48</v>
      </c>
      <c r="D2106" t="s">
        <v>48</v>
      </c>
      <c r="E2106" t="s">
        <v>49</v>
      </c>
      <c r="F2106" t="s">
        <v>4041</v>
      </c>
      <c r="G2106" t="s">
        <v>4042</v>
      </c>
      <c r="I2106" t="str">
        <f>HYPERLINK("https://twitter.com/Twitter User/status/1765965305203826931","https://twitter.com/Twitter User/status/1765965305203826931")</f>
        <v>https://twitter.com/Twitter User/status/1765965305203826931</v>
      </c>
      <c r="J2106" t="s">
        <v>52</v>
      </c>
      <c r="N2106">
        <v>0</v>
      </c>
      <c r="O2106">
        <v>0</v>
      </c>
      <c r="X2106" t="s">
        <v>53</v>
      </c>
      <c r="AK2106" t="s">
        <v>54</v>
      </c>
      <c r="AL2106" t="s">
        <v>55</v>
      </c>
      <c r="AM2106" t="s">
        <v>55</v>
      </c>
      <c r="AN2106" t="s">
        <v>55</v>
      </c>
      <c r="AO2106" t="s">
        <v>55</v>
      </c>
      <c r="AP2106" t="s">
        <v>55</v>
      </c>
      <c r="AQ2106" t="s">
        <v>55</v>
      </c>
    </row>
    <row r="2107" spans="1:43" x14ac:dyDescent="0.35">
      <c r="A2107" t="s">
        <v>4043</v>
      </c>
      <c r="B2107" t="s">
        <v>47</v>
      </c>
      <c r="C2107" t="s">
        <v>48</v>
      </c>
      <c r="D2107" t="s">
        <v>48</v>
      </c>
      <c r="E2107" t="s">
        <v>49</v>
      </c>
      <c r="F2107" t="s">
        <v>4044</v>
      </c>
      <c r="G2107" t="s">
        <v>4045</v>
      </c>
      <c r="I2107" t="str">
        <f>HYPERLINK("https://twitter.com/Twitter User/status/1765777431154299249","https://twitter.com/Twitter User/status/1765777431154299249")</f>
        <v>https://twitter.com/Twitter User/status/1765777431154299249</v>
      </c>
      <c r="J2107" t="s">
        <v>52</v>
      </c>
      <c r="N2107">
        <v>0</v>
      </c>
      <c r="O2107">
        <v>0</v>
      </c>
      <c r="X2107" t="s">
        <v>53</v>
      </c>
      <c r="AK2107" t="s">
        <v>54</v>
      </c>
      <c r="AL2107" t="s">
        <v>55</v>
      </c>
      <c r="AM2107" t="s">
        <v>55</v>
      </c>
      <c r="AN2107" t="s">
        <v>55</v>
      </c>
      <c r="AO2107" t="s">
        <v>55</v>
      </c>
      <c r="AP2107" t="s">
        <v>55</v>
      </c>
      <c r="AQ2107" t="s">
        <v>55</v>
      </c>
    </row>
    <row r="2108" spans="1:43" x14ac:dyDescent="0.35">
      <c r="A2108" t="s">
        <v>4043</v>
      </c>
      <c r="B2108" t="s">
        <v>47</v>
      </c>
      <c r="C2108" t="s">
        <v>48</v>
      </c>
      <c r="D2108" t="s">
        <v>48</v>
      </c>
      <c r="E2108" t="s">
        <v>68</v>
      </c>
      <c r="F2108" t="s">
        <v>4046</v>
      </c>
      <c r="G2108" t="s">
        <v>4047</v>
      </c>
      <c r="I2108" t="str">
        <f>HYPERLINK("https://twitter.com/Twitter User/status/1765744741956866216","https://twitter.com/Twitter User/status/1765744741956866216")</f>
        <v>https://twitter.com/Twitter User/status/1765744741956866216</v>
      </c>
      <c r="N2108">
        <v>0</v>
      </c>
      <c r="O2108">
        <v>0</v>
      </c>
      <c r="X2108" t="s">
        <v>53</v>
      </c>
      <c r="AK2108" t="s">
        <v>54</v>
      </c>
      <c r="AL2108" t="s">
        <v>55</v>
      </c>
      <c r="AM2108" t="s">
        <v>55</v>
      </c>
      <c r="AN2108" t="s">
        <v>55</v>
      </c>
      <c r="AO2108" t="s">
        <v>55</v>
      </c>
      <c r="AP2108" t="s">
        <v>55</v>
      </c>
      <c r="AQ2108" t="s">
        <v>55</v>
      </c>
    </row>
    <row r="2109" spans="1:43" x14ac:dyDescent="0.35">
      <c r="A2109" t="s">
        <v>4043</v>
      </c>
      <c r="B2109" t="s">
        <v>47</v>
      </c>
      <c r="C2109" t="s">
        <v>48</v>
      </c>
      <c r="D2109" t="s">
        <v>48</v>
      </c>
      <c r="E2109" t="s">
        <v>68</v>
      </c>
      <c r="F2109" t="s">
        <v>4048</v>
      </c>
      <c r="G2109" t="s">
        <v>4049</v>
      </c>
      <c r="I2109" t="str">
        <f>HYPERLINK("https://twitter.com/Twitter User/status/1765708491992486386","https://twitter.com/Twitter User/status/1765708491992486386")</f>
        <v>https://twitter.com/Twitter User/status/1765708491992486386</v>
      </c>
      <c r="J2109" t="s">
        <v>52</v>
      </c>
      <c r="N2109">
        <v>0</v>
      </c>
      <c r="O2109">
        <v>0</v>
      </c>
      <c r="X2109" t="s">
        <v>53</v>
      </c>
      <c r="AK2109" t="s">
        <v>54</v>
      </c>
      <c r="AL2109" t="s">
        <v>55</v>
      </c>
      <c r="AM2109" t="s">
        <v>55</v>
      </c>
      <c r="AN2109" t="s">
        <v>55</v>
      </c>
      <c r="AO2109" t="s">
        <v>55</v>
      </c>
      <c r="AP2109" t="s">
        <v>55</v>
      </c>
      <c r="AQ2109" t="s">
        <v>55</v>
      </c>
    </row>
    <row r="2110" spans="1:43" x14ac:dyDescent="0.35">
      <c r="A2110" t="s">
        <v>4043</v>
      </c>
      <c r="B2110" t="s">
        <v>47</v>
      </c>
      <c r="C2110" t="s">
        <v>48</v>
      </c>
      <c r="D2110" t="s">
        <v>48</v>
      </c>
      <c r="E2110" t="s">
        <v>49</v>
      </c>
      <c r="F2110" t="s">
        <v>4050</v>
      </c>
      <c r="G2110" t="s">
        <v>4051</v>
      </c>
      <c r="I2110" t="str">
        <f>HYPERLINK("https://twitter.com/Twitter User/status/1765705015887552781","https://twitter.com/Twitter User/status/1765705015887552781")</f>
        <v>https://twitter.com/Twitter User/status/1765705015887552781</v>
      </c>
      <c r="J2110" t="s">
        <v>52</v>
      </c>
      <c r="N2110">
        <v>0</v>
      </c>
      <c r="O2110">
        <v>0</v>
      </c>
      <c r="X2110" t="s">
        <v>53</v>
      </c>
      <c r="AK2110" t="s">
        <v>54</v>
      </c>
      <c r="AL2110" t="s">
        <v>55</v>
      </c>
      <c r="AM2110" t="s">
        <v>55</v>
      </c>
      <c r="AN2110" t="s">
        <v>55</v>
      </c>
      <c r="AO2110" t="s">
        <v>55</v>
      </c>
      <c r="AP2110" t="s">
        <v>55</v>
      </c>
      <c r="AQ2110" t="s">
        <v>55</v>
      </c>
    </row>
    <row r="2111" spans="1:43" x14ac:dyDescent="0.35">
      <c r="A2111" t="s">
        <v>4043</v>
      </c>
      <c r="B2111" t="s">
        <v>47</v>
      </c>
      <c r="C2111" t="s">
        <v>48</v>
      </c>
      <c r="D2111" t="s">
        <v>48</v>
      </c>
      <c r="E2111" t="s">
        <v>61</v>
      </c>
      <c r="F2111" t="s">
        <v>4052</v>
      </c>
      <c r="G2111" t="s">
        <v>4053</v>
      </c>
      <c r="I2111" t="str">
        <f>HYPERLINK("https://twitter.com/Twitter User/status/1765698139858886962","https://twitter.com/Twitter User/status/1765698139858886962")</f>
        <v>https://twitter.com/Twitter User/status/1765698139858886962</v>
      </c>
      <c r="J2111" t="s">
        <v>52</v>
      </c>
      <c r="N2111">
        <v>0</v>
      </c>
      <c r="O2111">
        <v>0</v>
      </c>
      <c r="X2111" t="s">
        <v>53</v>
      </c>
      <c r="AK2111" t="s">
        <v>54</v>
      </c>
      <c r="AL2111" t="s">
        <v>55</v>
      </c>
      <c r="AM2111" t="s">
        <v>55</v>
      </c>
      <c r="AN2111" t="s">
        <v>55</v>
      </c>
      <c r="AO2111" t="s">
        <v>55</v>
      </c>
      <c r="AP2111" t="s">
        <v>55</v>
      </c>
      <c r="AQ2111" t="s">
        <v>55</v>
      </c>
    </row>
    <row r="2112" spans="1:43" x14ac:dyDescent="0.35">
      <c r="A2112" t="s">
        <v>4043</v>
      </c>
      <c r="B2112" t="s">
        <v>47</v>
      </c>
      <c r="C2112" t="s">
        <v>48</v>
      </c>
      <c r="D2112" t="s">
        <v>48</v>
      </c>
      <c r="E2112" t="s">
        <v>49</v>
      </c>
      <c r="F2112" t="s">
        <v>4054</v>
      </c>
      <c r="G2112" t="s">
        <v>4055</v>
      </c>
      <c r="I2112" t="str">
        <f>HYPERLINK("https://twitter.com/Twitter User/status/1765680404281889083","https://twitter.com/Twitter User/status/1765680404281889083")</f>
        <v>https://twitter.com/Twitter User/status/1765680404281889083</v>
      </c>
      <c r="J2112" t="s">
        <v>52</v>
      </c>
      <c r="N2112">
        <v>0</v>
      </c>
      <c r="O2112">
        <v>0</v>
      </c>
      <c r="X2112" t="s">
        <v>53</v>
      </c>
      <c r="AK2112" t="s">
        <v>54</v>
      </c>
      <c r="AL2112" t="s">
        <v>55</v>
      </c>
      <c r="AM2112" t="s">
        <v>55</v>
      </c>
      <c r="AN2112" t="s">
        <v>55</v>
      </c>
      <c r="AO2112" t="s">
        <v>55</v>
      </c>
      <c r="AP2112" t="s">
        <v>55</v>
      </c>
      <c r="AQ2112" t="s">
        <v>55</v>
      </c>
    </row>
    <row r="2113" spans="1:43" x14ac:dyDescent="0.35">
      <c r="A2113" t="s">
        <v>4043</v>
      </c>
      <c r="B2113" t="s">
        <v>47</v>
      </c>
      <c r="C2113" t="s">
        <v>48</v>
      </c>
      <c r="D2113" t="s">
        <v>48</v>
      </c>
      <c r="E2113" t="s">
        <v>49</v>
      </c>
      <c r="F2113" t="s">
        <v>4056</v>
      </c>
      <c r="G2113" t="s">
        <v>4057</v>
      </c>
      <c r="I2113" t="str">
        <f>HYPERLINK("https://twitter.com/Twitter User/status/1765674720324710439","https://twitter.com/Twitter User/status/1765674720324710439")</f>
        <v>https://twitter.com/Twitter User/status/1765674720324710439</v>
      </c>
      <c r="J2113" t="s">
        <v>52</v>
      </c>
      <c r="N2113">
        <v>0</v>
      </c>
      <c r="O2113">
        <v>0</v>
      </c>
      <c r="X2113" t="s">
        <v>53</v>
      </c>
      <c r="AK2113" t="s">
        <v>54</v>
      </c>
      <c r="AL2113" t="s">
        <v>55</v>
      </c>
      <c r="AM2113" t="s">
        <v>55</v>
      </c>
      <c r="AN2113" t="s">
        <v>55</v>
      </c>
      <c r="AO2113" t="s">
        <v>55</v>
      </c>
      <c r="AP2113" t="s">
        <v>55</v>
      </c>
      <c r="AQ2113" t="s">
        <v>55</v>
      </c>
    </row>
    <row r="2114" spans="1:43" x14ac:dyDescent="0.35">
      <c r="A2114" t="s">
        <v>4043</v>
      </c>
      <c r="B2114" t="s">
        <v>47</v>
      </c>
      <c r="C2114" t="s">
        <v>48</v>
      </c>
      <c r="D2114" t="s">
        <v>48</v>
      </c>
      <c r="E2114" t="s">
        <v>49</v>
      </c>
      <c r="F2114" t="s">
        <v>4058</v>
      </c>
      <c r="G2114" t="s">
        <v>4059</v>
      </c>
      <c r="I2114" t="str">
        <f>HYPERLINK("https://twitter.com/Twitter User/status/1765658546153062578","https://twitter.com/Twitter User/status/1765658546153062578")</f>
        <v>https://twitter.com/Twitter User/status/1765658546153062578</v>
      </c>
      <c r="J2114" t="s">
        <v>52</v>
      </c>
      <c r="N2114">
        <v>0</v>
      </c>
      <c r="O2114">
        <v>0</v>
      </c>
      <c r="X2114" t="s">
        <v>53</v>
      </c>
      <c r="AK2114" t="s">
        <v>54</v>
      </c>
      <c r="AL2114" t="s">
        <v>55</v>
      </c>
      <c r="AM2114" t="s">
        <v>55</v>
      </c>
      <c r="AN2114" t="s">
        <v>55</v>
      </c>
      <c r="AO2114" t="s">
        <v>55</v>
      </c>
      <c r="AP2114" t="s">
        <v>55</v>
      </c>
      <c r="AQ2114" t="s">
        <v>55</v>
      </c>
    </row>
    <row r="2115" spans="1:43" x14ac:dyDescent="0.35">
      <c r="A2115" t="s">
        <v>4043</v>
      </c>
      <c r="B2115" t="s">
        <v>47</v>
      </c>
      <c r="C2115" t="s">
        <v>48</v>
      </c>
      <c r="D2115" t="s">
        <v>48</v>
      </c>
      <c r="E2115" t="s">
        <v>61</v>
      </c>
      <c r="F2115" t="s">
        <v>4060</v>
      </c>
      <c r="G2115" t="s">
        <v>4061</v>
      </c>
      <c r="I2115" t="str">
        <f>HYPERLINK("https://twitter.com/Twitter User/status/1765638565403484520","https://twitter.com/Twitter User/status/1765638565403484520")</f>
        <v>https://twitter.com/Twitter User/status/1765638565403484520</v>
      </c>
      <c r="J2115" t="s">
        <v>52</v>
      </c>
      <c r="N2115">
        <v>0</v>
      </c>
      <c r="O2115">
        <v>0</v>
      </c>
      <c r="X2115" t="s">
        <v>53</v>
      </c>
      <c r="AK2115" t="s">
        <v>54</v>
      </c>
      <c r="AL2115" t="s">
        <v>55</v>
      </c>
      <c r="AM2115" t="s">
        <v>55</v>
      </c>
      <c r="AN2115" t="s">
        <v>55</v>
      </c>
      <c r="AO2115" t="s">
        <v>55</v>
      </c>
      <c r="AP2115" t="s">
        <v>55</v>
      </c>
      <c r="AQ2115" t="s">
        <v>55</v>
      </c>
    </row>
    <row r="2116" spans="1:43" x14ac:dyDescent="0.35">
      <c r="A2116" t="s">
        <v>4043</v>
      </c>
      <c r="B2116" t="s">
        <v>47</v>
      </c>
      <c r="C2116" t="s">
        <v>48</v>
      </c>
      <c r="D2116" t="s">
        <v>48</v>
      </c>
      <c r="E2116" t="s">
        <v>61</v>
      </c>
      <c r="F2116" t="s">
        <v>4062</v>
      </c>
      <c r="G2116" t="s">
        <v>4063</v>
      </c>
      <c r="I2116" t="str">
        <f>HYPERLINK("https://twitter.com/Twitter User/status/1765638336713212101","https://twitter.com/Twitter User/status/1765638336713212101")</f>
        <v>https://twitter.com/Twitter User/status/1765638336713212101</v>
      </c>
      <c r="J2116" t="s">
        <v>52</v>
      </c>
      <c r="N2116">
        <v>0</v>
      </c>
      <c r="O2116">
        <v>0</v>
      </c>
      <c r="X2116" t="s">
        <v>53</v>
      </c>
      <c r="AK2116" t="s">
        <v>54</v>
      </c>
      <c r="AL2116" t="s">
        <v>55</v>
      </c>
      <c r="AM2116" t="s">
        <v>55</v>
      </c>
      <c r="AN2116" t="s">
        <v>55</v>
      </c>
      <c r="AO2116" t="s">
        <v>55</v>
      </c>
      <c r="AP2116" t="s">
        <v>55</v>
      </c>
      <c r="AQ2116" t="s">
        <v>55</v>
      </c>
    </row>
    <row r="2117" spans="1:43" x14ac:dyDescent="0.35">
      <c r="A2117" t="s">
        <v>4043</v>
      </c>
      <c r="B2117" t="s">
        <v>47</v>
      </c>
      <c r="C2117" t="s">
        <v>48</v>
      </c>
      <c r="D2117" t="s">
        <v>48</v>
      </c>
      <c r="E2117" t="s">
        <v>49</v>
      </c>
      <c r="F2117" t="s">
        <v>4064</v>
      </c>
      <c r="G2117" t="s">
        <v>4065</v>
      </c>
      <c r="I2117" t="str">
        <f>HYPERLINK("https://twitter.com/Twitter User/status/1765637451979395382","https://twitter.com/Twitter User/status/1765637451979395382")</f>
        <v>https://twitter.com/Twitter User/status/1765637451979395382</v>
      </c>
      <c r="J2117" t="s">
        <v>52</v>
      </c>
      <c r="N2117">
        <v>0</v>
      </c>
      <c r="O2117">
        <v>0</v>
      </c>
      <c r="X2117" t="s">
        <v>95</v>
      </c>
      <c r="AK2117" t="s">
        <v>54</v>
      </c>
      <c r="AL2117" t="s">
        <v>55</v>
      </c>
      <c r="AM2117" t="s">
        <v>55</v>
      </c>
      <c r="AN2117" t="s">
        <v>55</v>
      </c>
      <c r="AO2117" t="s">
        <v>55</v>
      </c>
      <c r="AP2117" t="s">
        <v>55</v>
      </c>
      <c r="AQ2117" t="s">
        <v>55</v>
      </c>
    </row>
    <row r="2118" spans="1:43" x14ac:dyDescent="0.35">
      <c r="A2118" t="s">
        <v>4043</v>
      </c>
      <c r="B2118" t="s">
        <v>47</v>
      </c>
      <c r="C2118" t="s">
        <v>48</v>
      </c>
      <c r="D2118" t="s">
        <v>48</v>
      </c>
      <c r="E2118" t="s">
        <v>68</v>
      </c>
      <c r="F2118" t="s">
        <v>4066</v>
      </c>
      <c r="G2118" t="s">
        <v>4067</v>
      </c>
      <c r="I2118" t="str">
        <f>HYPERLINK("https://twitter.com/Twitter User/status/1765627748972945698","https://twitter.com/Twitter User/status/1765627748972945698")</f>
        <v>https://twitter.com/Twitter User/status/1765627748972945698</v>
      </c>
      <c r="N2118">
        <v>0</v>
      </c>
      <c r="O2118">
        <v>0</v>
      </c>
      <c r="X2118" t="s">
        <v>53</v>
      </c>
      <c r="AK2118" t="s">
        <v>54</v>
      </c>
      <c r="AL2118" t="s">
        <v>55</v>
      </c>
      <c r="AM2118" t="s">
        <v>55</v>
      </c>
      <c r="AN2118" t="s">
        <v>55</v>
      </c>
      <c r="AO2118" t="s">
        <v>55</v>
      </c>
      <c r="AP2118" t="s">
        <v>55</v>
      </c>
      <c r="AQ2118" t="s">
        <v>55</v>
      </c>
    </row>
    <row r="2119" spans="1:43" x14ac:dyDescent="0.35">
      <c r="A2119" t="s">
        <v>4043</v>
      </c>
      <c r="B2119" t="s">
        <v>47</v>
      </c>
      <c r="C2119" t="s">
        <v>48</v>
      </c>
      <c r="D2119" t="s">
        <v>48</v>
      </c>
      <c r="E2119" t="s">
        <v>49</v>
      </c>
      <c r="F2119" t="s">
        <v>4064</v>
      </c>
      <c r="G2119" t="s">
        <v>4068</v>
      </c>
      <c r="I2119" t="str">
        <f>HYPERLINK("https://twitter.com/Twitter User/status/1765622557376692455","https://twitter.com/Twitter User/status/1765622557376692455")</f>
        <v>https://twitter.com/Twitter User/status/1765622557376692455</v>
      </c>
      <c r="J2119" t="s">
        <v>52</v>
      </c>
      <c r="N2119">
        <v>0</v>
      </c>
      <c r="O2119">
        <v>0</v>
      </c>
      <c r="X2119" t="s">
        <v>53</v>
      </c>
      <c r="AK2119" t="s">
        <v>54</v>
      </c>
      <c r="AL2119" t="s">
        <v>55</v>
      </c>
      <c r="AM2119" t="s">
        <v>55</v>
      </c>
      <c r="AN2119" t="s">
        <v>55</v>
      </c>
      <c r="AO2119" t="s">
        <v>55</v>
      </c>
      <c r="AP2119" t="s">
        <v>55</v>
      </c>
      <c r="AQ2119" t="s">
        <v>55</v>
      </c>
    </row>
    <row r="2120" spans="1:43" x14ac:dyDescent="0.35">
      <c r="A2120" t="s">
        <v>4043</v>
      </c>
      <c r="B2120" t="s">
        <v>47</v>
      </c>
      <c r="C2120" t="s">
        <v>48</v>
      </c>
      <c r="D2120" t="s">
        <v>48</v>
      </c>
      <c r="E2120" t="s">
        <v>49</v>
      </c>
      <c r="F2120" t="s">
        <v>4069</v>
      </c>
      <c r="G2120" t="s">
        <v>4070</v>
      </c>
      <c r="I2120" t="str">
        <f>HYPERLINK("https://twitter.com/Twitter User/status/1765622256603115667","https://twitter.com/Twitter User/status/1765622256603115667")</f>
        <v>https://twitter.com/Twitter User/status/1765622256603115667</v>
      </c>
      <c r="J2120" t="s">
        <v>52</v>
      </c>
      <c r="N2120">
        <v>0</v>
      </c>
      <c r="O2120">
        <v>0</v>
      </c>
      <c r="X2120" t="s">
        <v>53</v>
      </c>
      <c r="AK2120" t="s">
        <v>54</v>
      </c>
      <c r="AL2120" t="s">
        <v>55</v>
      </c>
      <c r="AM2120" t="s">
        <v>55</v>
      </c>
      <c r="AN2120" t="s">
        <v>55</v>
      </c>
      <c r="AO2120" t="s">
        <v>55</v>
      </c>
      <c r="AP2120" t="s">
        <v>55</v>
      </c>
      <c r="AQ2120" t="s">
        <v>55</v>
      </c>
    </row>
    <row r="2121" spans="1:43" x14ac:dyDescent="0.35">
      <c r="A2121" t="s">
        <v>4043</v>
      </c>
      <c r="B2121" t="s">
        <v>47</v>
      </c>
      <c r="C2121" t="s">
        <v>48</v>
      </c>
      <c r="D2121" t="s">
        <v>48</v>
      </c>
      <c r="E2121" t="s">
        <v>61</v>
      </c>
      <c r="F2121" t="s">
        <v>4071</v>
      </c>
      <c r="G2121" t="s">
        <v>4072</v>
      </c>
      <c r="I2121" t="str">
        <f>HYPERLINK("https://twitter.com/Twitter User/status/1765610059780997307","https://twitter.com/Twitter User/status/1765610059780997307")</f>
        <v>https://twitter.com/Twitter User/status/1765610059780997307</v>
      </c>
      <c r="J2121" t="s">
        <v>52</v>
      </c>
      <c r="N2121">
        <v>0</v>
      </c>
      <c r="O2121">
        <v>0</v>
      </c>
      <c r="X2121" t="s">
        <v>53</v>
      </c>
      <c r="AK2121" t="s">
        <v>54</v>
      </c>
      <c r="AL2121" t="s">
        <v>55</v>
      </c>
      <c r="AM2121" t="s">
        <v>55</v>
      </c>
      <c r="AN2121" t="s">
        <v>55</v>
      </c>
      <c r="AO2121" t="s">
        <v>55</v>
      </c>
      <c r="AP2121" t="s">
        <v>55</v>
      </c>
      <c r="AQ2121" t="s">
        <v>55</v>
      </c>
    </row>
    <row r="2122" spans="1:43" x14ac:dyDescent="0.35">
      <c r="A2122" t="s">
        <v>4043</v>
      </c>
      <c r="B2122" t="s">
        <v>47</v>
      </c>
      <c r="C2122" t="s">
        <v>48</v>
      </c>
      <c r="D2122" t="s">
        <v>48</v>
      </c>
      <c r="E2122" t="s">
        <v>49</v>
      </c>
      <c r="F2122" t="s">
        <v>4073</v>
      </c>
      <c r="G2122" t="s">
        <v>4074</v>
      </c>
      <c r="I2122" t="str">
        <f>HYPERLINK("https://twitter.com/Twitter User/status/1765505089714753905","https://twitter.com/Twitter User/status/1765505089714753905")</f>
        <v>https://twitter.com/Twitter User/status/1765505089714753905</v>
      </c>
      <c r="J2122" t="s">
        <v>60</v>
      </c>
      <c r="N2122">
        <v>0</v>
      </c>
      <c r="O2122">
        <v>0</v>
      </c>
      <c r="X2122" t="s">
        <v>53</v>
      </c>
      <c r="AK2122" t="s">
        <v>54</v>
      </c>
      <c r="AL2122" t="s">
        <v>55</v>
      </c>
      <c r="AM2122" t="s">
        <v>55</v>
      </c>
      <c r="AN2122" t="s">
        <v>55</v>
      </c>
      <c r="AO2122" t="s">
        <v>55</v>
      </c>
      <c r="AP2122" t="s">
        <v>55</v>
      </c>
      <c r="AQ2122" t="s">
        <v>55</v>
      </c>
    </row>
    <row r="2123" spans="1:43" x14ac:dyDescent="0.35">
      <c r="A2123" t="s">
        <v>4075</v>
      </c>
      <c r="B2123" t="s">
        <v>47</v>
      </c>
      <c r="C2123" t="s">
        <v>48</v>
      </c>
      <c r="D2123" t="s">
        <v>48</v>
      </c>
      <c r="E2123" t="s">
        <v>68</v>
      </c>
      <c r="F2123" t="s">
        <v>4076</v>
      </c>
      <c r="G2123" t="s">
        <v>4077</v>
      </c>
      <c r="I2123" t="str">
        <f>HYPERLINK("https://twitter.com/Twitter User/status/1765441533497770226","https://twitter.com/Twitter User/status/1765441533497770226")</f>
        <v>https://twitter.com/Twitter User/status/1765441533497770226</v>
      </c>
      <c r="J2123" t="s">
        <v>52</v>
      </c>
      <c r="N2123">
        <v>0</v>
      </c>
      <c r="O2123">
        <v>0</v>
      </c>
      <c r="X2123" t="s">
        <v>53</v>
      </c>
      <c r="AK2123" t="s">
        <v>54</v>
      </c>
      <c r="AL2123" t="s">
        <v>55</v>
      </c>
      <c r="AM2123" t="s">
        <v>55</v>
      </c>
      <c r="AN2123" t="s">
        <v>55</v>
      </c>
      <c r="AO2123" t="s">
        <v>55</v>
      </c>
      <c r="AP2123" t="s">
        <v>55</v>
      </c>
      <c r="AQ2123" t="s">
        <v>55</v>
      </c>
    </row>
    <row r="2124" spans="1:43" x14ac:dyDescent="0.35">
      <c r="A2124" t="s">
        <v>4075</v>
      </c>
      <c r="B2124" t="s">
        <v>47</v>
      </c>
      <c r="C2124" t="s">
        <v>48</v>
      </c>
      <c r="D2124" t="s">
        <v>48</v>
      </c>
      <c r="E2124" t="s">
        <v>49</v>
      </c>
      <c r="F2124" t="s">
        <v>4078</v>
      </c>
      <c r="G2124" t="s">
        <v>4079</v>
      </c>
      <c r="I2124" t="str">
        <f>HYPERLINK("https://twitter.com/Twitter User/status/1765338632326664700","https://twitter.com/Twitter User/status/1765338632326664700")</f>
        <v>https://twitter.com/Twitter User/status/1765338632326664700</v>
      </c>
      <c r="J2124" t="s">
        <v>52</v>
      </c>
      <c r="N2124">
        <v>0</v>
      </c>
      <c r="O2124">
        <v>0</v>
      </c>
      <c r="X2124" t="s">
        <v>95</v>
      </c>
      <c r="AK2124" t="s">
        <v>54</v>
      </c>
      <c r="AL2124" t="s">
        <v>55</v>
      </c>
      <c r="AM2124" t="s">
        <v>55</v>
      </c>
      <c r="AN2124" t="s">
        <v>55</v>
      </c>
      <c r="AO2124" t="s">
        <v>55</v>
      </c>
      <c r="AP2124" t="s">
        <v>55</v>
      </c>
      <c r="AQ2124" t="s">
        <v>55</v>
      </c>
    </row>
    <row r="2125" spans="1:43" x14ac:dyDescent="0.35">
      <c r="A2125" t="s">
        <v>4075</v>
      </c>
      <c r="B2125" t="s">
        <v>47</v>
      </c>
      <c r="C2125" t="s">
        <v>48</v>
      </c>
      <c r="D2125" t="s">
        <v>48</v>
      </c>
      <c r="E2125" t="s">
        <v>49</v>
      </c>
      <c r="F2125" t="s">
        <v>4080</v>
      </c>
      <c r="G2125" t="s">
        <v>4081</v>
      </c>
      <c r="I2125" t="str">
        <f>HYPERLINK("https://twitter.com/Twitter User/status/1765298180990906503","https://twitter.com/Twitter User/status/1765298180990906503")</f>
        <v>https://twitter.com/Twitter User/status/1765298180990906503</v>
      </c>
      <c r="J2125" t="s">
        <v>52</v>
      </c>
      <c r="N2125">
        <v>0</v>
      </c>
      <c r="O2125">
        <v>0</v>
      </c>
      <c r="X2125" t="s">
        <v>53</v>
      </c>
      <c r="AK2125" t="s">
        <v>54</v>
      </c>
      <c r="AL2125" t="s">
        <v>55</v>
      </c>
      <c r="AM2125" t="s">
        <v>55</v>
      </c>
      <c r="AN2125" t="s">
        <v>55</v>
      </c>
      <c r="AO2125" t="s">
        <v>55</v>
      </c>
      <c r="AP2125" t="s">
        <v>55</v>
      </c>
      <c r="AQ2125" t="s">
        <v>55</v>
      </c>
    </row>
    <row r="2126" spans="1:43" x14ac:dyDescent="0.35">
      <c r="A2126" t="s">
        <v>4075</v>
      </c>
      <c r="B2126" t="s">
        <v>47</v>
      </c>
      <c r="C2126" t="s">
        <v>48</v>
      </c>
      <c r="D2126" t="s">
        <v>48</v>
      </c>
      <c r="E2126" t="s">
        <v>68</v>
      </c>
      <c r="F2126" t="s">
        <v>4082</v>
      </c>
      <c r="G2126" t="s">
        <v>4083</v>
      </c>
      <c r="I2126" t="str">
        <f>HYPERLINK("https://twitter.com/Twitter User/status/1765293743941509316","https://twitter.com/Twitter User/status/1765293743941509316")</f>
        <v>https://twitter.com/Twitter User/status/1765293743941509316</v>
      </c>
      <c r="J2126" t="s">
        <v>52</v>
      </c>
      <c r="N2126">
        <v>0</v>
      </c>
      <c r="O2126">
        <v>0</v>
      </c>
      <c r="X2126" t="s">
        <v>53</v>
      </c>
      <c r="AK2126" t="s">
        <v>54</v>
      </c>
      <c r="AL2126" t="s">
        <v>55</v>
      </c>
      <c r="AM2126" t="s">
        <v>55</v>
      </c>
      <c r="AN2126" t="s">
        <v>55</v>
      </c>
      <c r="AO2126" t="s">
        <v>55</v>
      </c>
      <c r="AP2126" t="s">
        <v>55</v>
      </c>
      <c r="AQ2126" t="s">
        <v>55</v>
      </c>
    </row>
    <row r="2127" spans="1:43" x14ac:dyDescent="0.35">
      <c r="A2127" t="s">
        <v>4075</v>
      </c>
      <c r="B2127" t="s">
        <v>47</v>
      </c>
      <c r="C2127" t="s">
        <v>48</v>
      </c>
      <c r="D2127" t="s">
        <v>48</v>
      </c>
      <c r="E2127" t="s">
        <v>49</v>
      </c>
      <c r="F2127" t="s">
        <v>4084</v>
      </c>
      <c r="G2127" t="s">
        <v>4085</v>
      </c>
      <c r="I2127" t="str">
        <f>HYPERLINK("https://twitter.com/Twitter User/status/1765281305325920506","https://twitter.com/Twitter User/status/1765281305325920506")</f>
        <v>https://twitter.com/Twitter User/status/1765281305325920506</v>
      </c>
      <c r="J2127" t="s">
        <v>52</v>
      </c>
      <c r="N2127">
        <v>0</v>
      </c>
      <c r="O2127">
        <v>0</v>
      </c>
      <c r="X2127" t="s">
        <v>53</v>
      </c>
      <c r="AK2127" t="s">
        <v>54</v>
      </c>
      <c r="AL2127" t="s">
        <v>55</v>
      </c>
      <c r="AM2127" t="s">
        <v>55</v>
      </c>
      <c r="AN2127" t="s">
        <v>55</v>
      </c>
      <c r="AO2127" t="s">
        <v>55</v>
      </c>
      <c r="AP2127" t="s">
        <v>55</v>
      </c>
      <c r="AQ2127" t="s">
        <v>55</v>
      </c>
    </row>
    <row r="2128" spans="1:43" x14ac:dyDescent="0.35">
      <c r="A2128" t="s">
        <v>4075</v>
      </c>
      <c r="B2128" t="s">
        <v>47</v>
      </c>
      <c r="C2128" t="s">
        <v>48</v>
      </c>
      <c r="D2128" t="s">
        <v>48</v>
      </c>
      <c r="E2128" t="s">
        <v>61</v>
      </c>
      <c r="F2128" t="s">
        <v>4086</v>
      </c>
      <c r="G2128" t="s">
        <v>4087</v>
      </c>
      <c r="I2128" t="str">
        <f>HYPERLINK("https://twitter.com/Twitter User/status/1765269809640718769","https://twitter.com/Twitter User/status/1765269809640718769")</f>
        <v>https://twitter.com/Twitter User/status/1765269809640718769</v>
      </c>
      <c r="J2128" t="s">
        <v>52</v>
      </c>
      <c r="N2128">
        <v>0</v>
      </c>
      <c r="O2128">
        <v>0</v>
      </c>
      <c r="X2128" t="s">
        <v>53</v>
      </c>
      <c r="AK2128" t="s">
        <v>54</v>
      </c>
      <c r="AL2128" t="s">
        <v>55</v>
      </c>
      <c r="AM2128" t="s">
        <v>55</v>
      </c>
      <c r="AN2128" t="s">
        <v>55</v>
      </c>
      <c r="AO2128" t="s">
        <v>55</v>
      </c>
      <c r="AP2128" t="s">
        <v>55</v>
      </c>
      <c r="AQ2128" t="s">
        <v>55</v>
      </c>
    </row>
    <row r="2129" spans="1:43" x14ac:dyDescent="0.35">
      <c r="A2129" t="s">
        <v>4075</v>
      </c>
      <c r="B2129" t="s">
        <v>47</v>
      </c>
      <c r="C2129" t="s">
        <v>48</v>
      </c>
      <c r="D2129" t="s">
        <v>48</v>
      </c>
      <c r="E2129" t="s">
        <v>61</v>
      </c>
      <c r="F2129" t="s">
        <v>4088</v>
      </c>
      <c r="G2129" t="s">
        <v>4089</v>
      </c>
      <c r="I2129" t="str">
        <f>HYPERLINK("https://twitter.com/Twitter User/status/1765269065189208441","https://twitter.com/Twitter User/status/1765269065189208441")</f>
        <v>https://twitter.com/Twitter User/status/1765269065189208441</v>
      </c>
      <c r="J2129" t="s">
        <v>52</v>
      </c>
      <c r="N2129">
        <v>0</v>
      </c>
      <c r="O2129">
        <v>0</v>
      </c>
      <c r="X2129" t="s">
        <v>53</v>
      </c>
      <c r="AK2129" t="s">
        <v>54</v>
      </c>
      <c r="AL2129" t="s">
        <v>55</v>
      </c>
      <c r="AM2129" t="s">
        <v>55</v>
      </c>
      <c r="AN2129" t="s">
        <v>55</v>
      </c>
      <c r="AO2129" t="s">
        <v>55</v>
      </c>
      <c r="AP2129" t="s">
        <v>55</v>
      </c>
      <c r="AQ2129" t="s">
        <v>55</v>
      </c>
    </row>
    <row r="2130" spans="1:43" x14ac:dyDescent="0.35">
      <c r="A2130" t="s">
        <v>4075</v>
      </c>
      <c r="B2130" t="s">
        <v>47</v>
      </c>
      <c r="C2130" t="s">
        <v>48</v>
      </c>
      <c r="D2130" t="s">
        <v>48</v>
      </c>
      <c r="E2130" t="s">
        <v>49</v>
      </c>
      <c r="F2130" t="s">
        <v>4090</v>
      </c>
      <c r="G2130" t="s">
        <v>4091</v>
      </c>
      <c r="I2130" t="str">
        <f>HYPERLINK("https://twitter.com/Twitter User/status/1765250550231388589","https://twitter.com/Twitter User/status/1765250550231388589")</f>
        <v>https://twitter.com/Twitter User/status/1765250550231388589</v>
      </c>
      <c r="N2130">
        <v>0</v>
      </c>
      <c r="O2130">
        <v>0</v>
      </c>
      <c r="X2130" t="s">
        <v>53</v>
      </c>
      <c r="AK2130" t="s">
        <v>54</v>
      </c>
      <c r="AL2130" t="s">
        <v>55</v>
      </c>
      <c r="AM2130" t="s">
        <v>55</v>
      </c>
      <c r="AN2130" t="s">
        <v>55</v>
      </c>
      <c r="AO2130" t="s">
        <v>55</v>
      </c>
      <c r="AP2130" t="s">
        <v>55</v>
      </c>
      <c r="AQ2130" t="s">
        <v>55</v>
      </c>
    </row>
    <row r="2131" spans="1:43" x14ac:dyDescent="0.35">
      <c r="A2131" t="s">
        <v>4075</v>
      </c>
      <c r="B2131" t="s">
        <v>47</v>
      </c>
      <c r="C2131" t="s">
        <v>48</v>
      </c>
      <c r="D2131" t="s">
        <v>48</v>
      </c>
      <c r="E2131" t="s">
        <v>68</v>
      </c>
      <c r="F2131" t="s">
        <v>4092</v>
      </c>
      <c r="G2131" t="s">
        <v>4093</v>
      </c>
      <c r="I2131" t="str">
        <f>HYPERLINK("https://twitter.com/Twitter User/status/1765215142902382708","https://twitter.com/Twitter User/status/1765215142902382708")</f>
        <v>https://twitter.com/Twitter User/status/1765215142902382708</v>
      </c>
      <c r="J2131" t="s">
        <v>52</v>
      </c>
      <c r="N2131">
        <v>0</v>
      </c>
      <c r="O2131">
        <v>0</v>
      </c>
      <c r="X2131" t="s">
        <v>53</v>
      </c>
      <c r="AK2131" t="s">
        <v>54</v>
      </c>
      <c r="AL2131" t="s">
        <v>55</v>
      </c>
      <c r="AM2131" t="s">
        <v>55</v>
      </c>
      <c r="AN2131" t="s">
        <v>55</v>
      </c>
      <c r="AO2131" t="s">
        <v>55</v>
      </c>
      <c r="AP2131" t="s">
        <v>55</v>
      </c>
      <c r="AQ2131" t="s">
        <v>55</v>
      </c>
    </row>
    <row r="2132" spans="1:43" x14ac:dyDescent="0.35">
      <c r="A2132" t="s">
        <v>4075</v>
      </c>
      <c r="B2132" t="s">
        <v>47</v>
      </c>
      <c r="C2132" t="s">
        <v>48</v>
      </c>
      <c r="D2132" t="s">
        <v>48</v>
      </c>
      <c r="E2132" t="s">
        <v>61</v>
      </c>
      <c r="F2132" t="s">
        <v>4094</v>
      </c>
      <c r="G2132" t="s">
        <v>4095</v>
      </c>
      <c r="I2132" t="str">
        <f>HYPERLINK("https://twitter.com/Twitter User/status/1765205483802206267","https://twitter.com/Twitter User/status/1765205483802206267")</f>
        <v>https://twitter.com/Twitter User/status/1765205483802206267</v>
      </c>
      <c r="N2132">
        <v>0</v>
      </c>
      <c r="O2132">
        <v>0</v>
      </c>
      <c r="X2132" t="s">
        <v>53</v>
      </c>
      <c r="AK2132" t="s">
        <v>54</v>
      </c>
      <c r="AL2132" t="s">
        <v>55</v>
      </c>
      <c r="AM2132" t="s">
        <v>55</v>
      </c>
      <c r="AN2132" t="s">
        <v>55</v>
      </c>
      <c r="AO2132" t="s">
        <v>55</v>
      </c>
      <c r="AP2132" t="s">
        <v>55</v>
      </c>
      <c r="AQ2132" t="s">
        <v>55</v>
      </c>
    </row>
    <row r="2133" spans="1:43" x14ac:dyDescent="0.35">
      <c r="A2133" t="s">
        <v>4075</v>
      </c>
      <c r="B2133" t="s">
        <v>47</v>
      </c>
      <c r="C2133" t="s">
        <v>48</v>
      </c>
      <c r="D2133" t="s">
        <v>48</v>
      </c>
      <c r="E2133" t="s">
        <v>61</v>
      </c>
      <c r="F2133" t="s">
        <v>4096</v>
      </c>
      <c r="G2133" t="s">
        <v>4097</v>
      </c>
      <c r="I2133" t="str">
        <f>HYPERLINK("https://twitter.com/Twitter User/status/1765205279128645748","https://twitter.com/Twitter User/status/1765205279128645748")</f>
        <v>https://twitter.com/Twitter User/status/1765205279128645748</v>
      </c>
      <c r="N2133">
        <v>0</v>
      </c>
      <c r="O2133">
        <v>0</v>
      </c>
      <c r="X2133" t="s">
        <v>53</v>
      </c>
      <c r="AK2133" t="s">
        <v>54</v>
      </c>
      <c r="AL2133" t="s">
        <v>55</v>
      </c>
      <c r="AM2133" t="s">
        <v>55</v>
      </c>
      <c r="AN2133" t="s">
        <v>55</v>
      </c>
      <c r="AO2133" t="s">
        <v>55</v>
      </c>
      <c r="AP2133" t="s">
        <v>55</v>
      </c>
      <c r="AQ2133" t="s">
        <v>55</v>
      </c>
    </row>
    <row r="2134" spans="1:43" x14ac:dyDescent="0.35">
      <c r="A2134" t="s">
        <v>4075</v>
      </c>
      <c r="B2134" t="s">
        <v>47</v>
      </c>
      <c r="C2134" t="s">
        <v>48</v>
      </c>
      <c r="D2134" t="s">
        <v>48</v>
      </c>
      <c r="E2134" t="s">
        <v>61</v>
      </c>
      <c r="F2134" t="s">
        <v>4098</v>
      </c>
      <c r="G2134" t="s">
        <v>4099</v>
      </c>
      <c r="I2134" t="str">
        <f>HYPERLINK("https://twitter.com/Twitter User/status/1765193012609491171","https://twitter.com/Twitter User/status/1765193012609491171")</f>
        <v>https://twitter.com/Twitter User/status/1765193012609491171</v>
      </c>
      <c r="J2134" t="s">
        <v>52</v>
      </c>
      <c r="N2134">
        <v>0</v>
      </c>
      <c r="O2134">
        <v>0</v>
      </c>
      <c r="X2134" t="s">
        <v>53</v>
      </c>
      <c r="AK2134" t="s">
        <v>54</v>
      </c>
      <c r="AL2134" t="s">
        <v>55</v>
      </c>
      <c r="AM2134" t="s">
        <v>55</v>
      </c>
      <c r="AN2134" t="s">
        <v>55</v>
      </c>
      <c r="AO2134" t="s">
        <v>55</v>
      </c>
      <c r="AP2134" t="s">
        <v>55</v>
      </c>
      <c r="AQ2134" t="s">
        <v>55</v>
      </c>
    </row>
    <row r="2135" spans="1:43" x14ac:dyDescent="0.35">
      <c r="A2135" t="s">
        <v>4075</v>
      </c>
      <c r="B2135" t="s">
        <v>47</v>
      </c>
      <c r="C2135" t="s">
        <v>48</v>
      </c>
      <c r="D2135" t="s">
        <v>48</v>
      </c>
      <c r="E2135" t="s">
        <v>49</v>
      </c>
      <c r="F2135" t="s">
        <v>4100</v>
      </c>
      <c r="G2135" t="s">
        <v>4101</v>
      </c>
      <c r="I2135" t="str">
        <f>HYPERLINK("https://twitter.com/Twitter User/status/1765182499146350618","https://twitter.com/Twitter User/status/1765182499146350618")</f>
        <v>https://twitter.com/Twitter User/status/1765182499146350618</v>
      </c>
      <c r="J2135" t="s">
        <v>52</v>
      </c>
      <c r="N2135">
        <v>0</v>
      </c>
      <c r="O2135">
        <v>0</v>
      </c>
      <c r="X2135" t="s">
        <v>53</v>
      </c>
      <c r="AK2135" t="s">
        <v>54</v>
      </c>
      <c r="AL2135" t="s">
        <v>55</v>
      </c>
      <c r="AM2135" t="s">
        <v>55</v>
      </c>
      <c r="AN2135" t="s">
        <v>55</v>
      </c>
      <c r="AO2135" t="s">
        <v>55</v>
      </c>
      <c r="AP2135" t="s">
        <v>55</v>
      </c>
      <c r="AQ2135" t="s">
        <v>55</v>
      </c>
    </row>
    <row r="2136" spans="1:43" x14ac:dyDescent="0.35">
      <c r="A2136" t="s">
        <v>4075</v>
      </c>
      <c r="B2136" t="s">
        <v>47</v>
      </c>
      <c r="C2136" t="s">
        <v>48</v>
      </c>
      <c r="D2136" t="s">
        <v>48</v>
      </c>
      <c r="E2136" t="s">
        <v>49</v>
      </c>
      <c r="F2136" t="s">
        <v>4102</v>
      </c>
      <c r="G2136" t="s">
        <v>4103</v>
      </c>
      <c r="I2136" t="str">
        <f>HYPERLINK("https://twitter.com/Twitter User/status/1765181753449415114","https://twitter.com/Twitter User/status/1765181753449415114")</f>
        <v>https://twitter.com/Twitter User/status/1765181753449415114</v>
      </c>
      <c r="J2136" t="s">
        <v>52</v>
      </c>
      <c r="N2136">
        <v>0</v>
      </c>
      <c r="O2136">
        <v>0</v>
      </c>
      <c r="X2136" t="s">
        <v>53</v>
      </c>
      <c r="AK2136" t="s">
        <v>54</v>
      </c>
      <c r="AL2136" t="s">
        <v>55</v>
      </c>
      <c r="AM2136" t="s">
        <v>55</v>
      </c>
      <c r="AN2136" t="s">
        <v>55</v>
      </c>
      <c r="AO2136" t="s">
        <v>55</v>
      </c>
      <c r="AP2136" t="s">
        <v>55</v>
      </c>
      <c r="AQ2136" t="s">
        <v>55</v>
      </c>
    </row>
    <row r="2137" spans="1:43" x14ac:dyDescent="0.35">
      <c r="A2137" t="s">
        <v>4075</v>
      </c>
      <c r="B2137" t="s">
        <v>47</v>
      </c>
      <c r="C2137" t="s">
        <v>48</v>
      </c>
      <c r="D2137" t="s">
        <v>48</v>
      </c>
      <c r="E2137" t="s">
        <v>49</v>
      </c>
      <c r="F2137" t="s">
        <v>4104</v>
      </c>
      <c r="G2137" t="s">
        <v>4105</v>
      </c>
      <c r="I2137" t="str">
        <f>HYPERLINK("https://twitter.com/Twitter User/status/1765104621645975853","https://twitter.com/Twitter User/status/1765104621645975853")</f>
        <v>https://twitter.com/Twitter User/status/1765104621645975853</v>
      </c>
      <c r="N2137">
        <v>0</v>
      </c>
      <c r="O2137">
        <v>0</v>
      </c>
      <c r="X2137" t="s">
        <v>53</v>
      </c>
      <c r="AK2137" t="s">
        <v>54</v>
      </c>
      <c r="AL2137" t="s">
        <v>55</v>
      </c>
      <c r="AM2137" t="s">
        <v>55</v>
      </c>
      <c r="AN2137" t="s">
        <v>55</v>
      </c>
      <c r="AO2137" t="s">
        <v>55</v>
      </c>
      <c r="AP2137" t="s">
        <v>55</v>
      </c>
      <c r="AQ2137" t="s">
        <v>55</v>
      </c>
    </row>
    <row r="2138" spans="1:43" x14ac:dyDescent="0.35">
      <c r="A2138" t="s">
        <v>4106</v>
      </c>
      <c r="B2138" t="s">
        <v>47</v>
      </c>
      <c r="C2138" t="s">
        <v>48</v>
      </c>
      <c r="D2138" t="s">
        <v>48</v>
      </c>
      <c r="E2138" t="s">
        <v>49</v>
      </c>
      <c r="F2138" t="s">
        <v>4107</v>
      </c>
      <c r="G2138" t="s">
        <v>4108</v>
      </c>
      <c r="I2138" t="str">
        <f>HYPERLINK("https://twitter.com/Twitter User/status/1765051601239318786","https://twitter.com/Twitter User/status/1765051601239318786")</f>
        <v>https://twitter.com/Twitter User/status/1765051601239318786</v>
      </c>
      <c r="J2138" t="s">
        <v>52</v>
      </c>
      <c r="N2138">
        <v>0</v>
      </c>
      <c r="O2138">
        <v>0</v>
      </c>
      <c r="X2138" t="s">
        <v>53</v>
      </c>
      <c r="AK2138" t="s">
        <v>54</v>
      </c>
      <c r="AL2138" t="s">
        <v>55</v>
      </c>
      <c r="AM2138" t="s">
        <v>55</v>
      </c>
      <c r="AN2138" t="s">
        <v>55</v>
      </c>
      <c r="AO2138" t="s">
        <v>55</v>
      </c>
      <c r="AP2138" t="s">
        <v>55</v>
      </c>
      <c r="AQ2138" t="s">
        <v>55</v>
      </c>
    </row>
    <row r="2139" spans="1:43" x14ac:dyDescent="0.35">
      <c r="A2139" t="s">
        <v>4106</v>
      </c>
      <c r="B2139" t="s">
        <v>47</v>
      </c>
      <c r="C2139" t="s">
        <v>48</v>
      </c>
      <c r="D2139" t="s">
        <v>48</v>
      </c>
      <c r="E2139" t="s">
        <v>49</v>
      </c>
      <c r="F2139" t="s">
        <v>4109</v>
      </c>
      <c r="G2139" t="s">
        <v>4110</v>
      </c>
      <c r="I2139" t="str">
        <f>HYPERLINK("https://twitter.com/Twitter User/status/1765049657841840507","https://twitter.com/Twitter User/status/1765049657841840507")</f>
        <v>https://twitter.com/Twitter User/status/1765049657841840507</v>
      </c>
      <c r="J2139" t="s">
        <v>52</v>
      </c>
      <c r="N2139">
        <v>0</v>
      </c>
      <c r="O2139">
        <v>0</v>
      </c>
      <c r="X2139" t="s">
        <v>53</v>
      </c>
      <c r="AK2139" t="s">
        <v>54</v>
      </c>
      <c r="AL2139" t="s">
        <v>55</v>
      </c>
      <c r="AM2139" t="s">
        <v>55</v>
      </c>
      <c r="AN2139" t="s">
        <v>55</v>
      </c>
      <c r="AO2139" t="s">
        <v>55</v>
      </c>
      <c r="AP2139" t="s">
        <v>55</v>
      </c>
      <c r="AQ2139" t="s">
        <v>55</v>
      </c>
    </row>
    <row r="2140" spans="1:43" x14ac:dyDescent="0.35">
      <c r="A2140" t="s">
        <v>4106</v>
      </c>
      <c r="B2140" t="s">
        <v>47</v>
      </c>
      <c r="C2140" t="s">
        <v>48</v>
      </c>
      <c r="D2140" t="s">
        <v>48</v>
      </c>
      <c r="E2140" t="s">
        <v>49</v>
      </c>
      <c r="F2140" t="s">
        <v>4111</v>
      </c>
      <c r="G2140" t="s">
        <v>4112</v>
      </c>
      <c r="I2140" t="str">
        <f>HYPERLINK("https://twitter.com/Twitter User/status/1765032798715625700","https://twitter.com/Twitter User/status/1765032798715625700")</f>
        <v>https://twitter.com/Twitter User/status/1765032798715625700</v>
      </c>
      <c r="N2140">
        <v>0</v>
      </c>
      <c r="O2140">
        <v>0</v>
      </c>
      <c r="X2140" t="s">
        <v>53</v>
      </c>
      <c r="AK2140" t="s">
        <v>54</v>
      </c>
      <c r="AL2140" t="s">
        <v>55</v>
      </c>
      <c r="AM2140" t="s">
        <v>55</v>
      </c>
      <c r="AN2140" t="s">
        <v>55</v>
      </c>
      <c r="AO2140" t="s">
        <v>55</v>
      </c>
      <c r="AP2140" t="s">
        <v>55</v>
      </c>
      <c r="AQ2140" t="s">
        <v>55</v>
      </c>
    </row>
    <row r="2141" spans="1:43" x14ac:dyDescent="0.35">
      <c r="A2141" t="s">
        <v>4106</v>
      </c>
      <c r="B2141" t="s">
        <v>47</v>
      </c>
      <c r="C2141" t="s">
        <v>48</v>
      </c>
      <c r="D2141" t="s">
        <v>48</v>
      </c>
      <c r="E2141" t="s">
        <v>61</v>
      </c>
      <c r="F2141" t="s">
        <v>4113</v>
      </c>
      <c r="G2141" t="s">
        <v>4114</v>
      </c>
      <c r="I2141" t="str">
        <f>HYPERLINK("https://twitter.com/Twitter User/status/1765030408574423256","https://twitter.com/Twitter User/status/1765030408574423256")</f>
        <v>https://twitter.com/Twitter User/status/1765030408574423256</v>
      </c>
      <c r="J2141" t="s">
        <v>60</v>
      </c>
      <c r="N2141">
        <v>0</v>
      </c>
      <c r="O2141">
        <v>0</v>
      </c>
      <c r="X2141" t="s">
        <v>53</v>
      </c>
      <c r="AK2141" t="s">
        <v>54</v>
      </c>
      <c r="AL2141" t="s">
        <v>55</v>
      </c>
      <c r="AM2141" t="s">
        <v>55</v>
      </c>
      <c r="AN2141" t="s">
        <v>55</v>
      </c>
      <c r="AO2141" t="s">
        <v>55</v>
      </c>
      <c r="AP2141" t="s">
        <v>55</v>
      </c>
      <c r="AQ2141" t="s">
        <v>55</v>
      </c>
    </row>
    <row r="2142" spans="1:43" x14ac:dyDescent="0.35">
      <c r="A2142" t="s">
        <v>4106</v>
      </c>
      <c r="B2142" t="s">
        <v>47</v>
      </c>
      <c r="C2142" t="s">
        <v>48</v>
      </c>
      <c r="D2142" t="s">
        <v>48</v>
      </c>
      <c r="E2142" t="s">
        <v>61</v>
      </c>
      <c r="F2142" t="s">
        <v>4115</v>
      </c>
      <c r="G2142" t="s">
        <v>4116</v>
      </c>
      <c r="I2142" t="str">
        <f>HYPERLINK("https://twitter.com/Twitter User/status/1765017245090971933","https://twitter.com/Twitter User/status/1765017245090971933")</f>
        <v>https://twitter.com/Twitter User/status/1765017245090971933</v>
      </c>
      <c r="J2142" t="s">
        <v>60</v>
      </c>
      <c r="N2142">
        <v>0</v>
      </c>
      <c r="O2142">
        <v>0</v>
      </c>
      <c r="X2142" t="s">
        <v>53</v>
      </c>
      <c r="AK2142" t="s">
        <v>54</v>
      </c>
      <c r="AL2142" t="s">
        <v>55</v>
      </c>
      <c r="AM2142" t="s">
        <v>55</v>
      </c>
      <c r="AN2142" t="s">
        <v>55</v>
      </c>
      <c r="AO2142" t="s">
        <v>55</v>
      </c>
      <c r="AP2142" t="s">
        <v>55</v>
      </c>
      <c r="AQ2142" t="s">
        <v>55</v>
      </c>
    </row>
    <row r="2143" spans="1:43" x14ac:dyDescent="0.35">
      <c r="A2143" t="s">
        <v>4106</v>
      </c>
      <c r="B2143" t="s">
        <v>47</v>
      </c>
      <c r="C2143" t="s">
        <v>48</v>
      </c>
      <c r="D2143" t="s">
        <v>48</v>
      </c>
      <c r="E2143" t="s">
        <v>49</v>
      </c>
      <c r="F2143" t="s">
        <v>4117</v>
      </c>
      <c r="G2143" t="s">
        <v>4118</v>
      </c>
      <c r="I2143" t="str">
        <f>HYPERLINK("https://twitter.com/Twitter User/status/1765001880097435989","https://twitter.com/Twitter User/status/1765001880097435989")</f>
        <v>https://twitter.com/Twitter User/status/1765001880097435989</v>
      </c>
      <c r="J2143" t="s">
        <v>52</v>
      </c>
      <c r="N2143">
        <v>0</v>
      </c>
      <c r="O2143">
        <v>0</v>
      </c>
      <c r="X2143" t="s">
        <v>53</v>
      </c>
      <c r="AK2143" t="s">
        <v>54</v>
      </c>
      <c r="AL2143" t="s">
        <v>55</v>
      </c>
      <c r="AM2143" t="s">
        <v>55</v>
      </c>
      <c r="AN2143" t="s">
        <v>55</v>
      </c>
      <c r="AO2143" t="s">
        <v>55</v>
      </c>
      <c r="AP2143" t="s">
        <v>55</v>
      </c>
      <c r="AQ2143" t="s">
        <v>55</v>
      </c>
    </row>
    <row r="2144" spans="1:43" x14ac:dyDescent="0.35">
      <c r="A2144" t="s">
        <v>4106</v>
      </c>
      <c r="B2144" t="s">
        <v>47</v>
      </c>
      <c r="C2144" t="s">
        <v>48</v>
      </c>
      <c r="D2144" t="s">
        <v>48</v>
      </c>
      <c r="E2144" t="s">
        <v>49</v>
      </c>
      <c r="F2144" t="s">
        <v>4119</v>
      </c>
      <c r="G2144" t="s">
        <v>4120</v>
      </c>
      <c r="I2144" t="str">
        <f>HYPERLINK("https://twitter.com/Twitter User/status/1764952654403543387","https://twitter.com/Twitter User/status/1764952654403543387")</f>
        <v>https://twitter.com/Twitter User/status/1764952654403543387</v>
      </c>
      <c r="N2144">
        <v>0</v>
      </c>
      <c r="O2144">
        <v>0</v>
      </c>
      <c r="X2144" t="s">
        <v>95</v>
      </c>
      <c r="AK2144" t="s">
        <v>54</v>
      </c>
      <c r="AL2144" t="s">
        <v>55</v>
      </c>
      <c r="AM2144" t="s">
        <v>55</v>
      </c>
      <c r="AN2144" t="s">
        <v>55</v>
      </c>
      <c r="AO2144" t="s">
        <v>55</v>
      </c>
      <c r="AP2144" t="s">
        <v>55</v>
      </c>
      <c r="AQ2144" t="s">
        <v>55</v>
      </c>
    </row>
    <row r="2145" spans="1:43" x14ac:dyDescent="0.35">
      <c r="A2145" t="s">
        <v>4106</v>
      </c>
      <c r="B2145" t="s">
        <v>47</v>
      </c>
      <c r="C2145" t="s">
        <v>48</v>
      </c>
      <c r="D2145" t="s">
        <v>48</v>
      </c>
      <c r="E2145" t="s">
        <v>49</v>
      </c>
      <c r="F2145" t="s">
        <v>4121</v>
      </c>
      <c r="G2145" t="s">
        <v>4122</v>
      </c>
      <c r="I2145" t="str">
        <f>HYPERLINK("https://twitter.com/Twitter User/status/1764901885390283014","https://twitter.com/Twitter User/status/1764901885390283014")</f>
        <v>https://twitter.com/Twitter User/status/1764901885390283014</v>
      </c>
      <c r="N2145">
        <v>0</v>
      </c>
      <c r="O2145">
        <v>0</v>
      </c>
      <c r="X2145" t="s">
        <v>53</v>
      </c>
      <c r="AK2145" t="s">
        <v>54</v>
      </c>
      <c r="AL2145" t="s">
        <v>55</v>
      </c>
      <c r="AM2145" t="s">
        <v>55</v>
      </c>
      <c r="AN2145" t="s">
        <v>55</v>
      </c>
      <c r="AO2145" t="s">
        <v>55</v>
      </c>
      <c r="AP2145" t="s">
        <v>55</v>
      </c>
      <c r="AQ2145" t="s">
        <v>55</v>
      </c>
    </row>
    <row r="2146" spans="1:43" x14ac:dyDescent="0.35">
      <c r="A2146" t="s">
        <v>4106</v>
      </c>
      <c r="B2146" t="s">
        <v>47</v>
      </c>
      <c r="C2146" t="s">
        <v>48</v>
      </c>
      <c r="D2146" t="s">
        <v>48</v>
      </c>
      <c r="E2146" t="s">
        <v>49</v>
      </c>
      <c r="F2146" t="s">
        <v>4123</v>
      </c>
      <c r="G2146" t="s">
        <v>4124</v>
      </c>
      <c r="I2146" t="str">
        <f>HYPERLINK("https://twitter.com/Twitter User/status/1764901860115406964","https://twitter.com/Twitter User/status/1764901860115406964")</f>
        <v>https://twitter.com/Twitter User/status/1764901860115406964</v>
      </c>
      <c r="N2146">
        <v>0</v>
      </c>
      <c r="O2146">
        <v>0</v>
      </c>
      <c r="X2146" t="s">
        <v>53</v>
      </c>
      <c r="AK2146" t="s">
        <v>54</v>
      </c>
      <c r="AL2146" t="s">
        <v>55</v>
      </c>
      <c r="AM2146" t="s">
        <v>55</v>
      </c>
      <c r="AN2146" t="s">
        <v>55</v>
      </c>
      <c r="AO2146" t="s">
        <v>55</v>
      </c>
      <c r="AP2146" t="s">
        <v>55</v>
      </c>
      <c r="AQ2146" t="s">
        <v>55</v>
      </c>
    </row>
    <row r="2147" spans="1:43" x14ac:dyDescent="0.35">
      <c r="A2147" t="s">
        <v>4106</v>
      </c>
      <c r="B2147" t="s">
        <v>47</v>
      </c>
      <c r="C2147" t="s">
        <v>48</v>
      </c>
      <c r="D2147" t="s">
        <v>48</v>
      </c>
      <c r="E2147" t="s">
        <v>49</v>
      </c>
      <c r="F2147" t="s">
        <v>4119</v>
      </c>
      <c r="G2147" t="s">
        <v>4125</v>
      </c>
      <c r="I2147" t="str">
        <f>HYPERLINK("https://twitter.com/Twitter User/status/1764901456661172429","https://twitter.com/Twitter User/status/1764901456661172429")</f>
        <v>https://twitter.com/Twitter User/status/1764901456661172429</v>
      </c>
      <c r="N2147">
        <v>0</v>
      </c>
      <c r="O2147">
        <v>0</v>
      </c>
      <c r="X2147" t="s">
        <v>95</v>
      </c>
      <c r="AK2147" t="s">
        <v>54</v>
      </c>
      <c r="AL2147" t="s">
        <v>55</v>
      </c>
      <c r="AM2147" t="s">
        <v>55</v>
      </c>
      <c r="AN2147" t="s">
        <v>55</v>
      </c>
      <c r="AO2147" t="s">
        <v>55</v>
      </c>
      <c r="AP2147" t="s">
        <v>55</v>
      </c>
      <c r="AQ2147" t="s">
        <v>55</v>
      </c>
    </row>
    <row r="2148" spans="1:43" x14ac:dyDescent="0.35">
      <c r="A2148" t="s">
        <v>4106</v>
      </c>
      <c r="B2148" t="s">
        <v>47</v>
      </c>
      <c r="C2148" t="s">
        <v>48</v>
      </c>
      <c r="D2148" t="s">
        <v>48</v>
      </c>
      <c r="E2148" t="s">
        <v>49</v>
      </c>
      <c r="F2148" t="s">
        <v>4119</v>
      </c>
      <c r="G2148" t="s">
        <v>4126</v>
      </c>
      <c r="I2148" t="str">
        <f>HYPERLINK("https://twitter.com/Twitter User/status/1764897144564310241","https://twitter.com/Twitter User/status/1764897144564310241")</f>
        <v>https://twitter.com/Twitter User/status/1764897144564310241</v>
      </c>
      <c r="N2148">
        <v>0</v>
      </c>
      <c r="O2148">
        <v>0</v>
      </c>
      <c r="X2148" t="s">
        <v>53</v>
      </c>
      <c r="AK2148" t="s">
        <v>54</v>
      </c>
      <c r="AL2148" t="s">
        <v>55</v>
      </c>
      <c r="AM2148" t="s">
        <v>55</v>
      </c>
      <c r="AN2148" t="s">
        <v>55</v>
      </c>
      <c r="AO2148" t="s">
        <v>55</v>
      </c>
      <c r="AP2148" t="s">
        <v>55</v>
      </c>
      <c r="AQ2148" t="s">
        <v>55</v>
      </c>
    </row>
    <row r="2149" spans="1:43" x14ac:dyDescent="0.35">
      <c r="A2149" t="s">
        <v>4106</v>
      </c>
      <c r="B2149" t="s">
        <v>47</v>
      </c>
      <c r="C2149" t="s">
        <v>48</v>
      </c>
      <c r="D2149" t="s">
        <v>48</v>
      </c>
      <c r="E2149" t="s">
        <v>49</v>
      </c>
      <c r="F2149" t="s">
        <v>4127</v>
      </c>
      <c r="G2149" t="s">
        <v>4128</v>
      </c>
      <c r="I2149" t="str">
        <f>HYPERLINK("https://twitter.com/Twitter User/status/1764878995001348512","https://twitter.com/Twitter User/status/1764878995001348512")</f>
        <v>https://twitter.com/Twitter User/status/1764878995001348512</v>
      </c>
      <c r="J2149" t="s">
        <v>52</v>
      </c>
      <c r="N2149">
        <v>0</v>
      </c>
      <c r="O2149">
        <v>0</v>
      </c>
      <c r="X2149" t="s">
        <v>53</v>
      </c>
      <c r="AK2149" t="s">
        <v>54</v>
      </c>
      <c r="AL2149" t="s">
        <v>55</v>
      </c>
      <c r="AM2149" t="s">
        <v>55</v>
      </c>
      <c r="AN2149" t="s">
        <v>55</v>
      </c>
      <c r="AO2149" t="s">
        <v>55</v>
      </c>
      <c r="AP2149" t="s">
        <v>55</v>
      </c>
      <c r="AQ2149" t="s">
        <v>55</v>
      </c>
    </row>
    <row r="2150" spans="1:43" x14ac:dyDescent="0.35">
      <c r="A2150" t="s">
        <v>4106</v>
      </c>
      <c r="B2150" t="s">
        <v>47</v>
      </c>
      <c r="C2150" t="s">
        <v>48</v>
      </c>
      <c r="D2150" t="s">
        <v>48</v>
      </c>
      <c r="E2150" t="s">
        <v>61</v>
      </c>
      <c r="F2150" t="s">
        <v>4129</v>
      </c>
      <c r="G2150" t="s">
        <v>4130</v>
      </c>
      <c r="I2150" t="str">
        <f>HYPERLINK("https://twitter.com/Twitter User/status/1764868029597339955","https://twitter.com/Twitter User/status/1764868029597339955")</f>
        <v>https://twitter.com/Twitter User/status/1764868029597339955</v>
      </c>
      <c r="J2150" t="s">
        <v>60</v>
      </c>
      <c r="N2150">
        <v>0</v>
      </c>
      <c r="O2150">
        <v>0</v>
      </c>
      <c r="X2150" t="s">
        <v>53</v>
      </c>
      <c r="AK2150" t="s">
        <v>54</v>
      </c>
      <c r="AL2150" t="s">
        <v>55</v>
      </c>
      <c r="AM2150" t="s">
        <v>55</v>
      </c>
      <c r="AN2150" t="s">
        <v>55</v>
      </c>
      <c r="AO2150" t="s">
        <v>55</v>
      </c>
      <c r="AP2150" t="s">
        <v>55</v>
      </c>
      <c r="AQ2150" t="s">
        <v>55</v>
      </c>
    </row>
    <row r="2151" spans="1:43" x14ac:dyDescent="0.35">
      <c r="A2151" t="s">
        <v>4131</v>
      </c>
      <c r="B2151" t="s">
        <v>47</v>
      </c>
      <c r="C2151" t="s">
        <v>48</v>
      </c>
      <c r="D2151" t="s">
        <v>48</v>
      </c>
      <c r="E2151" t="s">
        <v>61</v>
      </c>
      <c r="F2151" t="s">
        <v>4132</v>
      </c>
      <c r="G2151" t="s">
        <v>4133</v>
      </c>
      <c r="I2151" t="str">
        <f>HYPERLINK("https://twitter.com/Twitter User/status/1764719753724387629","https://twitter.com/Twitter User/status/1764719753724387629")</f>
        <v>https://twitter.com/Twitter User/status/1764719753724387629</v>
      </c>
      <c r="J2151" t="s">
        <v>52</v>
      </c>
      <c r="N2151">
        <v>0</v>
      </c>
      <c r="O2151">
        <v>0</v>
      </c>
      <c r="X2151" t="s">
        <v>53</v>
      </c>
      <c r="AK2151" t="s">
        <v>54</v>
      </c>
      <c r="AL2151" t="s">
        <v>55</v>
      </c>
      <c r="AM2151" t="s">
        <v>55</v>
      </c>
      <c r="AN2151" t="s">
        <v>55</v>
      </c>
      <c r="AO2151" t="s">
        <v>55</v>
      </c>
      <c r="AP2151" t="s">
        <v>55</v>
      </c>
      <c r="AQ2151" t="s">
        <v>55</v>
      </c>
    </row>
    <row r="2152" spans="1:43" x14ac:dyDescent="0.35">
      <c r="A2152" t="s">
        <v>4131</v>
      </c>
      <c r="B2152" t="s">
        <v>47</v>
      </c>
      <c r="C2152" t="s">
        <v>48</v>
      </c>
      <c r="D2152" t="s">
        <v>48</v>
      </c>
      <c r="E2152" t="s">
        <v>61</v>
      </c>
      <c r="F2152" t="s">
        <v>4134</v>
      </c>
      <c r="G2152" t="s">
        <v>4135</v>
      </c>
      <c r="I2152" t="str">
        <f>HYPERLINK("https://twitter.com/Twitter User/status/1764705068321038415","https://twitter.com/Twitter User/status/1764705068321038415")</f>
        <v>https://twitter.com/Twitter User/status/1764705068321038415</v>
      </c>
      <c r="J2152" t="s">
        <v>52</v>
      </c>
      <c r="N2152">
        <v>0</v>
      </c>
      <c r="O2152">
        <v>0</v>
      </c>
      <c r="X2152" t="s">
        <v>53</v>
      </c>
      <c r="AK2152" t="s">
        <v>54</v>
      </c>
      <c r="AL2152" t="s">
        <v>55</v>
      </c>
      <c r="AM2152" t="s">
        <v>55</v>
      </c>
      <c r="AN2152" t="s">
        <v>55</v>
      </c>
      <c r="AO2152" t="s">
        <v>55</v>
      </c>
      <c r="AP2152" t="s">
        <v>55</v>
      </c>
      <c r="AQ2152" t="s">
        <v>55</v>
      </c>
    </row>
    <row r="2153" spans="1:43" x14ac:dyDescent="0.35">
      <c r="A2153" t="s">
        <v>4131</v>
      </c>
      <c r="B2153" t="s">
        <v>47</v>
      </c>
      <c r="C2153" t="s">
        <v>48</v>
      </c>
      <c r="D2153" t="s">
        <v>48</v>
      </c>
      <c r="E2153" t="s">
        <v>61</v>
      </c>
      <c r="F2153" t="s">
        <v>4136</v>
      </c>
      <c r="G2153" t="s">
        <v>4137</v>
      </c>
      <c r="I2153" t="str">
        <f>HYPERLINK("https://twitter.com/Twitter User/status/1764573741454180539","https://twitter.com/Twitter User/status/1764573741454180539")</f>
        <v>https://twitter.com/Twitter User/status/1764573741454180539</v>
      </c>
      <c r="J2153" t="s">
        <v>60</v>
      </c>
      <c r="N2153">
        <v>0</v>
      </c>
      <c r="O2153">
        <v>0</v>
      </c>
      <c r="X2153" t="s">
        <v>53</v>
      </c>
      <c r="AK2153" t="s">
        <v>54</v>
      </c>
      <c r="AL2153" t="s">
        <v>55</v>
      </c>
      <c r="AM2153" t="s">
        <v>55</v>
      </c>
      <c r="AN2153" t="s">
        <v>55</v>
      </c>
      <c r="AO2153" t="s">
        <v>55</v>
      </c>
      <c r="AP2153" t="s">
        <v>55</v>
      </c>
      <c r="AQ2153" t="s">
        <v>55</v>
      </c>
    </row>
    <row r="2154" spans="1:43" x14ac:dyDescent="0.35">
      <c r="A2154" t="s">
        <v>4131</v>
      </c>
      <c r="B2154" t="s">
        <v>224</v>
      </c>
      <c r="C2154" t="s">
        <v>225</v>
      </c>
      <c r="D2154" t="s">
        <v>225</v>
      </c>
      <c r="E2154" t="s">
        <v>49</v>
      </c>
      <c r="F2154" t="s">
        <v>4138</v>
      </c>
      <c r="G2154" t="s">
        <v>4139</v>
      </c>
      <c r="I2154" t="str">
        <f>HYPERLINK("https://www.facebook.com/652331970273542/posts/798933172280087?comment_id=355639137443005&amp;reply_comment_id=1784396675304860","https://www.facebook.com/652331970273542/posts/798933172280087?comment_id=355639137443005&amp;reply_comment_id=1784396675304860")</f>
        <v>https://www.facebook.com/652331970273542/posts/798933172280087?comment_id=355639137443005&amp;reply_comment_id=1784396675304860</v>
      </c>
      <c r="R2154">
        <v>0</v>
      </c>
      <c r="S2154">
        <v>0</v>
      </c>
      <c r="U2154">
        <v>0</v>
      </c>
      <c r="X2154" t="s">
        <v>228</v>
      </c>
      <c r="AK2154" t="s">
        <v>4140</v>
      </c>
      <c r="AL2154" t="s">
        <v>55</v>
      </c>
      <c r="AM2154" t="s">
        <v>55</v>
      </c>
      <c r="AN2154" t="s">
        <v>55</v>
      </c>
      <c r="AO2154" t="s">
        <v>55</v>
      </c>
      <c r="AP2154" t="s">
        <v>55</v>
      </c>
      <c r="AQ2154" t="s">
        <v>55</v>
      </c>
    </row>
    <row r="2155" spans="1:43" x14ac:dyDescent="0.35">
      <c r="A2155" t="s">
        <v>4131</v>
      </c>
      <c r="B2155" t="s">
        <v>47</v>
      </c>
      <c r="C2155" t="s">
        <v>48</v>
      </c>
      <c r="D2155" t="s">
        <v>48</v>
      </c>
      <c r="E2155" t="s">
        <v>49</v>
      </c>
      <c r="F2155" t="s">
        <v>4141</v>
      </c>
      <c r="G2155" t="s">
        <v>4142</v>
      </c>
      <c r="I2155" t="str">
        <f>HYPERLINK("https://twitter.com/Twitter User/status/1764555459778970086","https://twitter.com/Twitter User/status/1764555459778970086")</f>
        <v>https://twitter.com/Twitter User/status/1764555459778970086</v>
      </c>
      <c r="N2155">
        <v>0</v>
      </c>
      <c r="O2155">
        <v>0</v>
      </c>
      <c r="X2155" t="s">
        <v>53</v>
      </c>
      <c r="AK2155" t="s">
        <v>54</v>
      </c>
      <c r="AL2155" t="s">
        <v>55</v>
      </c>
      <c r="AM2155" t="s">
        <v>55</v>
      </c>
      <c r="AN2155" t="s">
        <v>55</v>
      </c>
      <c r="AO2155" t="s">
        <v>55</v>
      </c>
      <c r="AP2155" t="s">
        <v>55</v>
      </c>
      <c r="AQ2155" t="s">
        <v>55</v>
      </c>
    </row>
    <row r="2156" spans="1:43" x14ac:dyDescent="0.35">
      <c r="A2156" t="s">
        <v>4131</v>
      </c>
      <c r="B2156" t="s">
        <v>47</v>
      </c>
      <c r="C2156" t="s">
        <v>48</v>
      </c>
      <c r="D2156" t="s">
        <v>48</v>
      </c>
      <c r="E2156" t="s">
        <v>49</v>
      </c>
      <c r="F2156" t="s">
        <v>4143</v>
      </c>
      <c r="G2156" t="s">
        <v>4144</v>
      </c>
      <c r="I2156" t="str">
        <f>HYPERLINK("https://twitter.com/Twitter User/status/1764534591124320429","https://twitter.com/Twitter User/status/1764534591124320429")</f>
        <v>https://twitter.com/Twitter User/status/1764534591124320429</v>
      </c>
      <c r="J2156" t="s">
        <v>52</v>
      </c>
      <c r="N2156">
        <v>0</v>
      </c>
      <c r="O2156">
        <v>0</v>
      </c>
      <c r="X2156" t="s">
        <v>53</v>
      </c>
      <c r="AK2156" t="s">
        <v>54</v>
      </c>
      <c r="AL2156" t="s">
        <v>55</v>
      </c>
      <c r="AM2156" t="s">
        <v>55</v>
      </c>
      <c r="AN2156" t="s">
        <v>55</v>
      </c>
      <c r="AO2156" t="s">
        <v>55</v>
      </c>
      <c r="AP2156" t="s">
        <v>55</v>
      </c>
      <c r="AQ2156" t="s">
        <v>55</v>
      </c>
    </row>
    <row r="2157" spans="1:43" x14ac:dyDescent="0.35">
      <c r="A2157" t="s">
        <v>4131</v>
      </c>
      <c r="B2157" t="s">
        <v>47</v>
      </c>
      <c r="C2157" t="s">
        <v>48</v>
      </c>
      <c r="D2157" t="s">
        <v>48</v>
      </c>
      <c r="E2157" t="s">
        <v>49</v>
      </c>
      <c r="F2157" t="s">
        <v>4145</v>
      </c>
      <c r="G2157" t="s">
        <v>4146</v>
      </c>
      <c r="I2157" t="str">
        <f>HYPERLINK("https://twitter.com/Twitter User/status/1764534441429643743","https://twitter.com/Twitter User/status/1764534441429643743")</f>
        <v>https://twitter.com/Twitter User/status/1764534441429643743</v>
      </c>
      <c r="J2157" t="s">
        <v>52</v>
      </c>
      <c r="N2157">
        <v>0</v>
      </c>
      <c r="O2157">
        <v>0</v>
      </c>
      <c r="X2157" t="s">
        <v>53</v>
      </c>
      <c r="AK2157" t="s">
        <v>54</v>
      </c>
      <c r="AL2157" t="s">
        <v>55</v>
      </c>
      <c r="AM2157" t="s">
        <v>55</v>
      </c>
      <c r="AN2157" t="s">
        <v>55</v>
      </c>
      <c r="AO2157" t="s">
        <v>55</v>
      </c>
      <c r="AP2157" t="s">
        <v>55</v>
      </c>
      <c r="AQ2157" t="s">
        <v>55</v>
      </c>
    </row>
    <row r="2158" spans="1:43" x14ac:dyDescent="0.35">
      <c r="A2158" t="s">
        <v>4131</v>
      </c>
      <c r="B2158" t="s">
        <v>47</v>
      </c>
      <c r="C2158" t="s">
        <v>48</v>
      </c>
      <c r="D2158" t="s">
        <v>48</v>
      </c>
      <c r="E2158" t="s">
        <v>49</v>
      </c>
      <c r="F2158" t="s">
        <v>4147</v>
      </c>
      <c r="G2158" t="s">
        <v>4148</v>
      </c>
      <c r="I2158" t="str">
        <f>HYPERLINK("https://twitter.com/Twitter User/status/1764509973315551494","https://twitter.com/Twitter User/status/1764509973315551494")</f>
        <v>https://twitter.com/Twitter User/status/1764509973315551494</v>
      </c>
      <c r="N2158">
        <v>0</v>
      </c>
      <c r="O2158">
        <v>0</v>
      </c>
      <c r="X2158" t="s">
        <v>53</v>
      </c>
      <c r="AK2158" t="s">
        <v>54</v>
      </c>
      <c r="AL2158" t="s">
        <v>55</v>
      </c>
      <c r="AM2158" t="s">
        <v>55</v>
      </c>
      <c r="AN2158" t="s">
        <v>55</v>
      </c>
      <c r="AO2158" t="s">
        <v>55</v>
      </c>
      <c r="AP2158" t="s">
        <v>55</v>
      </c>
      <c r="AQ2158" t="s">
        <v>55</v>
      </c>
    </row>
    <row r="2159" spans="1:43" x14ac:dyDescent="0.35">
      <c r="A2159" t="s">
        <v>4131</v>
      </c>
      <c r="B2159" t="s">
        <v>47</v>
      </c>
      <c r="C2159" t="s">
        <v>48</v>
      </c>
      <c r="D2159" t="s">
        <v>48</v>
      </c>
      <c r="E2159" t="s">
        <v>68</v>
      </c>
      <c r="F2159" t="s">
        <v>4149</v>
      </c>
      <c r="G2159" t="s">
        <v>4150</v>
      </c>
      <c r="I2159" t="str">
        <f>HYPERLINK("https://twitter.com/Twitter User/status/1764483321927782460","https://twitter.com/Twitter User/status/1764483321927782460")</f>
        <v>https://twitter.com/Twitter User/status/1764483321927782460</v>
      </c>
      <c r="J2159" t="s">
        <v>52</v>
      </c>
      <c r="N2159">
        <v>0</v>
      </c>
      <c r="O2159">
        <v>0</v>
      </c>
      <c r="X2159" t="s">
        <v>53</v>
      </c>
      <c r="AK2159" t="s">
        <v>54</v>
      </c>
      <c r="AL2159" t="s">
        <v>55</v>
      </c>
      <c r="AM2159" t="s">
        <v>55</v>
      </c>
      <c r="AN2159" t="s">
        <v>55</v>
      </c>
      <c r="AO2159" t="s">
        <v>55</v>
      </c>
      <c r="AP2159" t="s">
        <v>55</v>
      </c>
      <c r="AQ2159" t="s">
        <v>55</v>
      </c>
    </row>
    <row r="2160" spans="1:43" x14ac:dyDescent="0.35">
      <c r="A2160" t="s">
        <v>4131</v>
      </c>
      <c r="B2160" t="s">
        <v>47</v>
      </c>
      <c r="C2160" t="s">
        <v>48</v>
      </c>
      <c r="D2160" t="s">
        <v>48</v>
      </c>
      <c r="E2160" t="s">
        <v>61</v>
      </c>
      <c r="F2160" t="s">
        <v>4151</v>
      </c>
      <c r="G2160" t="s">
        <v>4152</v>
      </c>
      <c r="I2160" t="str">
        <f>HYPERLINK("https://twitter.com/Twitter User/status/1764475857920541168","https://twitter.com/Twitter User/status/1764475857920541168")</f>
        <v>https://twitter.com/Twitter User/status/1764475857920541168</v>
      </c>
      <c r="J2160" t="s">
        <v>52</v>
      </c>
      <c r="N2160">
        <v>0</v>
      </c>
      <c r="O2160">
        <v>0</v>
      </c>
      <c r="X2160" t="s">
        <v>53</v>
      </c>
      <c r="AK2160" t="s">
        <v>54</v>
      </c>
      <c r="AL2160" t="s">
        <v>55</v>
      </c>
      <c r="AM2160" t="s">
        <v>55</v>
      </c>
      <c r="AN2160" t="s">
        <v>55</v>
      </c>
      <c r="AO2160" t="s">
        <v>55</v>
      </c>
      <c r="AP2160" t="s">
        <v>55</v>
      </c>
      <c r="AQ2160" t="s">
        <v>55</v>
      </c>
    </row>
    <row r="2161" spans="1:43" x14ac:dyDescent="0.35">
      <c r="A2161" t="s">
        <v>4131</v>
      </c>
      <c r="B2161" t="s">
        <v>47</v>
      </c>
      <c r="C2161" t="s">
        <v>48</v>
      </c>
      <c r="D2161" t="s">
        <v>48</v>
      </c>
      <c r="E2161" t="s">
        <v>49</v>
      </c>
      <c r="F2161" t="s">
        <v>4153</v>
      </c>
      <c r="G2161" t="s">
        <v>4154</v>
      </c>
      <c r="I2161" t="str">
        <f>HYPERLINK("https://twitter.com/Twitter User/status/1764378246060351648","https://twitter.com/Twitter User/status/1764378246060351648")</f>
        <v>https://twitter.com/Twitter User/status/1764378246060351648</v>
      </c>
      <c r="J2161" t="s">
        <v>52</v>
      </c>
      <c r="N2161">
        <v>0</v>
      </c>
      <c r="O2161">
        <v>0</v>
      </c>
      <c r="X2161" t="s">
        <v>53</v>
      </c>
      <c r="AK2161" t="s">
        <v>54</v>
      </c>
      <c r="AL2161" t="s">
        <v>55</v>
      </c>
      <c r="AM2161" t="s">
        <v>55</v>
      </c>
      <c r="AN2161" t="s">
        <v>55</v>
      </c>
      <c r="AO2161" t="s">
        <v>55</v>
      </c>
      <c r="AP2161" t="s">
        <v>55</v>
      </c>
      <c r="AQ2161" t="s">
        <v>55</v>
      </c>
    </row>
    <row r="2162" spans="1:43" x14ac:dyDescent="0.35">
      <c r="A2162" t="s">
        <v>4131</v>
      </c>
      <c r="B2162" t="s">
        <v>47</v>
      </c>
      <c r="C2162" t="s">
        <v>48</v>
      </c>
      <c r="D2162" t="s">
        <v>48</v>
      </c>
      <c r="E2162" t="s">
        <v>49</v>
      </c>
      <c r="F2162" t="s">
        <v>4155</v>
      </c>
      <c r="G2162" t="s">
        <v>4156</v>
      </c>
      <c r="I2162" t="str">
        <f>HYPERLINK("https://twitter.com/Twitter User/status/1764374231608148171","https://twitter.com/Twitter User/status/1764374231608148171")</f>
        <v>https://twitter.com/Twitter User/status/1764374231608148171</v>
      </c>
      <c r="N2162">
        <v>0</v>
      </c>
      <c r="O2162">
        <v>0</v>
      </c>
      <c r="X2162" t="s">
        <v>53</v>
      </c>
      <c r="AK2162" t="s">
        <v>54</v>
      </c>
      <c r="AL2162" t="s">
        <v>55</v>
      </c>
      <c r="AM2162" t="s">
        <v>55</v>
      </c>
      <c r="AN2162" t="s">
        <v>55</v>
      </c>
      <c r="AO2162" t="s">
        <v>55</v>
      </c>
      <c r="AP2162" t="s">
        <v>55</v>
      </c>
      <c r="AQ2162" t="s">
        <v>55</v>
      </c>
    </row>
    <row r="2163" spans="1:43" x14ac:dyDescent="0.35">
      <c r="A2163" t="s">
        <v>4131</v>
      </c>
      <c r="B2163" t="s">
        <v>47</v>
      </c>
      <c r="C2163" t="s">
        <v>48</v>
      </c>
      <c r="D2163" t="s">
        <v>48</v>
      </c>
      <c r="E2163" t="s">
        <v>49</v>
      </c>
      <c r="F2163" t="s">
        <v>4157</v>
      </c>
      <c r="G2163" t="s">
        <v>4158</v>
      </c>
      <c r="I2163" t="str">
        <f>HYPERLINK("https://twitter.com/Twitter User/status/1764374105720287643","https://twitter.com/Twitter User/status/1764374105720287643")</f>
        <v>https://twitter.com/Twitter User/status/1764374105720287643</v>
      </c>
      <c r="N2163">
        <v>0</v>
      </c>
      <c r="O2163">
        <v>0</v>
      </c>
      <c r="X2163" t="s">
        <v>53</v>
      </c>
      <c r="AK2163" t="s">
        <v>54</v>
      </c>
      <c r="AL2163" t="s">
        <v>55</v>
      </c>
      <c r="AM2163" t="s">
        <v>55</v>
      </c>
      <c r="AN2163" t="s">
        <v>55</v>
      </c>
      <c r="AO2163" t="s">
        <v>55</v>
      </c>
      <c r="AP2163" t="s">
        <v>55</v>
      </c>
      <c r="AQ2163" t="s">
        <v>55</v>
      </c>
    </row>
    <row r="2164" spans="1:43" x14ac:dyDescent="0.35">
      <c r="A2164" t="s">
        <v>4131</v>
      </c>
      <c r="B2164" t="s">
        <v>47</v>
      </c>
      <c r="C2164" t="s">
        <v>48</v>
      </c>
      <c r="D2164" t="s">
        <v>48</v>
      </c>
      <c r="E2164" t="s">
        <v>49</v>
      </c>
      <c r="F2164" t="s">
        <v>4159</v>
      </c>
      <c r="G2164" t="s">
        <v>4160</v>
      </c>
      <c r="I2164" t="str">
        <f>HYPERLINK("https://twitter.com/Twitter User/status/1764373887100334578","https://twitter.com/Twitter User/status/1764373887100334578")</f>
        <v>https://twitter.com/Twitter User/status/1764373887100334578</v>
      </c>
      <c r="J2164" t="s">
        <v>52</v>
      </c>
      <c r="N2164">
        <v>0</v>
      </c>
      <c r="O2164">
        <v>0</v>
      </c>
      <c r="X2164" t="s">
        <v>53</v>
      </c>
      <c r="AK2164" t="s">
        <v>54</v>
      </c>
      <c r="AL2164" t="s">
        <v>55</v>
      </c>
      <c r="AM2164" t="s">
        <v>55</v>
      </c>
      <c r="AN2164" t="s">
        <v>55</v>
      </c>
      <c r="AO2164" t="s">
        <v>55</v>
      </c>
      <c r="AP2164" t="s">
        <v>55</v>
      </c>
      <c r="AQ2164" t="s">
        <v>55</v>
      </c>
    </row>
    <row r="2165" spans="1:43" x14ac:dyDescent="0.35">
      <c r="A2165" t="s">
        <v>4161</v>
      </c>
      <c r="B2165" t="s">
        <v>47</v>
      </c>
      <c r="C2165" t="s">
        <v>48</v>
      </c>
      <c r="D2165" t="s">
        <v>48</v>
      </c>
      <c r="E2165" t="s">
        <v>49</v>
      </c>
      <c r="F2165" t="s">
        <v>4162</v>
      </c>
      <c r="G2165" t="s">
        <v>4163</v>
      </c>
      <c r="I2165" t="str">
        <f>HYPERLINK("https://twitter.com/Twitter User/status/1764354781580255322","https://twitter.com/Twitter User/status/1764354781580255322")</f>
        <v>https://twitter.com/Twitter User/status/1764354781580255322</v>
      </c>
      <c r="N2165">
        <v>0</v>
      </c>
      <c r="O2165">
        <v>0</v>
      </c>
      <c r="X2165" t="s">
        <v>53</v>
      </c>
      <c r="AK2165" t="s">
        <v>54</v>
      </c>
      <c r="AL2165" t="s">
        <v>55</v>
      </c>
      <c r="AM2165" t="s">
        <v>55</v>
      </c>
      <c r="AN2165" t="s">
        <v>55</v>
      </c>
      <c r="AO2165" t="s">
        <v>55</v>
      </c>
      <c r="AP2165" t="s">
        <v>55</v>
      </c>
      <c r="AQ2165" t="s">
        <v>55</v>
      </c>
    </row>
    <row r="2166" spans="1:43" x14ac:dyDescent="0.35">
      <c r="A2166" t="s">
        <v>4161</v>
      </c>
      <c r="B2166" t="s">
        <v>47</v>
      </c>
      <c r="C2166" t="s">
        <v>48</v>
      </c>
      <c r="D2166" t="s">
        <v>48</v>
      </c>
      <c r="E2166" t="s">
        <v>49</v>
      </c>
      <c r="F2166" t="s">
        <v>4164</v>
      </c>
      <c r="G2166" t="s">
        <v>4165</v>
      </c>
      <c r="I2166" t="str">
        <f>HYPERLINK("https://twitter.com/Twitter User/status/1764343358879859154","https://twitter.com/Twitter User/status/1764343358879859154")</f>
        <v>https://twitter.com/Twitter User/status/1764343358879859154</v>
      </c>
      <c r="J2166" t="s">
        <v>52</v>
      </c>
      <c r="N2166">
        <v>0</v>
      </c>
      <c r="O2166">
        <v>0</v>
      </c>
      <c r="X2166" t="s">
        <v>53</v>
      </c>
      <c r="AK2166" t="s">
        <v>54</v>
      </c>
      <c r="AL2166" t="s">
        <v>55</v>
      </c>
      <c r="AM2166" t="s">
        <v>55</v>
      </c>
      <c r="AN2166" t="s">
        <v>55</v>
      </c>
      <c r="AO2166" t="s">
        <v>55</v>
      </c>
      <c r="AP2166" t="s">
        <v>55</v>
      </c>
      <c r="AQ2166" t="s">
        <v>55</v>
      </c>
    </row>
    <row r="2167" spans="1:43" x14ac:dyDescent="0.35">
      <c r="A2167" t="s">
        <v>4161</v>
      </c>
      <c r="B2167" t="s">
        <v>47</v>
      </c>
      <c r="C2167" t="s">
        <v>48</v>
      </c>
      <c r="D2167" t="s">
        <v>48</v>
      </c>
      <c r="E2167" t="s">
        <v>68</v>
      </c>
      <c r="F2167" t="s">
        <v>4166</v>
      </c>
      <c r="G2167" t="s">
        <v>4167</v>
      </c>
      <c r="I2167" t="str">
        <f>HYPERLINK("https://twitter.com/Twitter User/status/1764317450311757971","https://twitter.com/Twitter User/status/1764317450311757971")</f>
        <v>https://twitter.com/Twitter User/status/1764317450311757971</v>
      </c>
      <c r="N2167">
        <v>0</v>
      </c>
      <c r="O2167">
        <v>0</v>
      </c>
      <c r="X2167" t="s">
        <v>53</v>
      </c>
      <c r="AK2167" t="s">
        <v>54</v>
      </c>
      <c r="AL2167" t="s">
        <v>55</v>
      </c>
      <c r="AM2167" t="s">
        <v>55</v>
      </c>
      <c r="AN2167" t="s">
        <v>55</v>
      </c>
      <c r="AO2167" t="s">
        <v>55</v>
      </c>
      <c r="AP2167" t="s">
        <v>55</v>
      </c>
      <c r="AQ2167" t="s">
        <v>55</v>
      </c>
    </row>
    <row r="2168" spans="1:43" x14ac:dyDescent="0.35">
      <c r="A2168" t="s">
        <v>4161</v>
      </c>
      <c r="B2168" t="s">
        <v>47</v>
      </c>
      <c r="C2168" t="s">
        <v>48</v>
      </c>
      <c r="D2168" t="s">
        <v>48</v>
      </c>
      <c r="E2168" t="s">
        <v>61</v>
      </c>
      <c r="F2168" t="s">
        <v>4168</v>
      </c>
      <c r="G2168" t="s">
        <v>4169</v>
      </c>
      <c r="I2168" t="str">
        <f>HYPERLINK("https://twitter.com/Twitter User/status/1764288090024427941","https://twitter.com/Twitter User/status/1764288090024427941")</f>
        <v>https://twitter.com/Twitter User/status/1764288090024427941</v>
      </c>
      <c r="J2168" t="s">
        <v>52</v>
      </c>
      <c r="N2168">
        <v>0</v>
      </c>
      <c r="O2168">
        <v>0</v>
      </c>
      <c r="X2168" t="s">
        <v>53</v>
      </c>
      <c r="AK2168" t="s">
        <v>54</v>
      </c>
      <c r="AL2168" t="s">
        <v>55</v>
      </c>
      <c r="AM2168" t="s">
        <v>55</v>
      </c>
      <c r="AN2168" t="s">
        <v>55</v>
      </c>
      <c r="AO2168" t="s">
        <v>55</v>
      </c>
      <c r="AP2168" t="s">
        <v>55</v>
      </c>
      <c r="AQ2168" t="s">
        <v>55</v>
      </c>
    </row>
    <row r="2169" spans="1:43" x14ac:dyDescent="0.35">
      <c r="A2169" t="s">
        <v>4161</v>
      </c>
      <c r="B2169" t="s">
        <v>47</v>
      </c>
      <c r="C2169" t="s">
        <v>48</v>
      </c>
      <c r="D2169" t="s">
        <v>48</v>
      </c>
      <c r="E2169" t="s">
        <v>49</v>
      </c>
      <c r="F2169" t="s">
        <v>4170</v>
      </c>
      <c r="G2169" t="s">
        <v>4171</v>
      </c>
      <c r="I2169" t="str">
        <f>HYPERLINK("https://twitter.com/Twitter User/status/1764287767796662611","https://twitter.com/Twitter User/status/1764287767796662611")</f>
        <v>https://twitter.com/Twitter User/status/1764287767796662611</v>
      </c>
      <c r="J2169" t="s">
        <v>52</v>
      </c>
      <c r="N2169">
        <v>0</v>
      </c>
      <c r="O2169">
        <v>0</v>
      </c>
      <c r="X2169" t="s">
        <v>53</v>
      </c>
      <c r="AK2169" t="s">
        <v>54</v>
      </c>
      <c r="AL2169" t="s">
        <v>55</v>
      </c>
      <c r="AM2169" t="s">
        <v>55</v>
      </c>
      <c r="AN2169" t="s">
        <v>55</v>
      </c>
      <c r="AO2169" t="s">
        <v>55</v>
      </c>
      <c r="AP2169" t="s">
        <v>55</v>
      </c>
      <c r="AQ2169" t="s">
        <v>55</v>
      </c>
    </row>
    <row r="2170" spans="1:43" x14ac:dyDescent="0.35">
      <c r="A2170" t="s">
        <v>4161</v>
      </c>
      <c r="B2170" t="s">
        <v>47</v>
      </c>
      <c r="C2170" t="s">
        <v>48</v>
      </c>
      <c r="D2170" t="s">
        <v>48</v>
      </c>
      <c r="E2170" t="s">
        <v>49</v>
      </c>
      <c r="F2170" t="s">
        <v>4172</v>
      </c>
      <c r="G2170" t="s">
        <v>4173</v>
      </c>
      <c r="I2170" t="str">
        <f>HYPERLINK("https://twitter.com/Twitter User/status/1764257052614951102","https://twitter.com/Twitter User/status/1764257052614951102")</f>
        <v>https://twitter.com/Twitter User/status/1764257052614951102</v>
      </c>
      <c r="J2170" t="s">
        <v>60</v>
      </c>
      <c r="N2170">
        <v>0</v>
      </c>
      <c r="O2170">
        <v>0</v>
      </c>
      <c r="X2170" t="s">
        <v>53</v>
      </c>
      <c r="AK2170" t="s">
        <v>54</v>
      </c>
      <c r="AL2170" t="s">
        <v>55</v>
      </c>
      <c r="AM2170" t="s">
        <v>55</v>
      </c>
      <c r="AN2170" t="s">
        <v>55</v>
      </c>
      <c r="AO2170" t="s">
        <v>55</v>
      </c>
      <c r="AP2170" t="s">
        <v>55</v>
      </c>
      <c r="AQ2170" t="s">
        <v>55</v>
      </c>
    </row>
    <row r="2171" spans="1:43" x14ac:dyDescent="0.35">
      <c r="A2171" t="s">
        <v>4161</v>
      </c>
      <c r="B2171" t="s">
        <v>47</v>
      </c>
      <c r="C2171" t="s">
        <v>48</v>
      </c>
      <c r="D2171" t="s">
        <v>48</v>
      </c>
      <c r="E2171" t="s">
        <v>61</v>
      </c>
      <c r="F2171" t="s">
        <v>4174</v>
      </c>
      <c r="G2171" t="s">
        <v>4175</v>
      </c>
      <c r="I2171" t="str">
        <f>HYPERLINK("https://twitter.com/Twitter User/status/1764245933980877150","https://twitter.com/Twitter User/status/1764245933980877150")</f>
        <v>https://twitter.com/Twitter User/status/1764245933980877150</v>
      </c>
      <c r="J2171" t="s">
        <v>52</v>
      </c>
      <c r="N2171">
        <v>0</v>
      </c>
      <c r="O2171">
        <v>0</v>
      </c>
      <c r="X2171" t="s">
        <v>53</v>
      </c>
      <c r="AK2171" t="s">
        <v>54</v>
      </c>
      <c r="AL2171" t="s">
        <v>55</v>
      </c>
      <c r="AM2171" t="s">
        <v>55</v>
      </c>
      <c r="AN2171" t="s">
        <v>55</v>
      </c>
      <c r="AO2171" t="s">
        <v>55</v>
      </c>
      <c r="AP2171" t="s">
        <v>55</v>
      </c>
      <c r="AQ2171" t="s">
        <v>55</v>
      </c>
    </row>
    <row r="2172" spans="1:43" x14ac:dyDescent="0.35">
      <c r="A2172" t="s">
        <v>4161</v>
      </c>
      <c r="B2172" t="s">
        <v>47</v>
      </c>
      <c r="C2172" t="s">
        <v>48</v>
      </c>
      <c r="D2172" t="s">
        <v>48</v>
      </c>
      <c r="E2172" t="s">
        <v>61</v>
      </c>
      <c r="F2172" t="s">
        <v>4176</v>
      </c>
      <c r="G2172" t="s">
        <v>4177</v>
      </c>
      <c r="I2172" t="str">
        <f>HYPERLINK("https://twitter.com/Twitter User/status/1764232422596677847","https://twitter.com/Twitter User/status/1764232422596677847")</f>
        <v>https://twitter.com/Twitter User/status/1764232422596677847</v>
      </c>
      <c r="J2172" t="s">
        <v>52</v>
      </c>
      <c r="N2172">
        <v>0</v>
      </c>
      <c r="O2172">
        <v>0</v>
      </c>
      <c r="X2172" t="s">
        <v>53</v>
      </c>
      <c r="AK2172" t="s">
        <v>54</v>
      </c>
      <c r="AL2172" t="s">
        <v>55</v>
      </c>
      <c r="AM2172" t="s">
        <v>55</v>
      </c>
      <c r="AN2172" t="s">
        <v>55</v>
      </c>
      <c r="AO2172" t="s">
        <v>55</v>
      </c>
      <c r="AP2172" t="s">
        <v>55</v>
      </c>
      <c r="AQ2172" t="s">
        <v>55</v>
      </c>
    </row>
    <row r="2173" spans="1:43" x14ac:dyDescent="0.35">
      <c r="A2173" t="s">
        <v>4161</v>
      </c>
      <c r="B2173" t="s">
        <v>47</v>
      </c>
      <c r="C2173" t="s">
        <v>48</v>
      </c>
      <c r="D2173" t="s">
        <v>48</v>
      </c>
      <c r="E2173" t="s">
        <v>49</v>
      </c>
      <c r="F2173" t="s">
        <v>4178</v>
      </c>
      <c r="G2173" t="s">
        <v>4179</v>
      </c>
      <c r="I2173" t="str">
        <f>HYPERLINK("https://twitter.com/Twitter User/status/1764228664408113409","https://twitter.com/Twitter User/status/1764228664408113409")</f>
        <v>https://twitter.com/Twitter User/status/1764228664408113409</v>
      </c>
      <c r="J2173" t="s">
        <v>52</v>
      </c>
      <c r="N2173">
        <v>0</v>
      </c>
      <c r="O2173">
        <v>0</v>
      </c>
      <c r="X2173" t="s">
        <v>53</v>
      </c>
      <c r="AK2173" t="s">
        <v>54</v>
      </c>
      <c r="AL2173" t="s">
        <v>55</v>
      </c>
      <c r="AM2173" t="s">
        <v>55</v>
      </c>
      <c r="AN2173" t="s">
        <v>55</v>
      </c>
      <c r="AO2173" t="s">
        <v>55</v>
      </c>
      <c r="AP2173" t="s">
        <v>55</v>
      </c>
      <c r="AQ2173" t="s">
        <v>55</v>
      </c>
    </row>
    <row r="2174" spans="1:43" x14ac:dyDescent="0.35">
      <c r="A2174" t="s">
        <v>4161</v>
      </c>
      <c r="B2174" t="s">
        <v>47</v>
      </c>
      <c r="C2174" t="s">
        <v>48</v>
      </c>
      <c r="D2174" t="s">
        <v>48</v>
      </c>
      <c r="E2174" t="s">
        <v>61</v>
      </c>
      <c r="F2174" t="s">
        <v>4180</v>
      </c>
      <c r="G2174" t="s">
        <v>4181</v>
      </c>
      <c r="I2174" t="str">
        <f>HYPERLINK("https://twitter.com/Twitter User/status/1764205114774933950","https://twitter.com/Twitter User/status/1764205114774933950")</f>
        <v>https://twitter.com/Twitter User/status/1764205114774933950</v>
      </c>
      <c r="J2174" t="s">
        <v>52</v>
      </c>
      <c r="N2174">
        <v>0</v>
      </c>
      <c r="O2174">
        <v>0</v>
      </c>
      <c r="X2174" t="s">
        <v>53</v>
      </c>
      <c r="AK2174" t="s">
        <v>54</v>
      </c>
      <c r="AL2174" t="s">
        <v>55</v>
      </c>
      <c r="AM2174" t="s">
        <v>55</v>
      </c>
      <c r="AN2174" t="s">
        <v>55</v>
      </c>
      <c r="AO2174" t="s">
        <v>55</v>
      </c>
      <c r="AP2174" t="s">
        <v>55</v>
      </c>
      <c r="AQ2174" t="s">
        <v>55</v>
      </c>
    </row>
    <row r="2175" spans="1:43" x14ac:dyDescent="0.35">
      <c r="A2175" t="s">
        <v>4161</v>
      </c>
      <c r="B2175" t="s">
        <v>47</v>
      </c>
      <c r="C2175" t="s">
        <v>48</v>
      </c>
      <c r="D2175" t="s">
        <v>48</v>
      </c>
      <c r="E2175" t="s">
        <v>49</v>
      </c>
      <c r="F2175" t="s">
        <v>4182</v>
      </c>
      <c r="G2175" t="s">
        <v>4183</v>
      </c>
      <c r="I2175" t="str">
        <f>HYPERLINK("https://twitter.com/Twitter User/status/1764199898453581913","https://twitter.com/Twitter User/status/1764199898453581913")</f>
        <v>https://twitter.com/Twitter User/status/1764199898453581913</v>
      </c>
      <c r="J2175" t="s">
        <v>52</v>
      </c>
      <c r="N2175">
        <v>0</v>
      </c>
      <c r="O2175">
        <v>0</v>
      </c>
      <c r="X2175" t="s">
        <v>53</v>
      </c>
      <c r="AK2175" t="s">
        <v>54</v>
      </c>
      <c r="AL2175" t="s">
        <v>55</v>
      </c>
      <c r="AM2175" t="s">
        <v>55</v>
      </c>
      <c r="AN2175" t="s">
        <v>55</v>
      </c>
      <c r="AO2175" t="s">
        <v>55</v>
      </c>
      <c r="AP2175" t="s">
        <v>55</v>
      </c>
      <c r="AQ2175" t="s">
        <v>55</v>
      </c>
    </row>
    <row r="2176" spans="1:43" x14ac:dyDescent="0.35">
      <c r="A2176" t="s">
        <v>4161</v>
      </c>
      <c r="B2176" t="s">
        <v>47</v>
      </c>
      <c r="C2176" t="s">
        <v>48</v>
      </c>
      <c r="D2176" t="s">
        <v>48</v>
      </c>
      <c r="E2176" t="s">
        <v>49</v>
      </c>
      <c r="F2176" t="s">
        <v>4184</v>
      </c>
      <c r="G2176" t="s">
        <v>4185</v>
      </c>
      <c r="I2176" t="str">
        <f>HYPERLINK("https://twitter.com/Twitter User/status/1764196290420687070","https://twitter.com/Twitter User/status/1764196290420687070")</f>
        <v>https://twitter.com/Twitter User/status/1764196290420687070</v>
      </c>
      <c r="N2176">
        <v>0</v>
      </c>
      <c r="O2176">
        <v>0</v>
      </c>
      <c r="X2176" t="s">
        <v>53</v>
      </c>
      <c r="AK2176" t="s">
        <v>54</v>
      </c>
      <c r="AL2176" t="s">
        <v>55</v>
      </c>
      <c r="AM2176" t="s">
        <v>55</v>
      </c>
      <c r="AN2176" t="s">
        <v>55</v>
      </c>
      <c r="AO2176" t="s">
        <v>55</v>
      </c>
      <c r="AP2176" t="s">
        <v>55</v>
      </c>
      <c r="AQ2176" t="s">
        <v>55</v>
      </c>
    </row>
    <row r="2177" spans="1:43" x14ac:dyDescent="0.35">
      <c r="A2177" t="s">
        <v>4161</v>
      </c>
      <c r="B2177" t="s">
        <v>47</v>
      </c>
      <c r="C2177" t="s">
        <v>48</v>
      </c>
      <c r="D2177" t="s">
        <v>48</v>
      </c>
      <c r="E2177" t="s">
        <v>49</v>
      </c>
      <c r="F2177" t="s">
        <v>4186</v>
      </c>
      <c r="G2177" t="s">
        <v>4187</v>
      </c>
      <c r="I2177" t="str">
        <f>HYPERLINK("https://twitter.com/Twitter User/status/1764195976523431981","https://twitter.com/Twitter User/status/1764195976523431981")</f>
        <v>https://twitter.com/Twitter User/status/1764195976523431981</v>
      </c>
      <c r="N2177">
        <v>0</v>
      </c>
      <c r="O2177">
        <v>0</v>
      </c>
      <c r="X2177" t="s">
        <v>53</v>
      </c>
      <c r="AK2177" t="s">
        <v>54</v>
      </c>
      <c r="AL2177" t="s">
        <v>55</v>
      </c>
      <c r="AM2177" t="s">
        <v>55</v>
      </c>
      <c r="AN2177" t="s">
        <v>55</v>
      </c>
      <c r="AO2177" t="s">
        <v>55</v>
      </c>
      <c r="AP2177" t="s">
        <v>55</v>
      </c>
      <c r="AQ2177" t="s">
        <v>55</v>
      </c>
    </row>
    <row r="2178" spans="1:43" x14ac:dyDescent="0.35">
      <c r="A2178" t="s">
        <v>4161</v>
      </c>
      <c r="B2178" t="s">
        <v>47</v>
      </c>
      <c r="C2178" t="s">
        <v>48</v>
      </c>
      <c r="D2178" t="s">
        <v>48</v>
      </c>
      <c r="E2178" t="s">
        <v>61</v>
      </c>
      <c r="F2178" t="s">
        <v>4188</v>
      </c>
      <c r="G2178" t="s">
        <v>4189</v>
      </c>
      <c r="I2178" t="str">
        <f>HYPERLINK("https://twitter.com/Twitter User/status/1764191780722057370","https://twitter.com/Twitter User/status/1764191780722057370")</f>
        <v>https://twitter.com/Twitter User/status/1764191780722057370</v>
      </c>
      <c r="J2178" t="s">
        <v>52</v>
      </c>
      <c r="N2178">
        <v>0</v>
      </c>
      <c r="O2178">
        <v>0</v>
      </c>
      <c r="X2178" t="s">
        <v>53</v>
      </c>
      <c r="AK2178" t="s">
        <v>54</v>
      </c>
      <c r="AL2178" t="s">
        <v>55</v>
      </c>
      <c r="AM2178" t="s">
        <v>55</v>
      </c>
      <c r="AN2178" t="s">
        <v>55</v>
      </c>
      <c r="AO2178" t="s">
        <v>55</v>
      </c>
      <c r="AP2178" t="s">
        <v>55</v>
      </c>
      <c r="AQ2178" t="s">
        <v>55</v>
      </c>
    </row>
    <row r="2179" spans="1:43" x14ac:dyDescent="0.35">
      <c r="A2179" t="s">
        <v>4161</v>
      </c>
      <c r="B2179" t="s">
        <v>47</v>
      </c>
      <c r="C2179" t="s">
        <v>48</v>
      </c>
      <c r="D2179" t="s">
        <v>48</v>
      </c>
      <c r="E2179" t="s">
        <v>49</v>
      </c>
      <c r="F2179" t="s">
        <v>4190</v>
      </c>
      <c r="G2179" t="s">
        <v>4191</v>
      </c>
      <c r="I2179" t="str">
        <f>HYPERLINK("https://twitter.com/Twitter User/status/1764180153280974981","https://twitter.com/Twitter User/status/1764180153280974981")</f>
        <v>https://twitter.com/Twitter User/status/1764180153280974981</v>
      </c>
      <c r="J2179" t="s">
        <v>52</v>
      </c>
      <c r="N2179">
        <v>0</v>
      </c>
      <c r="O2179">
        <v>0</v>
      </c>
      <c r="X2179" t="s">
        <v>53</v>
      </c>
      <c r="AK2179" t="s">
        <v>54</v>
      </c>
      <c r="AL2179" t="s">
        <v>55</v>
      </c>
      <c r="AM2179" t="s">
        <v>55</v>
      </c>
      <c r="AN2179" t="s">
        <v>55</v>
      </c>
      <c r="AO2179" t="s">
        <v>55</v>
      </c>
      <c r="AP2179" t="s">
        <v>55</v>
      </c>
      <c r="AQ2179" t="s">
        <v>55</v>
      </c>
    </row>
    <row r="2180" spans="1:43" x14ac:dyDescent="0.35">
      <c r="A2180" t="s">
        <v>4161</v>
      </c>
      <c r="B2180" t="s">
        <v>47</v>
      </c>
      <c r="C2180" t="s">
        <v>48</v>
      </c>
      <c r="D2180" t="s">
        <v>48</v>
      </c>
      <c r="E2180" t="s">
        <v>61</v>
      </c>
      <c r="F2180" t="s">
        <v>4192</v>
      </c>
      <c r="G2180" t="s">
        <v>4193</v>
      </c>
      <c r="I2180" t="str">
        <f>HYPERLINK("https://twitter.com/Twitter User/status/1764139755003105759","https://twitter.com/Twitter User/status/1764139755003105759")</f>
        <v>https://twitter.com/Twitter User/status/1764139755003105759</v>
      </c>
      <c r="J2180" t="s">
        <v>52</v>
      </c>
      <c r="N2180">
        <v>0</v>
      </c>
      <c r="O2180">
        <v>0</v>
      </c>
      <c r="X2180" t="s">
        <v>53</v>
      </c>
      <c r="AK2180" t="s">
        <v>54</v>
      </c>
      <c r="AL2180" t="s">
        <v>55</v>
      </c>
      <c r="AM2180" t="s">
        <v>55</v>
      </c>
      <c r="AN2180" t="s">
        <v>55</v>
      </c>
      <c r="AO2180" t="s">
        <v>55</v>
      </c>
      <c r="AP2180" t="s">
        <v>55</v>
      </c>
      <c r="AQ2180" t="s">
        <v>55</v>
      </c>
    </row>
    <row r="2181" spans="1:43" x14ac:dyDescent="0.35">
      <c r="A2181" t="s">
        <v>4161</v>
      </c>
      <c r="B2181" t="s">
        <v>47</v>
      </c>
      <c r="C2181" t="s">
        <v>48</v>
      </c>
      <c r="D2181" t="s">
        <v>48</v>
      </c>
      <c r="E2181" t="s">
        <v>61</v>
      </c>
      <c r="F2181" t="s">
        <v>4194</v>
      </c>
      <c r="G2181" t="s">
        <v>4195</v>
      </c>
      <c r="I2181" t="str">
        <f>HYPERLINK("https://twitter.com/Twitter User/status/1764118348823249149","https://twitter.com/Twitter User/status/1764118348823249149")</f>
        <v>https://twitter.com/Twitter User/status/1764118348823249149</v>
      </c>
      <c r="N2181">
        <v>0</v>
      </c>
      <c r="O2181">
        <v>0</v>
      </c>
      <c r="X2181" t="s">
        <v>53</v>
      </c>
      <c r="AK2181" t="s">
        <v>54</v>
      </c>
      <c r="AL2181" t="s">
        <v>55</v>
      </c>
      <c r="AM2181" t="s">
        <v>55</v>
      </c>
      <c r="AN2181" t="s">
        <v>55</v>
      </c>
      <c r="AO2181" t="s">
        <v>55</v>
      </c>
      <c r="AP2181" t="s">
        <v>55</v>
      </c>
      <c r="AQ2181" t="s">
        <v>55</v>
      </c>
    </row>
    <row r="2182" spans="1:43" x14ac:dyDescent="0.35">
      <c r="A2182" t="s">
        <v>4161</v>
      </c>
      <c r="B2182" t="s">
        <v>47</v>
      </c>
      <c r="C2182" t="s">
        <v>48</v>
      </c>
      <c r="D2182" t="s">
        <v>48</v>
      </c>
      <c r="E2182" t="s">
        <v>49</v>
      </c>
      <c r="F2182" t="s">
        <v>4196</v>
      </c>
      <c r="G2182" t="s">
        <v>4197</v>
      </c>
      <c r="I2182" t="str">
        <f>HYPERLINK("https://twitter.com/Twitter User/status/1764114005504004469","https://twitter.com/Twitter User/status/1764114005504004469")</f>
        <v>https://twitter.com/Twitter User/status/1764114005504004469</v>
      </c>
      <c r="J2182" t="s">
        <v>52</v>
      </c>
      <c r="N2182">
        <v>0</v>
      </c>
      <c r="O2182">
        <v>0</v>
      </c>
      <c r="X2182" t="s">
        <v>53</v>
      </c>
      <c r="AK2182" t="s">
        <v>54</v>
      </c>
      <c r="AL2182" t="s">
        <v>55</v>
      </c>
      <c r="AM2182" t="s">
        <v>55</v>
      </c>
      <c r="AN2182" t="s">
        <v>55</v>
      </c>
      <c r="AO2182" t="s">
        <v>55</v>
      </c>
      <c r="AP2182" t="s">
        <v>55</v>
      </c>
      <c r="AQ2182" t="s">
        <v>55</v>
      </c>
    </row>
    <row r="2183" spans="1:43" x14ac:dyDescent="0.35">
      <c r="A2183" t="s">
        <v>4161</v>
      </c>
      <c r="B2183" t="s">
        <v>47</v>
      </c>
      <c r="C2183" t="s">
        <v>48</v>
      </c>
      <c r="D2183" t="s">
        <v>48</v>
      </c>
      <c r="E2183" t="s">
        <v>61</v>
      </c>
      <c r="F2183" t="s">
        <v>4198</v>
      </c>
      <c r="G2183" t="s">
        <v>4199</v>
      </c>
      <c r="I2183" t="str">
        <f>HYPERLINK("https://twitter.com/Twitter User/status/1764102197531283690","https://twitter.com/Twitter User/status/1764102197531283690")</f>
        <v>https://twitter.com/Twitter User/status/1764102197531283690</v>
      </c>
      <c r="J2183" t="s">
        <v>52</v>
      </c>
      <c r="N2183">
        <v>0</v>
      </c>
      <c r="O2183">
        <v>0</v>
      </c>
      <c r="X2183" t="s">
        <v>53</v>
      </c>
      <c r="AK2183" t="s">
        <v>54</v>
      </c>
      <c r="AL2183" t="s">
        <v>55</v>
      </c>
      <c r="AM2183" t="s">
        <v>55</v>
      </c>
      <c r="AN2183" t="s">
        <v>55</v>
      </c>
      <c r="AO2183" t="s">
        <v>55</v>
      </c>
      <c r="AP2183" t="s">
        <v>55</v>
      </c>
      <c r="AQ2183" t="s">
        <v>55</v>
      </c>
    </row>
    <row r="2184" spans="1:43" x14ac:dyDescent="0.35">
      <c r="A2184" t="s">
        <v>4161</v>
      </c>
      <c r="B2184" t="s">
        <v>47</v>
      </c>
      <c r="C2184" t="s">
        <v>48</v>
      </c>
      <c r="D2184" t="s">
        <v>48</v>
      </c>
      <c r="E2184" t="s">
        <v>49</v>
      </c>
      <c r="F2184" t="s">
        <v>4200</v>
      </c>
      <c r="G2184" t="s">
        <v>4201</v>
      </c>
      <c r="I2184" t="str">
        <f>HYPERLINK("https://twitter.com/Twitter User/status/1764051478346666323","https://twitter.com/Twitter User/status/1764051478346666323")</f>
        <v>https://twitter.com/Twitter User/status/1764051478346666323</v>
      </c>
      <c r="J2184" t="s">
        <v>52</v>
      </c>
      <c r="N2184">
        <v>0</v>
      </c>
      <c r="O2184">
        <v>0</v>
      </c>
      <c r="X2184" t="s">
        <v>53</v>
      </c>
      <c r="AK2184" t="s">
        <v>54</v>
      </c>
      <c r="AL2184" t="s">
        <v>55</v>
      </c>
      <c r="AM2184" t="s">
        <v>55</v>
      </c>
      <c r="AN2184" t="s">
        <v>55</v>
      </c>
      <c r="AO2184" t="s">
        <v>55</v>
      </c>
      <c r="AP2184" t="s">
        <v>55</v>
      </c>
      <c r="AQ2184" t="s">
        <v>55</v>
      </c>
    </row>
    <row r="2185" spans="1:43" x14ac:dyDescent="0.35">
      <c r="A2185" t="s">
        <v>4202</v>
      </c>
      <c r="B2185" t="s">
        <v>47</v>
      </c>
      <c r="C2185" t="s">
        <v>48</v>
      </c>
      <c r="D2185" t="s">
        <v>48</v>
      </c>
      <c r="E2185" t="s">
        <v>49</v>
      </c>
      <c r="F2185" t="s">
        <v>4203</v>
      </c>
      <c r="G2185" t="s">
        <v>4204</v>
      </c>
      <c r="I2185" t="str">
        <f>HYPERLINK("https://twitter.com/Twitter User/status/1763976222256828592","https://twitter.com/Twitter User/status/1763976222256828592")</f>
        <v>https://twitter.com/Twitter User/status/1763976222256828592</v>
      </c>
      <c r="J2185" t="s">
        <v>52</v>
      </c>
      <c r="N2185">
        <v>0</v>
      </c>
      <c r="O2185">
        <v>0</v>
      </c>
      <c r="X2185" t="s">
        <v>95</v>
      </c>
      <c r="AK2185" t="s">
        <v>54</v>
      </c>
      <c r="AL2185" t="s">
        <v>55</v>
      </c>
      <c r="AM2185" t="s">
        <v>55</v>
      </c>
      <c r="AN2185" t="s">
        <v>55</v>
      </c>
      <c r="AO2185" t="s">
        <v>55</v>
      </c>
      <c r="AP2185" t="s">
        <v>55</v>
      </c>
      <c r="AQ2185" t="s">
        <v>55</v>
      </c>
    </row>
    <row r="2186" spans="1:43" x14ac:dyDescent="0.35">
      <c r="A2186" t="s">
        <v>4202</v>
      </c>
      <c r="B2186" t="s">
        <v>47</v>
      </c>
      <c r="C2186" t="s">
        <v>48</v>
      </c>
      <c r="D2186" t="s">
        <v>48</v>
      </c>
      <c r="E2186" t="s">
        <v>49</v>
      </c>
      <c r="F2186" t="s">
        <v>4205</v>
      </c>
      <c r="G2186" t="s">
        <v>4206</v>
      </c>
      <c r="I2186" t="str">
        <f>HYPERLINK("https://twitter.com/Twitter User/status/1763951201354215859","https://twitter.com/Twitter User/status/1763951201354215859")</f>
        <v>https://twitter.com/Twitter User/status/1763951201354215859</v>
      </c>
      <c r="J2186" t="s">
        <v>52</v>
      </c>
      <c r="N2186">
        <v>0</v>
      </c>
      <c r="O2186">
        <v>0</v>
      </c>
      <c r="X2186" t="s">
        <v>53</v>
      </c>
      <c r="AK2186" t="s">
        <v>54</v>
      </c>
      <c r="AL2186" t="s">
        <v>55</v>
      </c>
      <c r="AM2186" t="s">
        <v>55</v>
      </c>
      <c r="AN2186" t="s">
        <v>55</v>
      </c>
      <c r="AO2186" t="s">
        <v>55</v>
      </c>
      <c r="AP2186" t="s">
        <v>55</v>
      </c>
      <c r="AQ2186" t="s">
        <v>55</v>
      </c>
    </row>
    <row r="2187" spans="1:43" x14ac:dyDescent="0.35">
      <c r="A2187" t="s">
        <v>4202</v>
      </c>
      <c r="B2187" t="s">
        <v>47</v>
      </c>
      <c r="C2187" t="s">
        <v>48</v>
      </c>
      <c r="D2187" t="s">
        <v>48</v>
      </c>
      <c r="E2187" t="s">
        <v>61</v>
      </c>
      <c r="F2187" t="s">
        <v>4207</v>
      </c>
      <c r="G2187" t="s">
        <v>4208</v>
      </c>
      <c r="I2187" t="str">
        <f>HYPERLINK("https://twitter.com/Twitter User/status/1763930259144020050","https://twitter.com/Twitter User/status/1763930259144020050")</f>
        <v>https://twitter.com/Twitter User/status/1763930259144020050</v>
      </c>
      <c r="N2187">
        <v>0</v>
      </c>
      <c r="O2187">
        <v>0</v>
      </c>
      <c r="W2187" t="s">
        <v>94</v>
      </c>
      <c r="X2187" t="s">
        <v>95</v>
      </c>
      <c r="AK2187" t="s">
        <v>54</v>
      </c>
      <c r="AL2187" t="s">
        <v>55</v>
      </c>
      <c r="AM2187" t="s">
        <v>55</v>
      </c>
      <c r="AN2187" t="s">
        <v>55</v>
      </c>
      <c r="AO2187" t="s">
        <v>55</v>
      </c>
      <c r="AP2187" t="s">
        <v>55</v>
      </c>
      <c r="AQ2187" t="s">
        <v>55</v>
      </c>
    </row>
    <row r="2188" spans="1:43" x14ac:dyDescent="0.35">
      <c r="A2188" t="s">
        <v>4202</v>
      </c>
      <c r="B2188" t="s">
        <v>47</v>
      </c>
      <c r="C2188" t="s">
        <v>48</v>
      </c>
      <c r="D2188" t="s">
        <v>48</v>
      </c>
      <c r="E2188" t="s">
        <v>61</v>
      </c>
      <c r="F2188" t="s">
        <v>4207</v>
      </c>
      <c r="G2188" t="s">
        <v>4209</v>
      </c>
      <c r="I2188" t="str">
        <f>HYPERLINK("https://twitter.com/Twitter User/status/1763927487858540952","https://twitter.com/Twitter User/status/1763927487858540952")</f>
        <v>https://twitter.com/Twitter User/status/1763927487858540952</v>
      </c>
      <c r="J2188" t="s">
        <v>52</v>
      </c>
      <c r="N2188">
        <v>0</v>
      </c>
      <c r="O2188">
        <v>0</v>
      </c>
      <c r="X2188" t="s">
        <v>53</v>
      </c>
      <c r="AK2188" t="s">
        <v>54</v>
      </c>
      <c r="AL2188" t="s">
        <v>55</v>
      </c>
      <c r="AM2188" t="s">
        <v>55</v>
      </c>
      <c r="AN2188" t="s">
        <v>55</v>
      </c>
      <c r="AO2188" t="s">
        <v>55</v>
      </c>
      <c r="AP2188" t="s">
        <v>55</v>
      </c>
      <c r="AQ2188" t="s">
        <v>55</v>
      </c>
    </row>
    <row r="2189" spans="1:43" x14ac:dyDescent="0.35">
      <c r="A2189" t="s">
        <v>4202</v>
      </c>
      <c r="B2189" t="s">
        <v>47</v>
      </c>
      <c r="C2189" t="s">
        <v>48</v>
      </c>
      <c r="D2189" t="s">
        <v>48</v>
      </c>
      <c r="E2189" t="s">
        <v>49</v>
      </c>
      <c r="F2189" t="s">
        <v>4210</v>
      </c>
      <c r="G2189" t="s">
        <v>4211</v>
      </c>
      <c r="I2189" t="str">
        <f>HYPERLINK("https://twitter.com/Twitter User/status/1763912793995035121","https://twitter.com/Twitter User/status/1763912793995035121")</f>
        <v>https://twitter.com/Twitter User/status/1763912793995035121</v>
      </c>
      <c r="J2189" t="s">
        <v>52</v>
      </c>
      <c r="N2189">
        <v>0</v>
      </c>
      <c r="O2189">
        <v>0</v>
      </c>
      <c r="X2189" t="s">
        <v>53</v>
      </c>
      <c r="AK2189" t="s">
        <v>54</v>
      </c>
      <c r="AL2189" t="s">
        <v>55</v>
      </c>
      <c r="AM2189" t="s">
        <v>55</v>
      </c>
      <c r="AN2189" t="s">
        <v>55</v>
      </c>
      <c r="AO2189" t="s">
        <v>55</v>
      </c>
      <c r="AP2189" t="s">
        <v>55</v>
      </c>
      <c r="AQ2189" t="s">
        <v>55</v>
      </c>
    </row>
    <row r="2190" spans="1:43" x14ac:dyDescent="0.35">
      <c r="A2190" t="s">
        <v>4202</v>
      </c>
      <c r="B2190" t="s">
        <v>47</v>
      </c>
      <c r="C2190" t="s">
        <v>48</v>
      </c>
      <c r="D2190" t="s">
        <v>48</v>
      </c>
      <c r="E2190" t="s">
        <v>61</v>
      </c>
      <c r="F2190" t="s">
        <v>4212</v>
      </c>
      <c r="G2190" t="s">
        <v>4213</v>
      </c>
      <c r="I2190" t="str">
        <f>HYPERLINK("https://twitter.com/Twitter User/status/1763912391765418440","https://twitter.com/Twitter User/status/1763912391765418440")</f>
        <v>https://twitter.com/Twitter User/status/1763912391765418440</v>
      </c>
      <c r="J2190" t="s">
        <v>52</v>
      </c>
      <c r="N2190">
        <v>0</v>
      </c>
      <c r="O2190">
        <v>0</v>
      </c>
      <c r="X2190" t="s">
        <v>53</v>
      </c>
      <c r="AK2190" t="s">
        <v>54</v>
      </c>
      <c r="AL2190" t="s">
        <v>55</v>
      </c>
      <c r="AM2190" t="s">
        <v>55</v>
      </c>
      <c r="AN2190" t="s">
        <v>55</v>
      </c>
      <c r="AO2190" t="s">
        <v>55</v>
      </c>
      <c r="AP2190" t="s">
        <v>55</v>
      </c>
      <c r="AQ2190" t="s">
        <v>55</v>
      </c>
    </row>
    <row r="2191" spans="1:43" x14ac:dyDescent="0.35">
      <c r="A2191" t="s">
        <v>4202</v>
      </c>
      <c r="B2191" t="s">
        <v>47</v>
      </c>
      <c r="C2191" t="s">
        <v>48</v>
      </c>
      <c r="D2191" t="s">
        <v>48</v>
      </c>
      <c r="E2191" t="s">
        <v>49</v>
      </c>
      <c r="F2191" t="s">
        <v>4214</v>
      </c>
      <c r="G2191" t="s">
        <v>4215</v>
      </c>
      <c r="I2191" t="str">
        <f>HYPERLINK("https://twitter.com/Twitter User/status/1763803206470242312","https://twitter.com/Twitter User/status/1763803206470242312")</f>
        <v>https://twitter.com/Twitter User/status/1763803206470242312</v>
      </c>
      <c r="J2191" t="s">
        <v>52</v>
      </c>
      <c r="N2191">
        <v>0</v>
      </c>
      <c r="O2191">
        <v>0</v>
      </c>
      <c r="X2191" t="s">
        <v>53</v>
      </c>
      <c r="AK2191" t="s">
        <v>54</v>
      </c>
      <c r="AL2191" t="s">
        <v>55</v>
      </c>
      <c r="AM2191" t="s">
        <v>55</v>
      </c>
      <c r="AN2191" t="s">
        <v>55</v>
      </c>
      <c r="AO2191" t="s">
        <v>55</v>
      </c>
      <c r="AP2191" t="s">
        <v>55</v>
      </c>
      <c r="AQ2191" t="s">
        <v>55</v>
      </c>
    </row>
    <row r="2192" spans="1:43" x14ac:dyDescent="0.35">
      <c r="A2192" t="s">
        <v>4216</v>
      </c>
      <c r="B2192" t="s">
        <v>47</v>
      </c>
      <c r="C2192" t="s">
        <v>48</v>
      </c>
      <c r="D2192" t="s">
        <v>48</v>
      </c>
      <c r="E2192" t="s">
        <v>49</v>
      </c>
      <c r="F2192" t="s">
        <v>4217</v>
      </c>
      <c r="G2192" t="s">
        <v>4218</v>
      </c>
      <c r="I2192" t="str">
        <f>HYPERLINK("https://twitter.com/Twitter User/status/1763626472898502662","https://twitter.com/Twitter User/status/1763626472898502662")</f>
        <v>https://twitter.com/Twitter User/status/1763626472898502662</v>
      </c>
      <c r="N2192">
        <v>0</v>
      </c>
      <c r="O2192">
        <v>0</v>
      </c>
      <c r="X2192" t="s">
        <v>53</v>
      </c>
      <c r="AK2192" t="s">
        <v>54</v>
      </c>
      <c r="AL2192" t="s">
        <v>55</v>
      </c>
      <c r="AM2192" t="s">
        <v>55</v>
      </c>
      <c r="AN2192" t="s">
        <v>55</v>
      </c>
      <c r="AO2192" t="s">
        <v>55</v>
      </c>
      <c r="AP2192" t="s">
        <v>55</v>
      </c>
      <c r="AQ2192" t="s">
        <v>55</v>
      </c>
    </row>
    <row r="2193" spans="1:43" x14ac:dyDescent="0.35">
      <c r="A2193" t="s">
        <v>4216</v>
      </c>
      <c r="B2193" t="s">
        <v>47</v>
      </c>
      <c r="C2193" t="s">
        <v>48</v>
      </c>
      <c r="D2193" t="s">
        <v>48</v>
      </c>
      <c r="E2193" t="s">
        <v>61</v>
      </c>
      <c r="F2193" t="s">
        <v>4219</v>
      </c>
      <c r="G2193" t="s">
        <v>4220</v>
      </c>
      <c r="I2193" t="str">
        <f>HYPERLINK("https://twitter.com/Twitter User/status/1763557018185724251","https://twitter.com/Twitter User/status/1763557018185724251")</f>
        <v>https://twitter.com/Twitter User/status/1763557018185724251</v>
      </c>
      <c r="J2193" t="s">
        <v>52</v>
      </c>
      <c r="N2193">
        <v>0</v>
      </c>
      <c r="O2193">
        <v>0</v>
      </c>
      <c r="X2193" t="s">
        <v>53</v>
      </c>
      <c r="AK2193" t="s">
        <v>54</v>
      </c>
      <c r="AL2193" t="s">
        <v>55</v>
      </c>
      <c r="AM2193" t="s">
        <v>55</v>
      </c>
      <c r="AN2193" t="s">
        <v>55</v>
      </c>
      <c r="AO2193" t="s">
        <v>55</v>
      </c>
      <c r="AP2193" t="s">
        <v>55</v>
      </c>
      <c r="AQ2193" t="s">
        <v>55</v>
      </c>
    </row>
    <row r="2194" spans="1:43" x14ac:dyDescent="0.35">
      <c r="A2194" t="s">
        <v>4216</v>
      </c>
      <c r="B2194" t="s">
        <v>47</v>
      </c>
      <c r="C2194" t="s">
        <v>48</v>
      </c>
      <c r="D2194" t="s">
        <v>48</v>
      </c>
      <c r="E2194" t="s">
        <v>49</v>
      </c>
      <c r="F2194" t="s">
        <v>4221</v>
      </c>
      <c r="G2194" t="s">
        <v>4222</v>
      </c>
      <c r="I2194" t="str">
        <f>HYPERLINK("https://twitter.com/Twitter User/status/1763536129846874215","https://twitter.com/Twitter User/status/1763536129846874215")</f>
        <v>https://twitter.com/Twitter User/status/1763536129846874215</v>
      </c>
      <c r="N2194">
        <v>0</v>
      </c>
      <c r="O2194">
        <v>0</v>
      </c>
      <c r="X2194" t="s">
        <v>53</v>
      </c>
      <c r="AK2194" t="s">
        <v>54</v>
      </c>
      <c r="AL2194" t="s">
        <v>55</v>
      </c>
      <c r="AM2194" t="s">
        <v>55</v>
      </c>
      <c r="AN2194" t="s">
        <v>55</v>
      </c>
      <c r="AO2194" t="s">
        <v>55</v>
      </c>
      <c r="AP2194" t="s">
        <v>55</v>
      </c>
      <c r="AQ2194" t="s">
        <v>55</v>
      </c>
    </row>
    <row r="2195" spans="1:43" x14ac:dyDescent="0.35">
      <c r="A2195" t="s">
        <v>4216</v>
      </c>
      <c r="B2195" t="s">
        <v>47</v>
      </c>
      <c r="C2195" t="s">
        <v>48</v>
      </c>
      <c r="D2195" t="s">
        <v>48</v>
      </c>
      <c r="E2195" t="s">
        <v>61</v>
      </c>
      <c r="F2195" t="s">
        <v>4223</v>
      </c>
      <c r="G2195" t="s">
        <v>4224</v>
      </c>
      <c r="I2195" t="str">
        <f>HYPERLINK("https://twitter.com/Twitter User/status/1763508358701826408","https://twitter.com/Twitter User/status/1763508358701826408")</f>
        <v>https://twitter.com/Twitter User/status/1763508358701826408</v>
      </c>
      <c r="N2195">
        <v>0</v>
      </c>
      <c r="O2195">
        <v>0</v>
      </c>
      <c r="X2195" t="s">
        <v>53</v>
      </c>
      <c r="AK2195" t="s">
        <v>54</v>
      </c>
      <c r="AL2195" t="s">
        <v>55</v>
      </c>
      <c r="AM2195" t="s">
        <v>55</v>
      </c>
      <c r="AN2195" t="s">
        <v>55</v>
      </c>
      <c r="AO2195" t="s">
        <v>55</v>
      </c>
      <c r="AP2195" t="s">
        <v>55</v>
      </c>
      <c r="AQ2195" t="s">
        <v>55</v>
      </c>
    </row>
    <row r="2196" spans="1:43" x14ac:dyDescent="0.35">
      <c r="A2196" t="s">
        <v>4216</v>
      </c>
      <c r="B2196" t="s">
        <v>47</v>
      </c>
      <c r="C2196" t="s">
        <v>48</v>
      </c>
      <c r="D2196" t="s">
        <v>48</v>
      </c>
      <c r="E2196" t="s">
        <v>49</v>
      </c>
      <c r="F2196" t="s">
        <v>4225</v>
      </c>
      <c r="G2196" t="s">
        <v>4226</v>
      </c>
      <c r="I2196" t="str">
        <f>HYPERLINK("https://twitter.com/Twitter User/status/1763455654042460613","https://twitter.com/Twitter User/status/1763455654042460613")</f>
        <v>https://twitter.com/Twitter User/status/1763455654042460613</v>
      </c>
      <c r="J2196" t="s">
        <v>52</v>
      </c>
      <c r="N2196">
        <v>0</v>
      </c>
      <c r="O2196">
        <v>0</v>
      </c>
      <c r="X2196" t="s">
        <v>53</v>
      </c>
      <c r="AK2196" t="s">
        <v>54</v>
      </c>
      <c r="AL2196" t="s">
        <v>55</v>
      </c>
      <c r="AM2196" t="s">
        <v>55</v>
      </c>
      <c r="AN2196" t="s">
        <v>55</v>
      </c>
      <c r="AO2196" t="s">
        <v>55</v>
      </c>
      <c r="AP2196" t="s">
        <v>55</v>
      </c>
      <c r="AQ2196" t="s">
        <v>55</v>
      </c>
    </row>
    <row r="2197" spans="1:43" x14ac:dyDescent="0.35">
      <c r="A2197" t="s">
        <v>4216</v>
      </c>
      <c r="B2197" t="s">
        <v>47</v>
      </c>
      <c r="C2197" t="s">
        <v>48</v>
      </c>
      <c r="D2197" t="s">
        <v>48</v>
      </c>
      <c r="E2197" t="s">
        <v>61</v>
      </c>
      <c r="F2197" t="s">
        <v>4227</v>
      </c>
      <c r="G2197" t="s">
        <v>4228</v>
      </c>
      <c r="I2197" t="str">
        <f>HYPERLINK("https://twitter.com/Twitter User/status/1763445543089709421","https://twitter.com/Twitter User/status/1763445543089709421")</f>
        <v>https://twitter.com/Twitter User/status/1763445543089709421</v>
      </c>
      <c r="J2197" t="s">
        <v>52</v>
      </c>
      <c r="N2197">
        <v>0</v>
      </c>
      <c r="O2197">
        <v>0</v>
      </c>
      <c r="X2197" t="s">
        <v>53</v>
      </c>
      <c r="AK2197" t="s">
        <v>54</v>
      </c>
      <c r="AL2197" t="s">
        <v>55</v>
      </c>
      <c r="AM2197" t="s">
        <v>55</v>
      </c>
      <c r="AN2197" t="s">
        <v>55</v>
      </c>
      <c r="AO2197" t="s">
        <v>55</v>
      </c>
      <c r="AP2197" t="s">
        <v>55</v>
      </c>
      <c r="AQ2197" t="s">
        <v>55</v>
      </c>
    </row>
    <row r="2198" spans="1:43" x14ac:dyDescent="0.35">
      <c r="A2198" t="s">
        <v>4216</v>
      </c>
      <c r="B2198" t="s">
        <v>47</v>
      </c>
      <c r="C2198" t="s">
        <v>48</v>
      </c>
      <c r="D2198" t="s">
        <v>48</v>
      </c>
      <c r="E2198" t="s">
        <v>49</v>
      </c>
      <c r="F2198" t="s">
        <v>4229</v>
      </c>
      <c r="G2198" t="s">
        <v>4230</v>
      </c>
      <c r="I2198" t="str">
        <f>HYPERLINK("https://twitter.com/Twitter User/status/1763429517933379921","https://twitter.com/Twitter User/status/1763429517933379921")</f>
        <v>https://twitter.com/Twitter User/status/1763429517933379921</v>
      </c>
      <c r="J2198" t="s">
        <v>52</v>
      </c>
      <c r="N2198">
        <v>0</v>
      </c>
      <c r="O2198">
        <v>0</v>
      </c>
      <c r="X2198" t="s">
        <v>53</v>
      </c>
      <c r="AK2198" t="s">
        <v>54</v>
      </c>
      <c r="AL2198" t="s">
        <v>55</v>
      </c>
      <c r="AM2198" t="s">
        <v>55</v>
      </c>
      <c r="AN2198" t="s">
        <v>55</v>
      </c>
      <c r="AO2198" t="s">
        <v>55</v>
      </c>
      <c r="AP2198" t="s">
        <v>55</v>
      </c>
      <c r="AQ2198" t="s">
        <v>55</v>
      </c>
    </row>
    <row r="2199" spans="1:43" x14ac:dyDescent="0.35">
      <c r="A2199" t="s">
        <v>4216</v>
      </c>
      <c r="B2199" t="s">
        <v>47</v>
      </c>
      <c r="C2199" t="s">
        <v>48</v>
      </c>
      <c r="D2199" t="s">
        <v>48</v>
      </c>
      <c r="E2199" t="s">
        <v>49</v>
      </c>
      <c r="F2199" t="s">
        <v>4231</v>
      </c>
      <c r="G2199" t="s">
        <v>4232</v>
      </c>
      <c r="I2199" t="str">
        <f>HYPERLINK("https://twitter.com/Twitter User/status/1763379492071133242","https://twitter.com/Twitter User/status/1763379492071133242")</f>
        <v>https://twitter.com/Twitter User/status/1763379492071133242</v>
      </c>
      <c r="J2199" t="s">
        <v>52</v>
      </c>
      <c r="N2199">
        <v>0</v>
      </c>
      <c r="O2199">
        <v>0</v>
      </c>
      <c r="X2199" t="s">
        <v>53</v>
      </c>
      <c r="AK2199" t="s">
        <v>54</v>
      </c>
      <c r="AL2199" t="s">
        <v>55</v>
      </c>
      <c r="AM2199" t="s">
        <v>55</v>
      </c>
      <c r="AN2199" t="s">
        <v>55</v>
      </c>
      <c r="AO2199" t="s">
        <v>55</v>
      </c>
      <c r="AP2199" t="s">
        <v>55</v>
      </c>
      <c r="AQ2199" t="s">
        <v>55</v>
      </c>
    </row>
    <row r="2200" spans="1:43" x14ac:dyDescent="0.35">
      <c r="A2200" t="s">
        <v>4216</v>
      </c>
      <c r="B2200" t="s">
        <v>47</v>
      </c>
      <c r="C2200" t="s">
        <v>48</v>
      </c>
      <c r="D2200" t="s">
        <v>48</v>
      </c>
      <c r="E2200" t="s">
        <v>49</v>
      </c>
      <c r="F2200" t="s">
        <v>4233</v>
      </c>
      <c r="G2200" t="s">
        <v>4234</v>
      </c>
      <c r="I2200" t="str">
        <f>HYPERLINK("https://twitter.com/Twitter User/status/1763379477709730085","https://twitter.com/Twitter User/status/1763379477709730085")</f>
        <v>https://twitter.com/Twitter User/status/1763379477709730085</v>
      </c>
      <c r="J2200" t="s">
        <v>52</v>
      </c>
      <c r="N2200">
        <v>0</v>
      </c>
      <c r="O2200">
        <v>0</v>
      </c>
      <c r="X2200" t="s">
        <v>53</v>
      </c>
      <c r="AK2200" t="s">
        <v>54</v>
      </c>
      <c r="AL2200" t="s">
        <v>55</v>
      </c>
      <c r="AM2200" t="s">
        <v>55</v>
      </c>
      <c r="AN2200" t="s">
        <v>55</v>
      </c>
      <c r="AO2200" t="s">
        <v>55</v>
      </c>
      <c r="AP2200" t="s">
        <v>55</v>
      </c>
      <c r="AQ2200" t="s">
        <v>55</v>
      </c>
    </row>
    <row r="2201" spans="1:43" x14ac:dyDescent="0.35">
      <c r="A2201" t="s">
        <v>4216</v>
      </c>
      <c r="B2201" t="s">
        <v>47</v>
      </c>
      <c r="C2201" t="s">
        <v>48</v>
      </c>
      <c r="D2201" t="s">
        <v>48</v>
      </c>
      <c r="E2201" t="s">
        <v>49</v>
      </c>
      <c r="F2201" t="s">
        <v>4235</v>
      </c>
      <c r="G2201" t="s">
        <v>4236</v>
      </c>
      <c r="I2201" t="str">
        <f>HYPERLINK("https://twitter.com/airtelbank/status/1763370264610394500","https://twitter.com/airtelbank/status/1763370264610394500")</f>
        <v>https://twitter.com/airtelbank/status/1763370264610394500</v>
      </c>
      <c r="J2201" t="s">
        <v>52</v>
      </c>
      <c r="N2201">
        <v>0</v>
      </c>
      <c r="O2201">
        <v>0</v>
      </c>
      <c r="P2201">
        <v>81979</v>
      </c>
      <c r="W2201" t="s">
        <v>94</v>
      </c>
      <c r="X2201" t="s">
        <v>53</v>
      </c>
      <c r="AK2201" t="s">
        <v>54</v>
      </c>
      <c r="AL2201" t="s">
        <v>55</v>
      </c>
      <c r="AM2201" t="s">
        <v>55</v>
      </c>
      <c r="AN2201" t="s">
        <v>55</v>
      </c>
      <c r="AO2201" t="s">
        <v>55</v>
      </c>
      <c r="AP2201" t="s">
        <v>55</v>
      </c>
      <c r="AQ2201" t="s">
        <v>55</v>
      </c>
    </row>
    <row r="2202" spans="1:43" x14ac:dyDescent="0.35">
      <c r="A2202" t="s">
        <v>4216</v>
      </c>
      <c r="B2202" t="s">
        <v>47</v>
      </c>
      <c r="C2202" t="s">
        <v>48</v>
      </c>
      <c r="D2202" t="s">
        <v>48</v>
      </c>
      <c r="E2202" t="s">
        <v>49</v>
      </c>
      <c r="F2202" t="s">
        <v>4237</v>
      </c>
      <c r="G2202" t="s">
        <v>4238</v>
      </c>
      <c r="I2202" t="str">
        <f>HYPERLINK("https://twitter.com/airtelbank/status/1763370030526243069","https://twitter.com/airtelbank/status/1763370030526243069")</f>
        <v>https://twitter.com/airtelbank/status/1763370030526243069</v>
      </c>
      <c r="J2202" t="s">
        <v>52</v>
      </c>
      <c r="N2202">
        <v>0</v>
      </c>
      <c r="O2202">
        <v>0</v>
      </c>
      <c r="P2202">
        <v>81979</v>
      </c>
      <c r="W2202" t="s">
        <v>94</v>
      </c>
      <c r="X2202" t="s">
        <v>53</v>
      </c>
      <c r="AK2202" t="s">
        <v>54</v>
      </c>
      <c r="AL2202" t="s">
        <v>55</v>
      </c>
      <c r="AM2202" t="s">
        <v>55</v>
      </c>
      <c r="AN2202" t="s">
        <v>55</v>
      </c>
      <c r="AO2202" t="s">
        <v>55</v>
      </c>
      <c r="AP2202" t="s">
        <v>55</v>
      </c>
      <c r="AQ2202" t="s">
        <v>55</v>
      </c>
    </row>
    <row r="2203" spans="1:43" x14ac:dyDescent="0.35">
      <c r="A2203" t="s">
        <v>2733</v>
      </c>
      <c r="B2203" t="s">
        <v>1534</v>
      </c>
      <c r="E2203" t="s">
        <v>1535</v>
      </c>
      <c r="F2203" t="s">
        <v>4239</v>
      </c>
      <c r="G2203" t="s">
        <v>4240</v>
      </c>
      <c r="I2203" t="str">
        <f>HYPERLINK("https://economictimes.indiatimes.com/markets/ipos/fpos/rs-70000-crore-pipeline-awaits-ipo-market-in-fy25-featuring-some-household-names/articleshow/108872722.cms","https://economictimes.indiatimes.com/markets/ipos/fpos/rs-70000-crore-pipeline-awaits-ipo-market-in-fy25-featuring-some-household-names/articleshow/108872722.cms")</f>
        <v>https://economictimes.indiatimes.com/markets/ipos/fpos/rs-70000-crore-pipeline-awaits-ipo-market-in-fy25-featuring-some-household-names/articleshow/108872722.cms</v>
      </c>
      <c r="Y2203" t="s">
        <v>2524</v>
      </c>
      <c r="AL2203" t="s">
        <v>55</v>
      </c>
      <c r="AM2203" t="s">
        <v>55</v>
      </c>
      <c r="AN2203" t="s">
        <v>55</v>
      </c>
      <c r="AO2203" t="s">
        <v>55</v>
      </c>
      <c r="AP2203" t="s">
        <v>55</v>
      </c>
      <c r="AQ2203" t="s">
        <v>55</v>
      </c>
    </row>
    <row r="2204" spans="1:43" x14ac:dyDescent="0.35">
      <c r="A2204" t="s">
        <v>3138</v>
      </c>
      <c r="B2204" t="s">
        <v>1534</v>
      </c>
      <c r="E2204" t="s">
        <v>1553</v>
      </c>
      <c r="F2204" t="s">
        <v>4241</v>
      </c>
      <c r="G2204" t="s">
        <v>4242</v>
      </c>
      <c r="I2204" t="str">
        <f>HYPERLINK("https://www.airtel.in/blog/prepaid/how-to-unlock-sim-card-without-puk-codes/","https://www.airtel.in/blog/prepaid/how-to-unlock-sim-card-without-puk-codes/")</f>
        <v>https://www.airtel.in/blog/prepaid/how-to-unlock-sim-card-without-puk-codes/</v>
      </c>
      <c r="Y2204" t="s">
        <v>4243</v>
      </c>
      <c r="AL2204" t="s">
        <v>55</v>
      </c>
      <c r="AM2204" t="s">
        <v>55</v>
      </c>
      <c r="AN2204" t="s">
        <v>55</v>
      </c>
      <c r="AO2204" t="s">
        <v>55</v>
      </c>
      <c r="AP2204" t="s">
        <v>55</v>
      </c>
      <c r="AQ2204" t="s">
        <v>55</v>
      </c>
    </row>
    <row r="2205" spans="1:43" x14ac:dyDescent="0.35">
      <c r="A2205" t="s">
        <v>3138</v>
      </c>
      <c r="B2205" t="s">
        <v>1534</v>
      </c>
      <c r="E2205" t="s">
        <v>1553</v>
      </c>
      <c r="F2205" t="s">
        <v>4244</v>
      </c>
      <c r="G2205" t="s">
        <v>4245</v>
      </c>
      <c r="I2205" t="str">
        <f>HYPERLINK("https://www.airtel.in/blog/prepaid/how-many-sim-cards-are-issued-on-aadhaar-card/","https://www.airtel.in/blog/prepaid/how-many-sim-cards-are-issued-on-aadhaar-card/")</f>
        <v>https://www.airtel.in/blog/prepaid/how-many-sim-cards-are-issued-on-aadhaar-card/</v>
      </c>
      <c r="Y2205" t="s">
        <v>4243</v>
      </c>
      <c r="AL2205" t="s">
        <v>55</v>
      </c>
      <c r="AM2205" t="s">
        <v>55</v>
      </c>
      <c r="AN2205" t="s">
        <v>55</v>
      </c>
      <c r="AO2205" t="s">
        <v>55</v>
      </c>
      <c r="AP2205" t="s">
        <v>55</v>
      </c>
      <c r="AQ2205" t="s">
        <v>55</v>
      </c>
    </row>
    <row r="2206" spans="1:43" x14ac:dyDescent="0.35">
      <c r="A2206" t="s">
        <v>3138</v>
      </c>
      <c r="B2206" t="s">
        <v>1534</v>
      </c>
      <c r="E2206" t="s">
        <v>1542</v>
      </c>
      <c r="F2206" t="s">
        <v>4246</v>
      </c>
      <c r="G2206" t="s">
        <v>4247</v>
      </c>
      <c r="I2206" t="str">
        <f>HYPERLINK("https://www.financialexpress.com/market/stocks-to-watch-jindal-stainless-bharti-airtel-tech-mahindra-jsw-energy-wipro-icici-securities-wipro-paytm-hindustan-aeronautics-3436500/","https://www.financialexpress.com/market/stocks-to-watch-jindal-stainless-bharti-airtel-tech-mahindra-jsw-energy-wipro-icici-securities-wipro-paytm-hindustan-aeronautics-3436500/")</f>
        <v>https://www.financialexpress.com/market/stocks-to-watch-jindal-stainless-bharti-airtel-tech-mahindra-jsw-energy-wipro-icici-securities-wipro-paytm-hindustan-aeronautics-3436500/</v>
      </c>
      <c r="Y2206" t="s">
        <v>1548</v>
      </c>
      <c r="AL2206" t="s">
        <v>55</v>
      </c>
      <c r="AM2206" t="s">
        <v>55</v>
      </c>
      <c r="AN2206" t="s">
        <v>55</v>
      </c>
      <c r="AO2206" t="s">
        <v>55</v>
      </c>
      <c r="AP2206" t="s">
        <v>55</v>
      </c>
      <c r="AQ2206" t="s">
        <v>55</v>
      </c>
    </row>
    <row r="2207" spans="1:43" x14ac:dyDescent="0.35">
      <c r="A2207" t="s">
        <v>3138</v>
      </c>
      <c r="B2207" t="s">
        <v>1534</v>
      </c>
      <c r="E2207" t="s">
        <v>1535</v>
      </c>
      <c r="F2207" t="s">
        <v>4248</v>
      </c>
      <c r="G2207" t="s">
        <v>4249</v>
      </c>
      <c r="I2207" t="str">
        <f>HYPERLINK("https://www.livemint.com/technology/apps/elon-musk-shares-update-on-x-everything-app-says-the-circle-will-be-complete-11711363037079.html","https://www.livemint.com/technology/apps/elon-musk-shares-update-on-x-everything-app-says-the-circle-will-be-complete-11711363037079.html")</f>
        <v>https://www.livemint.com/technology/apps/elon-musk-shares-update-on-x-everything-app-says-the-circle-will-be-complete-11711363037079.html</v>
      </c>
      <c r="Y2207" t="s">
        <v>1538</v>
      </c>
      <c r="AL2207" t="s">
        <v>55</v>
      </c>
      <c r="AM2207" t="s">
        <v>55</v>
      </c>
      <c r="AN2207" t="s">
        <v>55</v>
      </c>
      <c r="AO2207" t="s">
        <v>55</v>
      </c>
      <c r="AP2207" t="s">
        <v>55</v>
      </c>
      <c r="AQ2207" t="s">
        <v>55</v>
      </c>
    </row>
    <row r="2208" spans="1:43" x14ac:dyDescent="0.35">
      <c r="A2208" t="s">
        <v>3173</v>
      </c>
      <c r="B2208" t="s">
        <v>1534</v>
      </c>
      <c r="E2208" t="s">
        <v>1535</v>
      </c>
      <c r="F2208" t="s">
        <v>4250</v>
      </c>
      <c r="G2208" t="s">
        <v>4251</v>
      </c>
      <c r="I2208" t="str">
        <f>HYPERLINK("https://www.livemint.com/industry/telecom/airtel-preparing-for-tariff-hike-post-elections-jio-to-focus-on-greater-data-usage-report/amp-11711360719290.html","https://www.livemint.com/industry/telecom/airtel-preparing-for-tariff-hike-post-elections-jio-to-focus-on-greater-data-usage-report/amp-11711360719290.html")</f>
        <v>https://www.livemint.com/industry/telecom/airtel-preparing-for-tariff-hike-post-elections-jio-to-focus-on-greater-data-usage-report/amp-11711360719290.html</v>
      </c>
      <c r="Y2208" t="s">
        <v>1538</v>
      </c>
      <c r="AL2208" t="s">
        <v>55</v>
      </c>
      <c r="AM2208" t="s">
        <v>55</v>
      </c>
      <c r="AN2208" t="s">
        <v>55</v>
      </c>
      <c r="AO2208" t="s">
        <v>55</v>
      </c>
      <c r="AP2208" t="s">
        <v>55</v>
      </c>
      <c r="AQ2208" t="s">
        <v>55</v>
      </c>
    </row>
    <row r="2209" spans="1:43" x14ac:dyDescent="0.35">
      <c r="A2209" t="s">
        <v>3173</v>
      </c>
      <c r="B2209" t="s">
        <v>1534</v>
      </c>
      <c r="E2209" t="s">
        <v>1535</v>
      </c>
      <c r="F2209" t="s">
        <v>4252</v>
      </c>
      <c r="G2209" t="s">
        <v>4253</v>
      </c>
      <c r="I2209" t="str">
        <f>HYPERLINK("https://www.financialexpress.com/business/industry-airtel-plans-tariffnbsphike-post-ls-pollnbsp-3435798/","https://www.financialexpress.com/business/industry-airtel-plans-tariffnbsphike-post-ls-pollnbsp-3435798/")</f>
        <v>https://www.financialexpress.com/business/industry-airtel-plans-tariffnbsphike-post-ls-pollnbsp-3435798/</v>
      </c>
      <c r="Y2209" t="s">
        <v>1548</v>
      </c>
      <c r="AL2209" t="s">
        <v>55</v>
      </c>
      <c r="AM2209" t="s">
        <v>55</v>
      </c>
      <c r="AN2209" t="s">
        <v>55</v>
      </c>
      <c r="AO2209" t="s">
        <v>55</v>
      </c>
      <c r="AP2209" t="s">
        <v>55</v>
      </c>
      <c r="AQ2209" t="s">
        <v>55</v>
      </c>
    </row>
    <row r="2210" spans="1:43" x14ac:dyDescent="0.35">
      <c r="A2210" t="s">
        <v>3208</v>
      </c>
      <c r="B2210" t="s">
        <v>1534</v>
      </c>
      <c r="E2210" t="s">
        <v>1553</v>
      </c>
      <c r="F2210" t="s">
        <v>4254</v>
      </c>
      <c r="G2210" t="s">
        <v>4255</v>
      </c>
      <c r="I2210" t="str">
        <f>HYPERLINK("https://www.livemint.com/market/ipo/bharti-hexacom-ipo-airtels-arm-public-issue-to-open-on-april-3-tcil-to-offload-15-stake-details-here-11711273258187.html","https://www.livemint.com/market/ipo/bharti-hexacom-ipo-airtels-arm-public-issue-to-open-on-april-3-tcil-to-offload-15-stake-details-here-11711273258187.html")</f>
        <v>https://www.livemint.com/market/ipo/bharti-hexacom-ipo-airtels-arm-public-issue-to-open-on-april-3-tcil-to-offload-15-stake-details-here-11711273258187.html</v>
      </c>
      <c r="Y2210" t="s">
        <v>1538</v>
      </c>
      <c r="AL2210" t="s">
        <v>55</v>
      </c>
      <c r="AM2210" t="s">
        <v>55</v>
      </c>
      <c r="AN2210" t="s">
        <v>55</v>
      </c>
      <c r="AO2210" t="s">
        <v>55</v>
      </c>
      <c r="AP2210" t="s">
        <v>55</v>
      </c>
      <c r="AQ2210" t="s">
        <v>55</v>
      </c>
    </row>
    <row r="2211" spans="1:43" x14ac:dyDescent="0.35">
      <c r="A2211" t="s">
        <v>3208</v>
      </c>
      <c r="B2211" t="s">
        <v>1534</v>
      </c>
      <c r="E2211" t="s">
        <v>1535</v>
      </c>
      <c r="F2211" t="s">
        <v>4256</v>
      </c>
      <c r="G2211" t="s">
        <v>4257</v>
      </c>
      <c r="I2211" t="str">
        <f>HYPERLINK("https://telecom.economictimes.indiatimes.com/amp/news/industry/bharti-hexacom-ipo-opens-on-april-3-tcil-to-sell-15-in-airtel-unit/108745396","https://telecom.economictimes.indiatimes.com/amp/news/industry/bharti-hexacom-ipo-opens-on-april-3-tcil-to-sell-15-in-airtel-unit/108745396")</f>
        <v>https://telecom.economictimes.indiatimes.com/amp/news/industry/bharti-hexacom-ipo-opens-on-april-3-tcil-to-sell-15-in-airtel-unit/108745396</v>
      </c>
      <c r="Y2211" t="s">
        <v>1541</v>
      </c>
      <c r="AL2211" t="s">
        <v>55</v>
      </c>
      <c r="AM2211" t="s">
        <v>55</v>
      </c>
      <c r="AN2211" t="s">
        <v>55</v>
      </c>
      <c r="AO2211" t="s">
        <v>55</v>
      </c>
      <c r="AP2211" t="s">
        <v>55</v>
      </c>
      <c r="AQ2211" t="s">
        <v>55</v>
      </c>
    </row>
    <row r="2212" spans="1:43" x14ac:dyDescent="0.35">
      <c r="A2212" t="s">
        <v>3275</v>
      </c>
      <c r="B2212" t="s">
        <v>1534</v>
      </c>
      <c r="E2212" t="s">
        <v>1535</v>
      </c>
      <c r="F2212" t="s">
        <v>4258</v>
      </c>
      <c r="G2212" t="s">
        <v>4259</v>
      </c>
      <c r="I2212" t="str">
        <f>HYPERLINK("https://www.financialexpress.com/india-news/bharti-airtel-subsidiary-bharti-telemedia-donated-around-rs-234-cr-to-bjp-via-electoral-bonds/3434338/","https://www.financialexpress.com/india-news/bharti-airtel-subsidiary-bharti-telemedia-donated-around-rs-234-cr-to-bjp-via-electoral-bonds/3434338/")</f>
        <v>https://www.financialexpress.com/india-news/bharti-airtel-subsidiary-bharti-telemedia-donated-around-rs-234-cr-to-bjp-via-electoral-bonds/3434338/</v>
      </c>
      <c r="Y2212" t="s">
        <v>1548</v>
      </c>
      <c r="AL2212" t="s">
        <v>55</v>
      </c>
      <c r="AM2212" t="s">
        <v>55</v>
      </c>
      <c r="AN2212" t="s">
        <v>55</v>
      </c>
      <c r="AO2212" t="s">
        <v>55</v>
      </c>
      <c r="AP2212" t="s">
        <v>55</v>
      </c>
      <c r="AQ2212" t="s">
        <v>55</v>
      </c>
    </row>
    <row r="2213" spans="1:43" x14ac:dyDescent="0.35">
      <c r="A2213" t="s">
        <v>3275</v>
      </c>
      <c r="B2213" t="s">
        <v>1534</v>
      </c>
      <c r="E2213" t="s">
        <v>1535</v>
      </c>
      <c r="F2213" t="s">
        <v>4260</v>
      </c>
      <c r="G2213" t="s">
        <v>4261</v>
      </c>
      <c r="I2213">
        <v>0</v>
      </c>
      <c r="Y2213" t="s">
        <v>1541</v>
      </c>
      <c r="AL2213" t="s">
        <v>55</v>
      </c>
      <c r="AM2213" t="s">
        <v>55</v>
      </c>
      <c r="AN2213" t="s">
        <v>55</v>
      </c>
      <c r="AO2213" t="s">
        <v>55</v>
      </c>
      <c r="AP2213" t="s">
        <v>55</v>
      </c>
      <c r="AQ2213" t="s">
        <v>55</v>
      </c>
    </row>
    <row r="2214" spans="1:43" x14ac:dyDescent="0.35">
      <c r="A2214" t="s">
        <v>3275</v>
      </c>
      <c r="B2214" t="s">
        <v>1534</v>
      </c>
      <c r="E2214" t="s">
        <v>1535</v>
      </c>
      <c r="F2214" t="s">
        <v>4262</v>
      </c>
      <c r="G2214" t="s">
        <v>4263</v>
      </c>
      <c r="I2214" t="str">
        <f>HYPERLINK("https://www.airtel.in/blog/postpaid/sim-toolkit-application-how-does-it-work/","https://www.airtel.in/blog/postpaid/sim-toolkit-application-how-does-it-work/")</f>
        <v>https://www.airtel.in/blog/postpaid/sim-toolkit-application-how-does-it-work/</v>
      </c>
      <c r="Y2214" t="s">
        <v>4243</v>
      </c>
      <c r="AL2214" t="s">
        <v>55</v>
      </c>
      <c r="AM2214" t="s">
        <v>55</v>
      </c>
      <c r="AN2214" t="s">
        <v>55</v>
      </c>
      <c r="AO2214" t="s">
        <v>55</v>
      </c>
      <c r="AP2214" t="s">
        <v>55</v>
      </c>
      <c r="AQ2214" t="s">
        <v>55</v>
      </c>
    </row>
    <row r="2215" spans="1:43" x14ac:dyDescent="0.35">
      <c r="A2215" t="s">
        <v>3304</v>
      </c>
      <c r="B2215" t="s">
        <v>1534</v>
      </c>
      <c r="E2215" t="s">
        <v>1535</v>
      </c>
      <c r="F2215" t="s">
        <v>4264</v>
      </c>
      <c r="G2215" t="s">
        <v>4265</v>
      </c>
      <c r="I2215" t="str">
        <f>HYPERLINK("https://www.financialexpress.com/business/industry-dot-imposes-rs-4-lakh-fine-on-airtel-for-violation-of-subscriber-verification-norms-3433248/","https://www.financialexpress.com/business/industry-dot-imposes-rs-4-lakh-fine-on-airtel-for-violation-of-subscriber-verification-norms-3433248/")</f>
        <v>https://www.financialexpress.com/business/industry-dot-imposes-rs-4-lakh-fine-on-airtel-for-violation-of-subscriber-verification-norms-3433248/</v>
      </c>
      <c r="Y2215" t="s">
        <v>1548</v>
      </c>
      <c r="AL2215" t="s">
        <v>55</v>
      </c>
      <c r="AM2215" t="s">
        <v>55</v>
      </c>
      <c r="AN2215" t="s">
        <v>55</v>
      </c>
      <c r="AO2215" t="s">
        <v>55</v>
      </c>
      <c r="AP2215" t="s">
        <v>55</v>
      </c>
      <c r="AQ2215" t="s">
        <v>55</v>
      </c>
    </row>
    <row r="2216" spans="1:43" x14ac:dyDescent="0.35">
      <c r="A2216" t="s">
        <v>3304</v>
      </c>
      <c r="B2216" t="s">
        <v>1534</v>
      </c>
      <c r="E2216" t="s">
        <v>1535</v>
      </c>
      <c r="F2216" t="s">
        <v>4266</v>
      </c>
      <c r="G2216" t="s">
        <v>4267</v>
      </c>
      <c r="I2216" t="str">
        <f>HYPERLINK("https://www.airtel.in/blog/postpaid/how-to-claim-unlimited-5g-data-with-postpaid/","https://www.airtel.in/blog/postpaid/how-to-claim-unlimited-5g-data-with-postpaid/")</f>
        <v>https://www.airtel.in/blog/postpaid/how-to-claim-unlimited-5g-data-with-postpaid/</v>
      </c>
      <c r="Y2216" t="s">
        <v>4243</v>
      </c>
      <c r="AL2216" t="s">
        <v>55</v>
      </c>
      <c r="AM2216" t="s">
        <v>55</v>
      </c>
      <c r="AN2216" t="s">
        <v>55</v>
      </c>
      <c r="AO2216" t="s">
        <v>55</v>
      </c>
      <c r="AP2216" t="s">
        <v>55</v>
      </c>
      <c r="AQ2216" t="s">
        <v>55</v>
      </c>
    </row>
    <row r="2217" spans="1:43" x14ac:dyDescent="0.35">
      <c r="A2217" t="s">
        <v>3350</v>
      </c>
      <c r="B2217" t="s">
        <v>1534</v>
      </c>
      <c r="E2217" t="s">
        <v>1535</v>
      </c>
      <c r="F2217" t="s">
        <v>4268</v>
      </c>
      <c r="G2217" t="s">
        <v>4269</v>
      </c>
      <c r="I2217" t="str">
        <f>HYPERLINK("https://m.economictimes.com/mf/analysis/franklin-templeton-mutual-fund-zomato-bharti-airtel-among-top-10-stock-holding/portfolio-watch/slideshow/108642011.cms","https://m.economictimes.com/mf/analysis/franklin-templeton-mutual-fund-zomato-bharti-airtel-among-top-10-stock-holding/portfolio-watch/slideshow/108642011.cms")</f>
        <v>https://m.economictimes.com/mf/analysis/franklin-templeton-mutual-fund-zomato-bharti-airtel-among-top-10-stock-holding/portfolio-watch/slideshow/108642011.cms</v>
      </c>
      <c r="Y2217" t="s">
        <v>1541</v>
      </c>
      <c r="AL2217" t="s">
        <v>55</v>
      </c>
      <c r="AM2217" t="s">
        <v>55</v>
      </c>
      <c r="AN2217" t="s">
        <v>55</v>
      </c>
      <c r="AO2217" t="s">
        <v>55</v>
      </c>
      <c r="AP2217" t="s">
        <v>55</v>
      </c>
      <c r="AQ2217" t="s">
        <v>55</v>
      </c>
    </row>
    <row r="2218" spans="1:43" x14ac:dyDescent="0.35">
      <c r="A2218" t="s">
        <v>3350</v>
      </c>
      <c r="B2218" t="s">
        <v>1534</v>
      </c>
      <c r="E2218" t="s">
        <v>1535</v>
      </c>
      <c r="F2218" t="s">
        <v>4270</v>
      </c>
      <c r="G2218" t="s">
        <v>4271</v>
      </c>
      <c r="I2218" t="str">
        <f>HYPERLINK("https://www.airtel.in/blog/prepaid/1-year-prepaid-recharge-plans/","https://www.airtel.in/blog/prepaid/1-year-prepaid-recharge-plans/")</f>
        <v>https://www.airtel.in/blog/prepaid/1-year-prepaid-recharge-plans/</v>
      </c>
      <c r="Y2218" t="s">
        <v>4243</v>
      </c>
      <c r="AL2218" t="s">
        <v>55</v>
      </c>
      <c r="AM2218" t="s">
        <v>55</v>
      </c>
      <c r="AN2218" t="s">
        <v>55</v>
      </c>
      <c r="AO2218" t="s">
        <v>55</v>
      </c>
      <c r="AP2218" t="s">
        <v>55</v>
      </c>
      <c r="AQ2218" t="s">
        <v>55</v>
      </c>
    </row>
    <row r="2219" spans="1:43" x14ac:dyDescent="0.35">
      <c r="A2219" t="s">
        <v>3350</v>
      </c>
      <c r="B2219" t="s">
        <v>1534</v>
      </c>
      <c r="E2219" t="s">
        <v>1535</v>
      </c>
      <c r="F2219" t="s">
        <v>4272</v>
      </c>
      <c r="G2219" t="s">
        <v>4273</v>
      </c>
      <c r="I2219" t="str">
        <f>HYPERLINK("https://www.airtel.in/blog/postpaid/sim-hijacking/","https://www.airtel.in/blog/postpaid/sim-hijacking/")</f>
        <v>https://www.airtel.in/blog/postpaid/sim-hijacking/</v>
      </c>
      <c r="Y2219" t="s">
        <v>4243</v>
      </c>
      <c r="AL2219" t="s">
        <v>55</v>
      </c>
      <c r="AM2219" t="s">
        <v>55</v>
      </c>
      <c r="AN2219" t="s">
        <v>55</v>
      </c>
      <c r="AO2219" t="s">
        <v>55</v>
      </c>
      <c r="AP2219" t="s">
        <v>55</v>
      </c>
      <c r="AQ2219" t="s">
        <v>55</v>
      </c>
    </row>
    <row r="2220" spans="1:43" x14ac:dyDescent="0.35">
      <c r="A2220" t="s">
        <v>3350</v>
      </c>
      <c r="B2220" t="s">
        <v>1534</v>
      </c>
      <c r="E2220" t="s">
        <v>1535</v>
      </c>
      <c r="F2220" t="s">
        <v>4274</v>
      </c>
      <c r="G2220" t="s">
        <v>4275</v>
      </c>
      <c r="I2220" t="str">
        <f>HYPERLINK("https://www.airtel.in/blog/postpaid/setup-esim-for-apple-watch/","https://www.airtel.in/blog/postpaid/setup-esim-for-apple-watch/")</f>
        <v>https://www.airtel.in/blog/postpaid/setup-esim-for-apple-watch/</v>
      </c>
      <c r="Y2220" t="s">
        <v>4243</v>
      </c>
      <c r="AL2220" t="s">
        <v>55</v>
      </c>
      <c r="AM2220" t="s">
        <v>55</v>
      </c>
      <c r="AN2220" t="s">
        <v>55</v>
      </c>
      <c r="AO2220" t="s">
        <v>55</v>
      </c>
      <c r="AP2220" t="s">
        <v>55</v>
      </c>
      <c r="AQ2220" t="s">
        <v>55</v>
      </c>
    </row>
    <row r="2221" spans="1:43" x14ac:dyDescent="0.35">
      <c r="A2221" t="s">
        <v>3350</v>
      </c>
      <c r="B2221" t="s">
        <v>1534</v>
      </c>
      <c r="E2221" t="s">
        <v>1542</v>
      </c>
      <c r="F2221" t="s">
        <v>4276</v>
      </c>
      <c r="G2221" t="s">
        <v>4277</v>
      </c>
      <c r="I2221" t="str">
        <f>HYPERLINK("https://www.timesnownews.com/technology-science/ipl-2024-best-plans-from-jio-airtel-and-vodafone-idea-to-stream-matches-article-108644164","https://www.timesnownews.com/technology-science/ipl-2024-best-plans-from-jio-airtel-and-vodafone-idea-to-stream-matches-article-108644164")</f>
        <v>https://www.timesnownews.com/technology-science/ipl-2024-best-plans-from-jio-airtel-and-vodafone-idea-to-stream-matches-article-108644164</v>
      </c>
      <c r="Y2221" t="s">
        <v>1545</v>
      </c>
      <c r="AL2221" t="s">
        <v>55</v>
      </c>
      <c r="AM2221" t="s">
        <v>55</v>
      </c>
      <c r="AN2221" t="s">
        <v>55</v>
      </c>
      <c r="AO2221" t="s">
        <v>55</v>
      </c>
      <c r="AP2221" t="s">
        <v>55</v>
      </c>
      <c r="AQ2221" t="s">
        <v>55</v>
      </c>
    </row>
    <row r="2222" spans="1:43" x14ac:dyDescent="0.35">
      <c r="A2222" t="s">
        <v>3350</v>
      </c>
      <c r="B2222" t="s">
        <v>1534</v>
      </c>
      <c r="E2222" t="s">
        <v>1535</v>
      </c>
      <c r="F2222" t="s">
        <v>4278</v>
      </c>
      <c r="G2222" t="s">
        <v>4279</v>
      </c>
      <c r="I2222" t="str">
        <f>HYPERLINK("https://www.indiainfoline.com/news/ipo/bharti-airtels-subsidiary-bharti-hexacom-gets-sebi-nod-for-ipo","https://www.indiainfoline.com/news/ipo/bharti-airtels-subsidiary-bharti-hexacom-gets-sebi-nod-for-ipo")</f>
        <v>https://www.indiainfoline.com/news/ipo/bharti-airtels-subsidiary-bharti-hexacom-gets-sebi-nod-for-ipo</v>
      </c>
      <c r="Y2222" t="s">
        <v>4280</v>
      </c>
      <c r="AL2222" t="s">
        <v>55</v>
      </c>
      <c r="AM2222" t="s">
        <v>55</v>
      </c>
      <c r="AN2222" t="s">
        <v>55</v>
      </c>
      <c r="AO2222" t="s">
        <v>55</v>
      </c>
      <c r="AP2222" t="s">
        <v>55</v>
      </c>
      <c r="AQ2222" t="s">
        <v>55</v>
      </c>
    </row>
    <row r="2223" spans="1:43" x14ac:dyDescent="0.35">
      <c r="A2223" t="s">
        <v>3350</v>
      </c>
      <c r="B2223" t="s">
        <v>1534</v>
      </c>
      <c r="E2223" t="s">
        <v>1535</v>
      </c>
      <c r="F2223" t="s">
        <v>4281</v>
      </c>
      <c r="G2223" t="s">
        <v>4282</v>
      </c>
      <c r="I2223" t="str">
        <f>HYPERLINK("https://m.economictimes.com/mf/analysis/franklin-templeton-mutual-fund-zomato-bharti-airtel-among-top-10-stock-holding/bharti-airtel/slideshow/108641867.cms","https://m.economictimes.com/mf/analysis/franklin-templeton-mutual-fund-zomato-bharti-airtel-among-top-10-stock-holding/bharti-airtel/slideshow/108641867.cms")</f>
        <v>https://m.economictimes.com/mf/analysis/franklin-templeton-mutual-fund-zomato-bharti-airtel-among-top-10-stock-holding/bharti-airtel/slideshow/108641867.cms</v>
      </c>
      <c r="Y2223" t="s">
        <v>1541</v>
      </c>
      <c r="AL2223" t="s">
        <v>55</v>
      </c>
      <c r="AM2223" t="s">
        <v>55</v>
      </c>
      <c r="AN2223" t="s">
        <v>55</v>
      </c>
      <c r="AO2223" t="s">
        <v>55</v>
      </c>
      <c r="AP2223" t="s">
        <v>55</v>
      </c>
      <c r="AQ2223" t="s">
        <v>55</v>
      </c>
    </row>
    <row r="2224" spans="1:43" x14ac:dyDescent="0.35">
      <c r="A2224" t="s">
        <v>3350</v>
      </c>
      <c r="B2224" t="s">
        <v>1534</v>
      </c>
      <c r="E2224" t="s">
        <v>1535</v>
      </c>
      <c r="F2224" t="s">
        <v>4283</v>
      </c>
      <c r="G2224" t="s">
        <v>4284</v>
      </c>
      <c r="I2224" t="str">
        <f>HYPERLINK("https://economictimes.indiatimes.com/markets/stocks/stock-liveblog/bharti-airtel-share-price-today-live-updates-20-mar-2024/liveblog/108632822.cms","https://economictimes.indiatimes.com/markets/stocks/stock-liveblog/bharti-airtel-share-price-today-live-updates-20-mar-2024/liveblog/108632822.cms")</f>
        <v>https://economictimes.indiatimes.com/markets/stocks/stock-liveblog/bharti-airtel-share-price-today-live-updates-20-mar-2024/liveblog/108632822.cms</v>
      </c>
      <c r="Y2224" t="s">
        <v>2524</v>
      </c>
      <c r="AL2224" t="s">
        <v>55</v>
      </c>
      <c r="AM2224" t="s">
        <v>55</v>
      </c>
      <c r="AN2224" t="s">
        <v>55</v>
      </c>
      <c r="AO2224" t="s">
        <v>55</v>
      </c>
      <c r="AP2224" t="s">
        <v>55</v>
      </c>
      <c r="AQ2224" t="s">
        <v>55</v>
      </c>
    </row>
    <row r="2225" spans="1:43" x14ac:dyDescent="0.35">
      <c r="A2225" t="s">
        <v>3403</v>
      </c>
      <c r="B2225" t="s">
        <v>1534</v>
      </c>
      <c r="E2225" t="s">
        <v>1535</v>
      </c>
      <c r="F2225" t="s">
        <v>4285</v>
      </c>
      <c r="G2225" t="s">
        <v>4286</v>
      </c>
      <c r="I2225" t="str">
        <f>HYPERLINK("https://www.airtel.in/blog/prepaid/detailed-guide-on-airtel-prepaid-plan-worth-rs149/","https://www.airtel.in/blog/prepaid/detailed-guide-on-airtel-prepaid-plan-worth-rs149/")</f>
        <v>https://www.airtel.in/blog/prepaid/detailed-guide-on-airtel-prepaid-plan-worth-rs149/</v>
      </c>
      <c r="Y2225" t="s">
        <v>4243</v>
      </c>
      <c r="AL2225" t="s">
        <v>55</v>
      </c>
      <c r="AM2225" t="s">
        <v>55</v>
      </c>
      <c r="AN2225" t="s">
        <v>55</v>
      </c>
      <c r="AO2225" t="s">
        <v>55</v>
      </c>
      <c r="AP2225" t="s">
        <v>55</v>
      </c>
      <c r="AQ2225" t="s">
        <v>55</v>
      </c>
    </row>
    <row r="2226" spans="1:43" x14ac:dyDescent="0.35">
      <c r="A2226" t="s">
        <v>3403</v>
      </c>
      <c r="B2226" t="s">
        <v>1534</v>
      </c>
      <c r="E2226" t="s">
        <v>1535</v>
      </c>
      <c r="F2226" t="s">
        <v>4287</v>
      </c>
      <c r="G2226" t="s">
        <v>4288</v>
      </c>
      <c r="I2226" t="str">
        <f>HYPERLINK("https://www.livemint.com/market/ipo/bharti-hexacom-gets-sebi-approval-to-float-ipo-11710868926537.html","https://www.livemint.com/market/ipo/bharti-hexacom-gets-sebi-approval-to-float-ipo-11710868926537.html")</f>
        <v>https://www.livemint.com/market/ipo/bharti-hexacom-gets-sebi-approval-to-float-ipo-11710868926537.html</v>
      </c>
      <c r="Y2226" t="s">
        <v>1538</v>
      </c>
      <c r="AL2226" t="s">
        <v>55</v>
      </c>
      <c r="AM2226" t="s">
        <v>55</v>
      </c>
      <c r="AN2226" t="s">
        <v>55</v>
      </c>
      <c r="AO2226" t="s">
        <v>55</v>
      </c>
      <c r="AP2226" t="s">
        <v>55</v>
      </c>
      <c r="AQ2226" t="s">
        <v>55</v>
      </c>
    </row>
    <row r="2227" spans="1:43" x14ac:dyDescent="0.35">
      <c r="A2227" t="s">
        <v>3945</v>
      </c>
      <c r="B2227" t="s">
        <v>1534</v>
      </c>
      <c r="E2227" t="s">
        <v>1535</v>
      </c>
      <c r="F2227" t="s">
        <v>4289</v>
      </c>
      <c r="G2227" t="s">
        <v>4290</v>
      </c>
      <c r="I2227" t="str">
        <f>HYPERLINK("https://m.economictimes.com/markets/stocks/news/rajesh-palviya-handpicks-bharti-airtel-bank-of-india-as-top-picks-which-could-give-10-12-return-in-3-4-weeks/articleshow/108344494.cms","https://m.economictimes.com/markets/stocks/news/rajesh-palviya-handpicks-bharti-airtel-bank-of-india-as-top-picks-which-could-give-10-12-return-in-3-4-weeks/articleshow/108344494.cms")</f>
        <v>https://m.economictimes.com/markets/stocks/news/rajesh-palviya-handpicks-bharti-airtel-bank-of-india-as-top-picks-which-could-give-10-12-return-in-3-4-weeks/articleshow/108344494.cms</v>
      </c>
      <c r="Y2227" t="s">
        <v>1541</v>
      </c>
      <c r="AL2227" t="s">
        <v>55</v>
      </c>
      <c r="AM2227" t="s">
        <v>55</v>
      </c>
      <c r="AN2227" t="s">
        <v>55</v>
      </c>
      <c r="AO2227" t="s">
        <v>55</v>
      </c>
      <c r="AP2227" t="s">
        <v>55</v>
      </c>
      <c r="AQ2227" t="s">
        <v>55</v>
      </c>
    </row>
    <row r="2228" spans="1:43" x14ac:dyDescent="0.35">
      <c r="A2228" t="s">
        <v>4216</v>
      </c>
      <c r="B2228" t="s">
        <v>1534</v>
      </c>
      <c r="E2228" t="s">
        <v>1535</v>
      </c>
      <c r="F2228" t="s">
        <v>4291</v>
      </c>
      <c r="G2228" t="s">
        <v>4292</v>
      </c>
      <c r="I2228" t="str">
        <f>HYPERLINK("https://www.zeebiz.com/market-news/video-gallery-money-guru-how-much-to-invest-in-small-and-mid-cap-what-is-the-right-strategy-for-market-cap-allocation-278710","https://www.zeebiz.com/market-news/video-gallery-money-guru-how-much-to-invest-in-small-and-mid-cap-what-is-the-right-strategy-for-market-cap-allocation-278710")</f>
        <v>https://www.zeebiz.com/market-news/video-gallery-money-guru-how-much-to-invest-in-small-and-mid-cap-what-is-the-right-strategy-for-market-cap-allocation-278710</v>
      </c>
      <c r="Y2228" t="s">
        <v>2527</v>
      </c>
      <c r="AL2228" t="s">
        <v>55</v>
      </c>
      <c r="AM2228" t="s">
        <v>55</v>
      </c>
      <c r="AN2228" t="s">
        <v>55</v>
      </c>
      <c r="AO2228" t="s">
        <v>55</v>
      </c>
      <c r="AP2228" t="s">
        <v>55</v>
      </c>
      <c r="AQ2228" t="s">
        <v>55</v>
      </c>
    </row>
    <row r="2229" spans="1:43" x14ac:dyDescent="0.35">
      <c r="A2229" t="s">
        <v>4216</v>
      </c>
      <c r="B2229" t="s">
        <v>1534</v>
      </c>
      <c r="E2229" t="s">
        <v>1553</v>
      </c>
      <c r="F2229" t="s">
        <v>4293</v>
      </c>
      <c r="G2229" t="s">
        <v>4294</v>
      </c>
      <c r="I2229" t="str">
        <f>HYPERLINK("https://timesofindia.indiatimes.com/city/pune/charholi-resident-loses-19-lakh-in-power-bill-scam/articleshow/108125752.cms","https://timesofindia.indiatimes.com/city/pune/charholi-resident-loses-19-lakh-in-power-bill-scam/articleshow/108125752.cms")</f>
        <v>https://timesofindia.indiatimes.com/city/pune/charholi-resident-loses-19-lakh-in-power-bill-scam/articleshow/108125752.cms</v>
      </c>
      <c r="Y2229" t="s">
        <v>2524</v>
      </c>
      <c r="AL2229" t="s">
        <v>55</v>
      </c>
      <c r="AM2229" t="s">
        <v>55</v>
      </c>
      <c r="AN2229" t="s">
        <v>55</v>
      </c>
      <c r="AO2229" t="s">
        <v>55</v>
      </c>
      <c r="AP2229" t="s">
        <v>55</v>
      </c>
      <c r="AQ2229" t="s">
        <v>55</v>
      </c>
    </row>
    <row r="2230" spans="1:43" x14ac:dyDescent="0.35">
      <c r="A2230" t="s">
        <v>2576</v>
      </c>
      <c r="B2230" t="s">
        <v>1556</v>
      </c>
      <c r="C2230" t="s">
        <v>4295</v>
      </c>
      <c r="E2230" t="s">
        <v>49</v>
      </c>
      <c r="F2230" t="s">
        <v>4296</v>
      </c>
      <c r="G2230" t="s">
        <v>4297</v>
      </c>
      <c r="I2230" t="str">
        <f>HYPERLINK("https://www.team-bhp.com/forum/street-experiences/276845-paytm-fastag-you-keeping-ditching-23.html","https://www.team-bhp.com/forum/street-experiences/276845-paytm-fastag-you-keeping-ditching-23.html")</f>
        <v>https://www.team-bhp.com/forum/street-experiences/276845-paytm-fastag-you-keeping-ditching-23.html</v>
      </c>
      <c r="J2230" t="s">
        <v>52</v>
      </c>
      <c r="M2230" t="s">
        <v>1560</v>
      </c>
      <c r="Y2230" t="s">
        <v>2539</v>
      </c>
      <c r="AK2230" t="s">
        <v>1562</v>
      </c>
      <c r="AL2230" t="s">
        <v>55</v>
      </c>
      <c r="AM2230" t="s">
        <v>55</v>
      </c>
      <c r="AN2230" t="s">
        <v>55</v>
      </c>
      <c r="AO2230" t="s">
        <v>55</v>
      </c>
      <c r="AP2230" t="s">
        <v>55</v>
      </c>
      <c r="AQ2230" t="s">
        <v>55</v>
      </c>
    </row>
    <row r="2231" spans="1:43" x14ac:dyDescent="0.35">
      <c r="A2231" t="s">
        <v>2783</v>
      </c>
      <c r="B2231" t="s">
        <v>1556</v>
      </c>
      <c r="C2231" t="s">
        <v>4298</v>
      </c>
      <c r="E2231" t="s">
        <v>68</v>
      </c>
      <c r="F2231" t="s">
        <v>4299</v>
      </c>
      <c r="G2231" t="s">
        <v>4300</v>
      </c>
      <c r="I2231" t="str">
        <f>HYPERLINK("https://www.team-bhp.com/forum/car-entertainment/278681-carplay-box-iheylinkit-cp908-review.html","https://www.team-bhp.com/forum/car-entertainment/278681-carplay-box-iheylinkit-cp908-review.html")</f>
        <v>https://www.team-bhp.com/forum/car-entertainment/278681-carplay-box-iheylinkit-cp908-review.html</v>
      </c>
      <c r="M2231" t="s">
        <v>1560</v>
      </c>
      <c r="Y2231" t="s">
        <v>2539</v>
      </c>
      <c r="AK2231" t="s">
        <v>1562</v>
      </c>
      <c r="AL2231" t="s">
        <v>55</v>
      </c>
      <c r="AM2231" t="s">
        <v>55</v>
      </c>
      <c r="AN2231" t="s">
        <v>55</v>
      </c>
      <c r="AO2231" t="s">
        <v>55</v>
      </c>
      <c r="AP2231" t="s">
        <v>55</v>
      </c>
      <c r="AQ2231" t="s">
        <v>55</v>
      </c>
    </row>
    <row r="2232" spans="1:43" x14ac:dyDescent="0.35">
      <c r="A2232" t="s">
        <v>3138</v>
      </c>
      <c r="B2232" t="s">
        <v>1556</v>
      </c>
      <c r="C2232" t="s">
        <v>4301</v>
      </c>
      <c r="E2232" t="s">
        <v>68</v>
      </c>
      <c r="F2232" t="s">
        <v>4302</v>
      </c>
      <c r="G2232" t="s">
        <v>4303</v>
      </c>
      <c r="I2232" t="str">
        <f>HYPERLINK("https://www.team-bhp.com/forum/street-experiences/276845-paytm-fastag-you-keeping-ditching-22.html","https://www.team-bhp.com/forum/street-experiences/276845-paytm-fastag-you-keeping-ditching-22.html")</f>
        <v>https://www.team-bhp.com/forum/street-experiences/276845-paytm-fastag-you-keeping-ditching-22.html</v>
      </c>
      <c r="K2232" t="s">
        <v>4304</v>
      </c>
      <c r="L2232" t="s">
        <v>4305</v>
      </c>
      <c r="M2232" t="s">
        <v>1560</v>
      </c>
      <c r="Y2232" t="s">
        <v>2539</v>
      </c>
      <c r="AK2232" t="s">
        <v>1562</v>
      </c>
      <c r="AL2232" t="s">
        <v>55</v>
      </c>
      <c r="AM2232" t="s">
        <v>55</v>
      </c>
      <c r="AN2232" t="s">
        <v>55</v>
      </c>
      <c r="AO2232" t="s">
        <v>55</v>
      </c>
      <c r="AP2232" t="s">
        <v>55</v>
      </c>
      <c r="AQ2232" t="s">
        <v>55</v>
      </c>
    </row>
    <row r="2233" spans="1:43" x14ac:dyDescent="0.35">
      <c r="A2233" t="s">
        <v>3138</v>
      </c>
      <c r="B2233" t="s">
        <v>1556</v>
      </c>
      <c r="C2233" t="s">
        <v>4306</v>
      </c>
      <c r="E2233" t="s">
        <v>68</v>
      </c>
      <c r="F2233" t="s">
        <v>4307</v>
      </c>
      <c r="G2233" t="s">
        <v>4308</v>
      </c>
      <c r="I2233" t="str">
        <f>HYPERLINK("https://www.team-bhp.com/forum/street-experiences/219559-who-your-preferred-fastag-provider-32.html","https://www.team-bhp.com/forum/street-experiences/219559-who-your-preferred-fastag-provider-32.html")</f>
        <v>https://www.team-bhp.com/forum/street-experiences/219559-who-your-preferred-fastag-provider-32.html</v>
      </c>
      <c r="K2233" t="s">
        <v>2543</v>
      </c>
      <c r="L2233" t="s">
        <v>2544</v>
      </c>
      <c r="M2233" t="s">
        <v>1560</v>
      </c>
      <c r="Y2233" t="s">
        <v>2539</v>
      </c>
      <c r="AK2233" t="s">
        <v>1562</v>
      </c>
      <c r="AL2233" t="s">
        <v>55</v>
      </c>
      <c r="AM2233" t="s">
        <v>55</v>
      </c>
      <c r="AN2233" t="s">
        <v>55</v>
      </c>
      <c r="AO2233" t="s">
        <v>55</v>
      </c>
      <c r="AP2233" t="s">
        <v>55</v>
      </c>
      <c r="AQ2233" t="s">
        <v>55</v>
      </c>
    </row>
    <row r="2234" spans="1:43" x14ac:dyDescent="0.35">
      <c r="A2234" t="s">
        <v>3208</v>
      </c>
      <c r="B2234" t="s">
        <v>1556</v>
      </c>
      <c r="C2234" t="s">
        <v>4309</v>
      </c>
      <c r="E2234" t="s">
        <v>68</v>
      </c>
      <c r="F2234" t="s">
        <v>4310</v>
      </c>
      <c r="G2234" t="s">
        <v>4311</v>
      </c>
      <c r="I2234" t="str">
        <f>HYPERLINK("https://www.team-bhp.com/forum/shifting-gears/261667-poll-your-preferred-upi-app-why-16.html","https://www.team-bhp.com/forum/shifting-gears/261667-poll-your-preferred-upi-app-why-16.html")</f>
        <v>https://www.team-bhp.com/forum/shifting-gears/261667-poll-your-preferred-upi-app-why-16.html</v>
      </c>
      <c r="M2234" t="s">
        <v>1560</v>
      </c>
      <c r="Y2234" t="s">
        <v>2539</v>
      </c>
      <c r="AK2234" t="s">
        <v>1562</v>
      </c>
      <c r="AL2234" t="s">
        <v>55</v>
      </c>
      <c r="AM2234" t="s">
        <v>55</v>
      </c>
      <c r="AN2234" t="s">
        <v>55</v>
      </c>
      <c r="AO2234" t="s">
        <v>55</v>
      </c>
      <c r="AP2234" t="s">
        <v>55</v>
      </c>
      <c r="AQ2234" t="s">
        <v>55</v>
      </c>
    </row>
    <row r="2235" spans="1:43" x14ac:dyDescent="0.35">
      <c r="A2235" t="s">
        <v>3208</v>
      </c>
      <c r="B2235" t="s">
        <v>1556</v>
      </c>
      <c r="C2235" t="s">
        <v>4312</v>
      </c>
      <c r="E2235" t="s">
        <v>68</v>
      </c>
      <c r="F2235" t="s">
        <v>4313</v>
      </c>
      <c r="G2235" t="s">
        <v>4314</v>
      </c>
      <c r="I2235" t="str">
        <f>HYPERLINK("https://www.team-bhp.com/forum/shifting-gears/261667-poll-your-preferred-upi-app-why-16.html","https://www.team-bhp.com/forum/shifting-gears/261667-poll-your-preferred-upi-app-why-16.html")</f>
        <v>https://www.team-bhp.com/forum/shifting-gears/261667-poll-your-preferred-upi-app-why-16.html</v>
      </c>
      <c r="K2235" t="s">
        <v>2543</v>
      </c>
      <c r="L2235" t="s">
        <v>2544</v>
      </c>
      <c r="M2235" t="s">
        <v>1560</v>
      </c>
      <c r="Y2235" t="s">
        <v>2539</v>
      </c>
      <c r="AK2235" t="s">
        <v>1562</v>
      </c>
      <c r="AL2235" t="s">
        <v>55</v>
      </c>
      <c r="AM2235" t="s">
        <v>55</v>
      </c>
      <c r="AN2235" t="s">
        <v>55</v>
      </c>
      <c r="AO2235" t="s">
        <v>55</v>
      </c>
      <c r="AP2235" t="s">
        <v>55</v>
      </c>
      <c r="AQ2235" t="s">
        <v>55</v>
      </c>
    </row>
    <row r="2236" spans="1:43" x14ac:dyDescent="0.35">
      <c r="A2236" t="s">
        <v>3208</v>
      </c>
      <c r="B2236" t="s">
        <v>1556</v>
      </c>
      <c r="C2236" t="s">
        <v>4315</v>
      </c>
      <c r="E2236" t="s">
        <v>68</v>
      </c>
      <c r="F2236" t="s">
        <v>4316</v>
      </c>
      <c r="G2236" t="s">
        <v>4317</v>
      </c>
      <c r="I2236" t="str">
        <f>HYPERLINK("https://www.team-bhp.com/forum/shifting-gears/278530-must-have-apps-your-smartphone-apps-you-cannot-do-without.html","https://www.team-bhp.com/forum/shifting-gears/278530-must-have-apps-your-smartphone-apps-you-cannot-do-without.html")</f>
        <v>https://www.team-bhp.com/forum/shifting-gears/278530-must-have-apps-your-smartphone-apps-you-cannot-do-without.html</v>
      </c>
      <c r="J2236" t="s">
        <v>60</v>
      </c>
      <c r="K2236" t="s">
        <v>4318</v>
      </c>
      <c r="L2236" t="s">
        <v>4319</v>
      </c>
      <c r="M2236" t="s">
        <v>1560</v>
      </c>
      <c r="Y2236" t="s">
        <v>2539</v>
      </c>
      <c r="AK2236" t="s">
        <v>1562</v>
      </c>
      <c r="AL2236" t="s">
        <v>55</v>
      </c>
      <c r="AM2236" t="s">
        <v>55</v>
      </c>
      <c r="AN2236" t="s">
        <v>55</v>
      </c>
      <c r="AO2236" t="s">
        <v>55</v>
      </c>
      <c r="AP2236" t="s">
        <v>55</v>
      </c>
      <c r="AQ2236" t="s">
        <v>55</v>
      </c>
    </row>
    <row r="2237" spans="1:43" x14ac:dyDescent="0.35">
      <c r="A2237" t="s">
        <v>3244</v>
      </c>
      <c r="B2237" t="s">
        <v>1556</v>
      </c>
      <c r="C2237" t="s">
        <v>4320</v>
      </c>
      <c r="E2237" t="s">
        <v>68</v>
      </c>
      <c r="F2237" t="s">
        <v>4321</v>
      </c>
      <c r="G2237" t="s">
        <v>4322</v>
      </c>
      <c r="I2237" t="str">
        <f>HYPERLINK("https://www.team-bhp.com/forum/street-experiences/276845-paytm-fastag-you-keeping-ditching-21.html","https://www.team-bhp.com/forum/street-experiences/276845-paytm-fastag-you-keeping-ditching-21.html")</f>
        <v>https://www.team-bhp.com/forum/street-experiences/276845-paytm-fastag-you-keeping-ditching-21.html</v>
      </c>
      <c r="J2237" t="s">
        <v>60</v>
      </c>
      <c r="K2237" t="s">
        <v>2543</v>
      </c>
      <c r="L2237" t="s">
        <v>2544</v>
      </c>
      <c r="M2237" t="s">
        <v>1560</v>
      </c>
      <c r="Y2237" t="s">
        <v>2539</v>
      </c>
      <c r="AK2237" t="s">
        <v>1562</v>
      </c>
      <c r="AL2237" t="s">
        <v>55</v>
      </c>
      <c r="AM2237" t="s">
        <v>55</v>
      </c>
      <c r="AN2237" t="s">
        <v>55</v>
      </c>
      <c r="AO2237" t="s">
        <v>55</v>
      </c>
      <c r="AP2237" t="s">
        <v>55</v>
      </c>
      <c r="AQ2237" t="s">
        <v>55</v>
      </c>
    </row>
    <row r="2238" spans="1:43" x14ac:dyDescent="0.35">
      <c r="A2238" t="s">
        <v>3275</v>
      </c>
      <c r="B2238" t="s">
        <v>1556</v>
      </c>
      <c r="C2238" t="s">
        <v>2536</v>
      </c>
      <c r="E2238" t="s">
        <v>49</v>
      </c>
      <c r="F2238" t="s">
        <v>4323</v>
      </c>
      <c r="G2238" t="s">
        <v>4324</v>
      </c>
      <c r="I2238" t="str">
        <f>HYPERLINK("https://www.team-bhp.com/forum/street-experiences/276845-paytm-fastag-you-keeping-ditching-20.html","https://www.team-bhp.com/forum/street-experiences/276845-paytm-fastag-you-keeping-ditching-20.html")</f>
        <v>https://www.team-bhp.com/forum/street-experiences/276845-paytm-fastag-you-keeping-ditching-20.html</v>
      </c>
      <c r="M2238" t="s">
        <v>1560</v>
      </c>
      <c r="Y2238" t="s">
        <v>2539</v>
      </c>
      <c r="AK2238" t="s">
        <v>1562</v>
      </c>
      <c r="AL2238" t="s">
        <v>55</v>
      </c>
      <c r="AM2238" t="s">
        <v>55</v>
      </c>
      <c r="AN2238" t="s">
        <v>55</v>
      </c>
      <c r="AO2238" t="s">
        <v>55</v>
      </c>
      <c r="AP2238" t="s">
        <v>55</v>
      </c>
      <c r="AQ2238" t="s">
        <v>55</v>
      </c>
    </row>
    <row r="2239" spans="1:43" x14ac:dyDescent="0.35">
      <c r="A2239" t="s">
        <v>3350</v>
      </c>
      <c r="B2239" t="s">
        <v>1556</v>
      </c>
      <c r="C2239" t="s">
        <v>4295</v>
      </c>
      <c r="E2239" t="s">
        <v>68</v>
      </c>
      <c r="F2239" t="s">
        <v>4325</v>
      </c>
      <c r="G2239" t="s">
        <v>4326</v>
      </c>
      <c r="I2239" t="str">
        <f>HYPERLINK("https://www.team-bhp.com/forum/street-experiences/276845-paytm-fastag-you-keeping-ditching-19.html","https://www.team-bhp.com/forum/street-experiences/276845-paytm-fastag-you-keeping-ditching-19.html")</f>
        <v>https://www.team-bhp.com/forum/street-experiences/276845-paytm-fastag-you-keeping-ditching-19.html</v>
      </c>
      <c r="J2239" t="s">
        <v>52</v>
      </c>
      <c r="M2239" t="s">
        <v>1560</v>
      </c>
      <c r="Y2239" t="s">
        <v>2539</v>
      </c>
      <c r="AK2239" t="s">
        <v>1562</v>
      </c>
      <c r="AL2239" t="s">
        <v>55</v>
      </c>
      <c r="AM2239" t="s">
        <v>55</v>
      </c>
      <c r="AN2239" t="s">
        <v>55</v>
      </c>
      <c r="AO2239" t="s">
        <v>55</v>
      </c>
      <c r="AP2239" t="s">
        <v>55</v>
      </c>
      <c r="AQ2239" t="s">
        <v>55</v>
      </c>
    </row>
    <row r="2240" spans="1:43" x14ac:dyDescent="0.35">
      <c r="A2240" t="s">
        <v>3350</v>
      </c>
      <c r="B2240" t="s">
        <v>1556</v>
      </c>
      <c r="C2240" t="s">
        <v>4327</v>
      </c>
      <c r="E2240" t="s">
        <v>49</v>
      </c>
      <c r="F2240" t="s">
        <v>4328</v>
      </c>
      <c r="G2240" t="s">
        <v>4329</v>
      </c>
      <c r="I2240" t="str">
        <f>HYPERLINK("https://www.reddit.com/r/CreditCardsIndia/comments/1biv9jt/help_me_plan_my_cc_usage/","https://www.reddit.com/r/CreditCardsIndia/comments/1biv9jt/help_me_plan_my_cc_usage/")</f>
        <v>https://www.reddit.com/r/CreditCardsIndia/comments/1biv9jt/help_me_plan_my_cc_usage/</v>
      </c>
      <c r="M2240" t="s">
        <v>1560</v>
      </c>
      <c r="Y2240" t="s">
        <v>1561</v>
      </c>
      <c r="AK2240" t="s">
        <v>1562</v>
      </c>
      <c r="AL2240" t="s">
        <v>55</v>
      </c>
      <c r="AM2240" t="s">
        <v>55</v>
      </c>
      <c r="AN2240" t="s">
        <v>55</v>
      </c>
      <c r="AO2240" t="s">
        <v>55</v>
      </c>
      <c r="AP2240" t="s">
        <v>55</v>
      </c>
      <c r="AQ2240" t="s">
        <v>55</v>
      </c>
    </row>
    <row r="2241" spans="1:43" x14ac:dyDescent="0.35">
      <c r="A2241" t="s">
        <v>3499</v>
      </c>
      <c r="B2241" t="s">
        <v>1556</v>
      </c>
      <c r="C2241" t="s">
        <v>2569</v>
      </c>
      <c r="E2241" t="s">
        <v>49</v>
      </c>
      <c r="F2241" t="s">
        <v>4330</v>
      </c>
      <c r="G2241" t="s">
        <v>4331</v>
      </c>
      <c r="I2241" t="str">
        <f>HYPERLINK("https://www.team-bhp.com/forum/shifting-gears/261667-poll-your-preferred-upi-app-why-15.html","https://www.team-bhp.com/forum/shifting-gears/261667-poll-your-preferred-upi-app-why-15.html")</f>
        <v>https://www.team-bhp.com/forum/shifting-gears/261667-poll-your-preferred-upi-app-why-15.html</v>
      </c>
      <c r="K2241" t="s">
        <v>2572</v>
      </c>
      <c r="L2241" t="s">
        <v>2573</v>
      </c>
      <c r="M2241" t="s">
        <v>1560</v>
      </c>
      <c r="Y2241" t="s">
        <v>2539</v>
      </c>
      <c r="AK2241" t="s">
        <v>1562</v>
      </c>
      <c r="AL2241" t="s">
        <v>55</v>
      </c>
      <c r="AM2241" t="s">
        <v>55</v>
      </c>
      <c r="AN2241" t="s">
        <v>55</v>
      </c>
      <c r="AO2241" t="s">
        <v>55</v>
      </c>
      <c r="AP2241" t="s">
        <v>55</v>
      </c>
      <c r="AQ2241" t="s">
        <v>55</v>
      </c>
    </row>
    <row r="2242" spans="1:43" x14ac:dyDescent="0.35">
      <c r="A2242" t="s">
        <v>3499</v>
      </c>
      <c r="B2242" t="s">
        <v>1556</v>
      </c>
      <c r="C2242" t="s">
        <v>2536</v>
      </c>
      <c r="E2242" t="s">
        <v>68</v>
      </c>
      <c r="F2242" t="s">
        <v>4332</v>
      </c>
      <c r="G2242" t="s">
        <v>4333</v>
      </c>
      <c r="I2242" t="str">
        <f>HYPERLINK("https://www.team-bhp.com/forum/street-experiences/276845-paytm-fastag-you-keeping-ditching-18.html","https://www.team-bhp.com/forum/street-experiences/276845-paytm-fastag-you-keeping-ditching-18.html")</f>
        <v>https://www.team-bhp.com/forum/street-experiences/276845-paytm-fastag-you-keeping-ditching-18.html</v>
      </c>
      <c r="M2242" t="s">
        <v>1560</v>
      </c>
      <c r="Y2242" t="s">
        <v>2539</v>
      </c>
      <c r="AK2242" t="s">
        <v>1562</v>
      </c>
      <c r="AL2242" t="s">
        <v>55</v>
      </c>
      <c r="AM2242" t="s">
        <v>55</v>
      </c>
      <c r="AN2242" t="s">
        <v>55</v>
      </c>
      <c r="AO2242" t="s">
        <v>55</v>
      </c>
      <c r="AP2242" t="s">
        <v>55</v>
      </c>
      <c r="AQ2242" t="s">
        <v>55</v>
      </c>
    </row>
    <row r="2243" spans="1:43" x14ac:dyDescent="0.35">
      <c r="A2243" t="s">
        <v>3557</v>
      </c>
      <c r="B2243" t="s">
        <v>1556</v>
      </c>
      <c r="C2243" t="s">
        <v>4334</v>
      </c>
      <c r="E2243" t="s">
        <v>49</v>
      </c>
      <c r="F2243" t="s">
        <v>4335</v>
      </c>
      <c r="G2243" t="s">
        <v>4336</v>
      </c>
      <c r="I2243" t="str">
        <f>HYPERLINK("https://www.team-bhp.com/forum/gadgets-computers-software/278093-getting-new-sim-jio-airtel-bsnl-4.html","https://www.team-bhp.com/forum/gadgets-computers-software/278093-getting-new-sim-jio-airtel-bsnl-4.html")</f>
        <v>https://www.team-bhp.com/forum/gadgets-computers-software/278093-getting-new-sim-jio-airtel-bsnl-4.html</v>
      </c>
      <c r="K2243" t="s">
        <v>4337</v>
      </c>
      <c r="L2243" t="s">
        <v>4338</v>
      </c>
      <c r="M2243" t="s">
        <v>1560</v>
      </c>
      <c r="Y2243" t="s">
        <v>2539</v>
      </c>
      <c r="AK2243" t="s">
        <v>1562</v>
      </c>
      <c r="AL2243" t="s">
        <v>55</v>
      </c>
      <c r="AM2243" t="s">
        <v>55</v>
      </c>
      <c r="AN2243" t="s">
        <v>55</v>
      </c>
      <c r="AO2243" t="s">
        <v>55</v>
      </c>
      <c r="AP2243" t="s">
        <v>55</v>
      </c>
      <c r="AQ2243" t="s">
        <v>55</v>
      </c>
    </row>
    <row r="2244" spans="1:43" x14ac:dyDescent="0.35">
      <c r="A2244" t="s">
        <v>3634</v>
      </c>
      <c r="B2244" t="s">
        <v>1556</v>
      </c>
      <c r="C2244" t="s">
        <v>4339</v>
      </c>
      <c r="E2244" t="s">
        <v>49</v>
      </c>
      <c r="F2244" t="s">
        <v>4340</v>
      </c>
      <c r="G2244" t="s">
        <v>4341</v>
      </c>
      <c r="I2244" t="str">
        <f>HYPERLINK("https://www.team-bhp.com/forum/gadgets-computers-software/278093-getting-new-sim-jio-airtel-bsnl-3.html","https://www.team-bhp.com/forum/gadgets-computers-software/278093-getting-new-sim-jio-airtel-bsnl-3.html")</f>
        <v>https://www.team-bhp.com/forum/gadgets-computers-software/278093-getting-new-sim-jio-airtel-bsnl-3.html</v>
      </c>
      <c r="M2244" t="s">
        <v>1560</v>
      </c>
      <c r="Y2244" t="s">
        <v>2539</v>
      </c>
      <c r="AK2244" t="s">
        <v>1562</v>
      </c>
      <c r="AL2244" t="s">
        <v>55</v>
      </c>
      <c r="AM2244" t="s">
        <v>55</v>
      </c>
      <c r="AN2244" t="s">
        <v>55</v>
      </c>
      <c r="AO2244" t="s">
        <v>55</v>
      </c>
      <c r="AP2244" t="s">
        <v>55</v>
      </c>
      <c r="AQ2244" t="s">
        <v>55</v>
      </c>
    </row>
    <row r="2245" spans="1:43" x14ac:dyDescent="0.35">
      <c r="A2245" t="s">
        <v>3678</v>
      </c>
      <c r="B2245" t="s">
        <v>1556</v>
      </c>
      <c r="C2245" t="s">
        <v>4342</v>
      </c>
      <c r="E2245" t="s">
        <v>49</v>
      </c>
      <c r="F2245" t="s">
        <v>4343</v>
      </c>
      <c r="G2245" t="s">
        <v>4344</v>
      </c>
      <c r="I2245" t="str">
        <f>HYPERLINK("https://www.reddit.com/r/CreditCardsIndia/comments/1bfbwcd/airtel_axis_cc_payments_failing/","https://www.reddit.com/r/CreditCardsIndia/comments/1bfbwcd/airtel_axis_cc_payments_failing/")</f>
        <v>https://www.reddit.com/r/CreditCardsIndia/comments/1bfbwcd/airtel_axis_cc_payments_failing/</v>
      </c>
      <c r="M2245" t="s">
        <v>1560</v>
      </c>
      <c r="Y2245" t="s">
        <v>1561</v>
      </c>
      <c r="AK2245" t="s">
        <v>1562</v>
      </c>
      <c r="AL2245" t="s">
        <v>55</v>
      </c>
      <c r="AM2245" t="s">
        <v>55</v>
      </c>
      <c r="AN2245" t="s">
        <v>55</v>
      </c>
      <c r="AO2245" t="s">
        <v>55</v>
      </c>
      <c r="AP2245" t="s">
        <v>55</v>
      </c>
      <c r="AQ2245" t="s">
        <v>55</v>
      </c>
    </row>
    <row r="2246" spans="1:43" x14ac:dyDescent="0.35">
      <c r="A2246" t="s">
        <v>3678</v>
      </c>
      <c r="B2246" t="s">
        <v>1556</v>
      </c>
      <c r="C2246" t="s">
        <v>4295</v>
      </c>
      <c r="E2246" t="s">
        <v>49</v>
      </c>
      <c r="F2246" t="s">
        <v>4345</v>
      </c>
      <c r="G2246" t="s">
        <v>4346</v>
      </c>
      <c r="I2246" t="str">
        <f>HYPERLINK("https://www.team-bhp.com/forum/street-experiences/276845-paytm-fastag-you-keeping-ditching-16.html","https://www.team-bhp.com/forum/street-experiences/276845-paytm-fastag-you-keeping-ditching-16.html")</f>
        <v>https://www.team-bhp.com/forum/street-experiences/276845-paytm-fastag-you-keeping-ditching-16.html</v>
      </c>
      <c r="J2246" t="s">
        <v>52</v>
      </c>
      <c r="M2246" t="s">
        <v>1560</v>
      </c>
      <c r="Y2246" t="s">
        <v>2539</v>
      </c>
      <c r="AK2246" t="s">
        <v>1562</v>
      </c>
      <c r="AL2246" t="s">
        <v>55</v>
      </c>
      <c r="AM2246" t="s">
        <v>55</v>
      </c>
      <c r="AN2246" t="s">
        <v>55</v>
      </c>
      <c r="AO2246" t="s">
        <v>55</v>
      </c>
      <c r="AP2246" t="s">
        <v>55</v>
      </c>
      <c r="AQ2246" t="s">
        <v>55</v>
      </c>
    </row>
    <row r="2247" spans="1:43" x14ac:dyDescent="0.35">
      <c r="A2247" t="s">
        <v>3753</v>
      </c>
      <c r="B2247" t="s">
        <v>1556</v>
      </c>
      <c r="C2247" t="s">
        <v>2536</v>
      </c>
      <c r="E2247" t="s">
        <v>49</v>
      </c>
      <c r="F2247" t="s">
        <v>4347</v>
      </c>
      <c r="G2247" t="s">
        <v>4348</v>
      </c>
      <c r="I2247" t="str">
        <f>HYPERLINK("https://www.team-bhp.com/forum/street-experiences/219559-who-your-preferred-fastag-provider-31.html","https://www.team-bhp.com/forum/street-experiences/219559-who-your-preferred-fastag-provider-31.html")</f>
        <v>https://www.team-bhp.com/forum/street-experiences/219559-who-your-preferred-fastag-provider-31.html</v>
      </c>
      <c r="M2247" t="s">
        <v>1560</v>
      </c>
      <c r="Y2247" t="s">
        <v>2539</v>
      </c>
      <c r="AK2247" t="s">
        <v>1562</v>
      </c>
      <c r="AL2247" t="s">
        <v>55</v>
      </c>
      <c r="AM2247" t="s">
        <v>55</v>
      </c>
      <c r="AN2247" t="s">
        <v>55</v>
      </c>
      <c r="AO2247" t="s">
        <v>55</v>
      </c>
      <c r="AP2247" t="s">
        <v>55</v>
      </c>
      <c r="AQ2247" t="s">
        <v>55</v>
      </c>
    </row>
    <row r="2248" spans="1:43" x14ac:dyDescent="0.35">
      <c r="A2248" t="s">
        <v>3753</v>
      </c>
      <c r="B2248" t="s">
        <v>1556</v>
      </c>
      <c r="C2248" t="s">
        <v>4349</v>
      </c>
      <c r="E2248" t="s">
        <v>68</v>
      </c>
      <c r="F2248" t="s">
        <v>4350</v>
      </c>
      <c r="G2248" t="s">
        <v>4351</v>
      </c>
      <c r="I2248" t="str">
        <f>HYPERLINK("https://www.team-bhp.com/forum/street-experiences/219559-who-your-preferred-fastag-provider-31.html","https://www.team-bhp.com/forum/street-experiences/219559-who-your-preferred-fastag-provider-31.html")</f>
        <v>https://www.team-bhp.com/forum/street-experiences/219559-who-your-preferred-fastag-provider-31.html</v>
      </c>
      <c r="K2248" t="s">
        <v>4352</v>
      </c>
      <c r="L2248" t="s">
        <v>4353</v>
      </c>
      <c r="M2248" t="s">
        <v>1560</v>
      </c>
      <c r="Y2248" t="s">
        <v>2539</v>
      </c>
      <c r="AK2248" t="s">
        <v>1562</v>
      </c>
      <c r="AL2248" t="s">
        <v>55</v>
      </c>
      <c r="AM2248" t="s">
        <v>55</v>
      </c>
      <c r="AN2248" t="s">
        <v>55</v>
      </c>
      <c r="AO2248" t="s">
        <v>55</v>
      </c>
      <c r="AP2248" t="s">
        <v>55</v>
      </c>
      <c r="AQ2248" t="s">
        <v>55</v>
      </c>
    </row>
    <row r="2249" spans="1:43" x14ac:dyDescent="0.35">
      <c r="A2249" t="s">
        <v>3814</v>
      </c>
      <c r="B2249" t="s">
        <v>1556</v>
      </c>
      <c r="C2249" t="s">
        <v>4354</v>
      </c>
      <c r="E2249" t="s">
        <v>61</v>
      </c>
      <c r="F2249" t="s">
        <v>4355</v>
      </c>
      <c r="G2249" t="s">
        <v>4356</v>
      </c>
      <c r="I2249" t="str">
        <f>HYPERLINK("https://www.team-bhp.com/forum/gadgets-computers-software/278093-getting-new-sim-jio-airtel-bsnl-2.html","https://www.team-bhp.com/forum/gadgets-computers-software/278093-getting-new-sim-jio-airtel-bsnl-2.html")</f>
        <v>https://www.team-bhp.com/forum/gadgets-computers-software/278093-getting-new-sim-jio-airtel-bsnl-2.html</v>
      </c>
      <c r="M2249" t="s">
        <v>1560</v>
      </c>
      <c r="Y2249" t="s">
        <v>2539</v>
      </c>
      <c r="AK2249" t="s">
        <v>1562</v>
      </c>
      <c r="AL2249" t="s">
        <v>55</v>
      </c>
      <c r="AM2249" t="s">
        <v>55</v>
      </c>
      <c r="AN2249" t="s">
        <v>55</v>
      </c>
      <c r="AO2249" t="s">
        <v>55</v>
      </c>
      <c r="AP2249" t="s">
        <v>55</v>
      </c>
      <c r="AQ2249" t="s">
        <v>55</v>
      </c>
    </row>
    <row r="2250" spans="1:43" x14ac:dyDescent="0.35">
      <c r="A2250" t="s">
        <v>3891</v>
      </c>
      <c r="B2250" t="s">
        <v>1556</v>
      </c>
      <c r="C2250" t="s">
        <v>4357</v>
      </c>
      <c r="E2250" t="s">
        <v>61</v>
      </c>
      <c r="F2250" t="s">
        <v>4358</v>
      </c>
      <c r="G2250" t="s">
        <v>4359</v>
      </c>
      <c r="I2250" t="str">
        <f>HYPERLINK("https://www.team-bhp.com/forum/street-experiences/179085-fastag-all-you-need-know-about-procuring-using-432.html","https://www.team-bhp.com/forum/street-experiences/179085-fastag-all-you-need-know-about-procuring-using-432.html")</f>
        <v>https://www.team-bhp.com/forum/street-experiences/179085-fastag-all-you-need-know-about-procuring-using-432.html</v>
      </c>
      <c r="M2250" t="s">
        <v>1560</v>
      </c>
      <c r="Y2250" t="s">
        <v>2539</v>
      </c>
      <c r="AK2250" t="s">
        <v>1562</v>
      </c>
      <c r="AL2250" t="s">
        <v>55</v>
      </c>
      <c r="AM2250" t="s">
        <v>55</v>
      </c>
      <c r="AN2250" t="s">
        <v>55</v>
      </c>
      <c r="AO2250" t="s">
        <v>55</v>
      </c>
      <c r="AP2250" t="s">
        <v>55</v>
      </c>
      <c r="AQ2250" t="s">
        <v>55</v>
      </c>
    </row>
    <row r="2251" spans="1:43" x14ac:dyDescent="0.35">
      <c r="A2251" t="s">
        <v>3945</v>
      </c>
      <c r="B2251" t="s">
        <v>1556</v>
      </c>
      <c r="C2251" t="s">
        <v>4360</v>
      </c>
      <c r="E2251" t="s">
        <v>49</v>
      </c>
      <c r="F2251" t="s">
        <v>4361</v>
      </c>
      <c r="G2251" t="s">
        <v>4362</v>
      </c>
      <c r="I2251" t="str">
        <f>HYPERLINK("https://www.team-bhp.com/forum/gadgets-computers-software/83859-android-thread-phones-apps-mods-2166.html","https://www.team-bhp.com/forum/gadgets-computers-software/83859-android-thread-phones-apps-mods-2166.html")</f>
        <v>https://www.team-bhp.com/forum/gadgets-computers-software/83859-android-thread-phones-apps-mods-2166.html</v>
      </c>
      <c r="K2251" t="s">
        <v>2543</v>
      </c>
      <c r="L2251" t="s">
        <v>2544</v>
      </c>
      <c r="M2251" t="s">
        <v>1560</v>
      </c>
      <c r="Y2251" t="s">
        <v>2539</v>
      </c>
      <c r="AK2251" t="s">
        <v>1562</v>
      </c>
      <c r="AL2251" t="s">
        <v>55</v>
      </c>
      <c r="AM2251" t="s">
        <v>55</v>
      </c>
      <c r="AN2251" t="s">
        <v>55</v>
      </c>
      <c r="AO2251" t="s">
        <v>55</v>
      </c>
      <c r="AP2251" t="s">
        <v>55</v>
      </c>
      <c r="AQ2251" t="s">
        <v>55</v>
      </c>
    </row>
    <row r="2252" spans="1:43" x14ac:dyDescent="0.35">
      <c r="A2252" t="s">
        <v>3945</v>
      </c>
      <c r="B2252" t="s">
        <v>1556</v>
      </c>
      <c r="C2252" t="s">
        <v>4363</v>
      </c>
      <c r="E2252" t="s">
        <v>49</v>
      </c>
      <c r="F2252" t="s">
        <v>4364</v>
      </c>
      <c r="G2252" t="s">
        <v>4365</v>
      </c>
      <c r="I2252" t="str">
        <f>HYPERLINK("https://www.reddit.com/r/hyderabad/comments/1bb6slm/best_internet_provider_for_anand_baghsafilguda/","https://www.reddit.com/r/hyderabad/comments/1bb6slm/best_internet_provider_for_anand_baghsafilguda/")</f>
        <v>https://www.reddit.com/r/hyderabad/comments/1bb6slm/best_internet_provider_for_anand_baghsafilguda/</v>
      </c>
      <c r="J2252" t="s">
        <v>52</v>
      </c>
      <c r="K2252" t="s">
        <v>4366</v>
      </c>
      <c r="L2252" t="s">
        <v>4319</v>
      </c>
      <c r="M2252" t="s">
        <v>1560</v>
      </c>
      <c r="Y2252" t="s">
        <v>1561</v>
      </c>
      <c r="AK2252" t="s">
        <v>1562</v>
      </c>
      <c r="AL2252" t="s">
        <v>55</v>
      </c>
      <c r="AM2252" t="s">
        <v>55</v>
      </c>
      <c r="AN2252" t="s">
        <v>55</v>
      </c>
      <c r="AO2252" t="s">
        <v>55</v>
      </c>
      <c r="AP2252" t="s">
        <v>55</v>
      </c>
      <c r="AQ2252" t="s">
        <v>55</v>
      </c>
    </row>
    <row r="2253" spans="1:43" x14ac:dyDescent="0.35">
      <c r="A2253" t="s">
        <v>3972</v>
      </c>
      <c r="B2253" t="s">
        <v>1556</v>
      </c>
      <c r="C2253" t="s">
        <v>4354</v>
      </c>
      <c r="E2253" t="s">
        <v>61</v>
      </c>
      <c r="F2253" t="s">
        <v>4367</v>
      </c>
      <c r="G2253" t="s">
        <v>4368</v>
      </c>
      <c r="I2253" t="str">
        <f>HYPERLINK("https://www.team-bhp.com/forum/street-experiences/179085-fastag-all-you-need-know-about-procuring-using-432.html","https://www.team-bhp.com/forum/street-experiences/179085-fastag-all-you-need-know-about-procuring-using-432.html")</f>
        <v>https://www.team-bhp.com/forum/street-experiences/179085-fastag-all-you-need-know-about-procuring-using-432.html</v>
      </c>
      <c r="M2253" t="s">
        <v>1560</v>
      </c>
      <c r="Y2253" t="s">
        <v>2539</v>
      </c>
      <c r="AK2253" t="s">
        <v>1562</v>
      </c>
      <c r="AL2253" t="s">
        <v>55</v>
      </c>
      <c r="AM2253" t="s">
        <v>55</v>
      </c>
      <c r="AN2253" t="s">
        <v>55</v>
      </c>
      <c r="AO2253" t="s">
        <v>55</v>
      </c>
      <c r="AP2253" t="s">
        <v>55</v>
      </c>
      <c r="AQ2253" t="s">
        <v>55</v>
      </c>
    </row>
    <row r="2254" spans="1:43" x14ac:dyDescent="0.35">
      <c r="A2254" t="s">
        <v>4075</v>
      </c>
      <c r="B2254" t="s">
        <v>1556</v>
      </c>
      <c r="C2254" t="s">
        <v>4369</v>
      </c>
      <c r="E2254" t="s">
        <v>49</v>
      </c>
      <c r="F2254" t="s">
        <v>4370</v>
      </c>
      <c r="G2254" t="s">
        <v>4371</v>
      </c>
      <c r="I2254" t="str">
        <f>HYPERLINK("https://www.reddit.com/r/CreditCardsIndia/comments/1b7p9kf/three_different_credit_score_on_gpayairtelcred/","https://www.reddit.com/r/CreditCardsIndia/comments/1b7p9kf/three_different_credit_score_on_gpayairtelcred/")</f>
        <v>https://www.reddit.com/r/CreditCardsIndia/comments/1b7p9kf/three_different_credit_score_on_gpayairtelcred/</v>
      </c>
      <c r="M2254" t="s">
        <v>1560</v>
      </c>
      <c r="Y2254" t="s">
        <v>1561</v>
      </c>
      <c r="AK2254" t="s">
        <v>1562</v>
      </c>
      <c r="AL2254" t="s">
        <v>55</v>
      </c>
      <c r="AM2254" t="s">
        <v>55</v>
      </c>
      <c r="AN2254" t="s">
        <v>55</v>
      </c>
      <c r="AO2254" t="s">
        <v>55</v>
      </c>
      <c r="AP2254" t="s">
        <v>55</v>
      </c>
      <c r="AQ2254" t="s">
        <v>55</v>
      </c>
    </row>
  </sheetData>
  <hyperlinks>
    <hyperlink ref="F526" r:id="rId1"/>
    <hyperlink ref="F559" r:id="rId2" location="भारतीय%20नागरिकों%20का%20पैसा%20लेकर%20भागोगे%20#मित्तल%20एण्ड%20कंपनी?_x000a__x000a_आम%20जनता%20से%20किये%20हुए%20वादे%20पूरे%20नहीं%20करोगे%20तुम%20और%20तुम्हारे%20कर्मचारी%20तो%20यही%20हाल%20होते%20रहेगा%20तुम%20जैसे%20लोगों%20का।_x000a__x000a_पूरे%20देश%20में%20यही%20हाल%20होगा!_x000a__x000a_आक%20थू%20!!%20😂🤣🤣😂👆_x000a__x000a_#Airtel%20_x000a_#AirtelPaymentsBank%20_x000a_@airtelindia_x000a_@airtelbank"/>
    <hyperlink ref="F560" r:id="rId3"/>
    <hyperlink ref="F1279"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2024-04-08T14:33:26Z</dcterms:modified>
</cp:coreProperties>
</file>