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10" windowWidth="14810"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1328" i="1" l="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<sst xmlns="http://schemas.openxmlformats.org/spreadsheetml/2006/main" count="24883" uniqueCount="4710">
  <si>
    <t>Date</t>
  </si>
  <si>
    <t>Source</t>
  </si>
  <si>
    <t>Screenname</t>
  </si>
  <si>
    <t>Display Name</t>
  </si>
  <si>
    <t>Sentiment</t>
  </si>
  <si>
    <t>Content</t>
  </si>
  <si>
    <t>Created Date/Time</t>
  </si>
  <si>
    <t>Case Closed Date/Time</t>
  </si>
  <si>
    <t>Link</t>
  </si>
  <si>
    <t>Gender</t>
  </si>
  <si>
    <t>City</t>
  </si>
  <si>
    <t>State</t>
  </si>
  <si>
    <t>Country</t>
  </si>
  <si>
    <t>Retweet Count</t>
  </si>
  <si>
    <t>Favorite Count</t>
  </si>
  <si>
    <t>Followers Count</t>
  </si>
  <si>
    <t>Location</t>
  </si>
  <si>
    <t>Comments</t>
  </si>
  <si>
    <t>Likes</t>
  </si>
  <si>
    <t>Views</t>
  </si>
  <si>
    <t>Shares</t>
  </si>
  <si>
    <t>Dislikes</t>
  </si>
  <si>
    <t>Verified Account</t>
  </si>
  <si>
    <t>Post Type</t>
  </si>
  <si>
    <t>Sub-Source</t>
  </si>
  <si>
    <t>Ratings</t>
  </si>
  <si>
    <t>Case Status</t>
  </si>
  <si>
    <t>Case Assigned To</t>
  </si>
  <si>
    <t>Case ID</t>
  </si>
  <si>
    <t>Forums Response Comment</t>
  </si>
  <si>
    <t>Forums Response By</t>
  </si>
  <si>
    <t>Forums Response Time</t>
  </si>
  <si>
    <t>Business Location</t>
  </si>
  <si>
    <t>App Version</t>
  </si>
  <si>
    <t>Device Name</t>
  </si>
  <si>
    <t>Os Version</t>
  </si>
  <si>
    <t>Language</t>
  </si>
  <si>
    <t>Others</t>
  </si>
  <si>
    <t>Category</t>
  </si>
  <si>
    <t>SubCategory</t>
  </si>
  <si>
    <t>PostType</t>
  </si>
  <si>
    <t>Rating</t>
  </si>
  <si>
    <t>General</t>
  </si>
  <si>
    <t>Note1</t>
  </si>
  <si>
    <t>Note2</t>
  </si>
  <si>
    <t>Note3</t>
  </si>
  <si>
    <t>2024-01-31</t>
  </si>
  <si>
    <t>Forums</t>
  </si>
  <si>
    <t>Babul Hawari</t>
  </si>
  <si>
    <t>Positive</t>
  </si>
  <si>
    <t xml:space="preserve">	Addamh
</t>
  </si>
  <si>
    <t>2024-01-31 23:15:49</t>
  </si>
  <si>
    <t>Male</t>
  </si>
  <si>
    <t>play.google.com</t>
  </si>
  <si>
    <t>5.0</t>
  </si>
  <si>
    <t>2.5.9</t>
  </si>
  <si>
    <t>fire (Redmi 12)</t>
  </si>
  <si>
    <t>so</t>
  </si>
  <si>
    <t xml:space="preserve"> </t>
  </si>
  <si>
    <t>Narendra Singh</t>
  </si>
  <si>
    <t xml:space="preserve">	App no open
</t>
  </si>
  <si>
    <t>2024-01-31 20:38:43</t>
  </si>
  <si>
    <t>citrus (POCO M3)</t>
  </si>
  <si>
    <t>en</t>
  </si>
  <si>
    <t>Chandan Kumar</t>
  </si>
  <si>
    <t>Neutral</t>
  </si>
  <si>
    <t xml:space="preserve">	Super
</t>
  </si>
  <si>
    <t>2024-01-31 20:22:16</t>
  </si>
  <si>
    <t>3.0</t>
  </si>
  <si>
    <t>a13 (Galaxy A13)</t>
  </si>
  <si>
    <t>id</t>
  </si>
  <si>
    <t>Gulesh Kumar Gulesh Kumar</t>
  </si>
  <si>
    <t xml:space="preserve">	फिनो अकाउंट ओपन नहीं हो रहा है
</t>
  </si>
  <si>
    <t>2024-01-31 17:56:45</t>
  </si>
  <si>
    <t>hi</t>
  </si>
  <si>
    <t>Surendar Paswan</t>
  </si>
  <si>
    <t>Negative</t>
  </si>
  <si>
    <t xml:space="preserve">	Nice
</t>
  </si>
  <si>
    <t>2024-01-31 16:26:02</t>
  </si>
  <si>
    <t>2.0</t>
  </si>
  <si>
    <t>RED8CDL1 (narzo 50 5G)</t>
  </si>
  <si>
    <t>ro</t>
  </si>
  <si>
    <t>Shiva Kumar</t>
  </si>
  <si>
    <t>2024-01-31 15:10:22</t>
  </si>
  <si>
    <t>m52xq (Galaxy M52 5G)</t>
  </si>
  <si>
    <t>Amit maury Maury</t>
  </si>
  <si>
    <t xml:space="preserve">	Good
</t>
  </si>
  <si>
    <t>2024-01-31 13:41:40</t>
  </si>
  <si>
    <t>RMX3231 (realme C11 2021)</t>
  </si>
  <si>
    <t>Suman Kumary</t>
  </si>
  <si>
    <t xml:space="preserve">	Ranjeet Singh
Review History:
2023-12-25T12:30:32Z(UTC) 	Ranjeet Singh
</t>
  </si>
  <si>
    <t>2024-01-31 12:48:17</t>
  </si>
  <si>
    <t>Female</t>
  </si>
  <si>
    <t>4.0</t>
  </si>
  <si>
    <t>Dear Customer,
Thank you for taking time to rate us.
We truly value your appreciation &amp; we’ll ensure you continue getting the best of banking service from us.
Team Fino Payments Bank</t>
  </si>
  <si>
    <t>com.finopaymentbank.mobile</t>
  </si>
  <si>
    <t>2023-12-27 16:14:35</t>
  </si>
  <si>
    <t>RE54F3L1 (realme 9 5G)</t>
  </si>
  <si>
    <t>JAHANGIR MOLLAH</t>
  </si>
  <si>
    <t xml:space="preserve">	Okay
</t>
  </si>
  <si>
    <t>2024-01-31 11:02:51</t>
  </si>
  <si>
    <t>CPH1803 (CPH1803RU)</t>
  </si>
  <si>
    <t>tl</t>
  </si>
  <si>
    <t>Golu Kumar Singh</t>
  </si>
  <si>
    <t xml:space="preserve">	Very nice
</t>
  </si>
  <si>
    <t>2024-01-31 10:50:48</t>
  </si>
  <si>
    <t>V2204 (Y16)</t>
  </si>
  <si>
    <t>Deewana Yadav</t>
  </si>
  <si>
    <t xml:space="preserve">	Snnoo
</t>
  </si>
  <si>
    <t>2024-01-31 10:38:28</t>
  </si>
  <si>
    <t>2131 (V2140)</t>
  </si>
  <si>
    <t>Ritesh Babuaan g</t>
  </si>
  <si>
    <t xml:space="preserve">	Poor
</t>
  </si>
  <si>
    <t>2024-01-31 10:21:36</t>
  </si>
  <si>
    <t>1.0</t>
  </si>
  <si>
    <t>OP535DL1 (OnePlus Nord CE 2 Lite 5G)</t>
  </si>
  <si>
    <t>nl</t>
  </si>
  <si>
    <t>Narayan jadhav</t>
  </si>
  <si>
    <t xml:space="preserve">	nice
</t>
  </si>
  <si>
    <t>2024-01-31 09:29:02</t>
  </si>
  <si>
    <t>2109 (V2109-EG)</t>
  </si>
  <si>
    <t>pl</t>
  </si>
  <si>
    <t>Deepudeepu Deepudeepu</t>
  </si>
  <si>
    <t xml:space="preserve">	Deepu
</t>
  </si>
  <si>
    <t>2024-01-31 07:36:20</t>
  </si>
  <si>
    <t>1723 (vivo 1723)</t>
  </si>
  <si>
    <t>2024-01-30</t>
  </si>
  <si>
    <t>Alok Barman</t>
  </si>
  <si>
    <t xml:space="preserve">	Who charges rupees 450 for annual subscription of debit card?
</t>
  </si>
  <si>
    <t>2024-01-30 21:50:00</t>
  </si>
  <si>
    <t>r8q (Galaxy S20 FE 5G)</t>
  </si>
  <si>
    <t>Arun Kumar</t>
  </si>
  <si>
    <t xml:space="preserve">	Mera 450 ruppee bhi kat gye or debit card nhi aaya hai abhi bhi bekar bank ha yeh
Review History:
2024-01-30T14:59:27Z(UTC) 	Mera 450 ruppee bhi kat gye or debit card nhi aaya hai abhi bhi
</t>
  </si>
  <si>
    <t>2024-01-30 20:30:03</t>
  </si>
  <si>
    <t>OP4BFB (CPH2083)</t>
  </si>
  <si>
    <t>Prasenjit Namasudar</t>
  </si>
  <si>
    <t xml:space="preserve">	Goody bag
</t>
  </si>
  <si>
    <t>2024-01-30 19:53:02</t>
  </si>
  <si>
    <t>Infinix-X680D (Infinix SMART 4 Plus)</t>
  </si>
  <si>
    <t>Rishi Raj</t>
  </si>
  <si>
    <t xml:space="preserve">	Thanks 👍 fino
</t>
  </si>
  <si>
    <t>2024-01-30 18:30:11</t>
  </si>
  <si>
    <t>Infinix-X6517 (SMART 7  or SMART 7 PLUS)</t>
  </si>
  <si>
    <t>Rajesh Raj</t>
  </si>
  <si>
    <t xml:space="preserve">	One of the worst app I add money to account credited but not available to transfer
</t>
  </si>
  <si>
    <t>2024-01-30 18:29:07</t>
  </si>
  <si>
    <t>mido ( Redmi Note 4)</t>
  </si>
  <si>
    <t>Shaikh Arshad</t>
  </si>
  <si>
    <t>2024-01-30 17:58:28</t>
  </si>
  <si>
    <t>OP52F3L1 (A78 5G)</t>
  </si>
  <si>
    <t>raj kumar</t>
  </si>
  <si>
    <t xml:space="preserve">	Very good
</t>
  </si>
  <si>
    <t>2024-01-30 13:45:43</t>
  </si>
  <si>
    <t>gauguininpro (Mi 10i )</t>
  </si>
  <si>
    <t>af</t>
  </si>
  <si>
    <t>Vivekanand Tiwari</t>
  </si>
  <si>
    <t xml:space="preserve">	Good 👍
</t>
  </si>
  <si>
    <t>2024-01-30 13:29:34</t>
  </si>
  <si>
    <t>a14x (Galaxy A14 5G)</t>
  </si>
  <si>
    <t>Jageshwar Yadav</t>
  </si>
  <si>
    <t xml:space="preserve">	excellent 👍
</t>
  </si>
  <si>
    <t>2024-01-30 13:00:34</t>
  </si>
  <si>
    <t>2034 (V2101)</t>
  </si>
  <si>
    <t>fr</t>
  </si>
  <si>
    <t>Tamrez Alam</t>
  </si>
  <si>
    <t>2024-01-30 12:44:40</t>
  </si>
  <si>
    <t>V2222 (T2 5G)</t>
  </si>
  <si>
    <t>Love raj Dangi</t>
  </si>
  <si>
    <t>2024-01-30 12:17:59</t>
  </si>
  <si>
    <t>1.8.5</t>
  </si>
  <si>
    <t>OnePlus7 (OnePlus 7)</t>
  </si>
  <si>
    <t>Deep Kul</t>
  </si>
  <si>
    <t xml:space="preserve">	Nice bank
</t>
  </si>
  <si>
    <t>2024-01-30 11:49:51</t>
  </si>
  <si>
    <t>2027 (V2027)</t>
  </si>
  <si>
    <t>Abdul Razak Shaikh</t>
  </si>
  <si>
    <t xml:space="preserve">	Very good nice
</t>
  </si>
  <si>
    <t>2024-01-30 11:42:15</t>
  </si>
  <si>
    <t>2111 (V2111)</t>
  </si>
  <si>
    <t>राजेंद्र अहिरवार</t>
  </si>
  <si>
    <t xml:space="preserve">	raje
</t>
  </si>
  <si>
    <t>2024-01-30 11:11:35</t>
  </si>
  <si>
    <t>cactus (Redmi 6A)</t>
  </si>
  <si>
    <t>hr</t>
  </si>
  <si>
    <t>Suraj Gupta</t>
  </si>
  <si>
    <t xml:space="preserve">	Apps to achha hai Lekin bahut bahut slow Kam karat hai ye problem solve ho jaye to app bahut aacha ho jayega 🙏
</t>
  </si>
  <si>
    <t>2024-01-30 11:07:46</t>
  </si>
  <si>
    <t>2.5.5</t>
  </si>
  <si>
    <t>spes (Redmi Note 11)</t>
  </si>
  <si>
    <t>Månish Bårwà</t>
  </si>
  <si>
    <t xml:space="preserve">	Very Nice platform and great service in fino pay . all process is very easy and good features thank you fino pay
</t>
  </si>
  <si>
    <t>2024-01-30 09:06:03</t>
  </si>
  <si>
    <t>2.5.8</t>
  </si>
  <si>
    <t>dandelion (Redmi 10A)</t>
  </si>
  <si>
    <t>Nutan Changmai</t>
  </si>
  <si>
    <t xml:space="preserve">	Moja
</t>
  </si>
  <si>
    <t>2024-01-30 08:03:16</t>
  </si>
  <si>
    <t>riva (Redmi 5A)</t>
  </si>
  <si>
    <t>sanjay rao (dos)</t>
  </si>
  <si>
    <t xml:space="preserve">	Fatu hai nahi Kam krta hai app 😡😡
</t>
  </si>
  <si>
    <t>2024-01-30 00:46:55</t>
  </si>
  <si>
    <t>RE5887 (realme C30)</t>
  </si>
  <si>
    <t>sw</t>
  </si>
  <si>
    <t>2024-01-29</t>
  </si>
  <si>
    <t>Gudiya Dhuriya</t>
  </si>
  <si>
    <t xml:space="preserve">	Nice app 👍👍👍👍👍👍👍
</t>
  </si>
  <si>
    <t>2024-01-29 22:55:06</t>
  </si>
  <si>
    <t>RMX1911 (realme 5)</t>
  </si>
  <si>
    <t>Prince sinha</t>
  </si>
  <si>
    <t xml:space="preserve">	Account open problem All information is correct but not open 😔
</t>
  </si>
  <si>
    <t>2024-01-29 21:30:23</t>
  </si>
  <si>
    <t>|</t>
  </si>
  <si>
    <t>violet (Redmi  Note  7 Pro)</t>
  </si>
  <si>
    <t>Ravi Tiwari</t>
  </si>
  <si>
    <t>2024-01-29 20:06:17</t>
  </si>
  <si>
    <t>OP56F5 (A17)</t>
  </si>
  <si>
    <t>Dheeraj Yadav</t>
  </si>
  <si>
    <t>2024-01-29 19:54:14</t>
  </si>
  <si>
    <t>on5xelte (Galaxy J5 Prime)</t>
  </si>
  <si>
    <t>Suresh Mohaniya</t>
  </si>
  <si>
    <t xml:space="preserve">	suresh.mohniya
</t>
  </si>
  <si>
    <t>2024-01-29 18:23:13</t>
  </si>
  <si>
    <t>ice (Redmi A1)</t>
  </si>
  <si>
    <t>Rahul</t>
  </si>
  <si>
    <t>2024-01-29 18:18:31</t>
  </si>
  <si>
    <t>secret (Redmi Note 10S)</t>
  </si>
  <si>
    <t>Eankumar Harme</t>
  </si>
  <si>
    <t>2024-01-29 17:27:36</t>
  </si>
  <si>
    <t>2.4.6</t>
  </si>
  <si>
    <t>itel-P651L (itel Vision2s)</t>
  </si>
  <si>
    <t>Santosh Singad</t>
  </si>
  <si>
    <t xml:space="preserve">	Santosh singer
</t>
  </si>
  <si>
    <t>2024-01-29 16:45:58</t>
  </si>
  <si>
    <t>RE58BC (realme C51)</t>
  </si>
  <si>
    <t>Sindhu Sindhu</t>
  </si>
  <si>
    <t xml:space="preserve">	Very very very very nice 👍🙂🙂🙂🙂 good good good good night friends and family members very very very very very very very nice and family members very very very happy 😊😊 super good app super good night friends and family members very
</t>
  </si>
  <si>
    <t>2024-01-29 16:45:21</t>
  </si>
  <si>
    <t>Rock Bhai</t>
  </si>
  <si>
    <t xml:space="preserve">	Better
Review History:
2024-01-29T10:59:52Z(UTC) 	Good
</t>
  </si>
  <si>
    <t>2024-01-29 16:30:23</t>
  </si>
  <si>
    <t>a34x (Galaxy A34 5G)</t>
  </si>
  <si>
    <t>Indrajit B</t>
  </si>
  <si>
    <t xml:space="preserve">	Fraud in all time
</t>
  </si>
  <si>
    <t>2024-01-29 15:40:06</t>
  </si>
  <si>
    <t>RMX3197 (realme C25s)</t>
  </si>
  <si>
    <t>it</t>
  </si>
  <si>
    <t>Ajay Maida</t>
  </si>
  <si>
    <t xml:space="preserve">	Jshs ح
</t>
  </si>
  <si>
    <t>2024-01-29 15:30:20</t>
  </si>
  <si>
    <t>de</t>
  </si>
  <si>
    <t>Subhash Sagar</t>
  </si>
  <si>
    <t>2024-01-29 15:28:47</t>
  </si>
  <si>
    <t>1.9.8</t>
  </si>
  <si>
    <t>1904 (vivo 1904)</t>
  </si>
  <si>
    <t>Amritpal Singh</t>
  </si>
  <si>
    <t xml:space="preserve">	Amrtipal singh
</t>
  </si>
  <si>
    <t>2024-01-29 15:25:38</t>
  </si>
  <si>
    <t>2.4.8</t>
  </si>
  <si>
    <t>Sanjay Ranwa</t>
  </si>
  <si>
    <t xml:space="preserve">	Bakwash paise dalte hi kat lega waps bhi nhi dega
</t>
  </si>
  <si>
    <t>2024-01-29 14:39:55</t>
  </si>
  <si>
    <t>TECNO-KI5k (TECNO SPARK 10C)</t>
  </si>
  <si>
    <t>SAIYAD NADIM</t>
  </si>
  <si>
    <t xml:space="preserve">	Charges bank
</t>
  </si>
  <si>
    <t>2024-01-29 14:19:09</t>
  </si>
  <si>
    <t>sky (POCO M6 Pro 5G)</t>
  </si>
  <si>
    <t>Vishalsingh09</t>
  </si>
  <si>
    <t xml:space="preserve">	Gi
</t>
  </si>
  <si>
    <t>2024-01-29 14:11:35</t>
  </si>
  <si>
    <t>itel-L6503 (itel S16 Pro（Vision 2）)</t>
  </si>
  <si>
    <t>Okay Thakur</t>
  </si>
  <si>
    <t xml:space="preserve">	Badl
</t>
  </si>
  <si>
    <t>2024-01-29 14:05:11</t>
  </si>
  <si>
    <t>TECNO-BF7 (TECNO SPARK Go 2023)</t>
  </si>
  <si>
    <t>Deep RAJPUT</t>
  </si>
  <si>
    <t xml:space="preserve">	Mast hi
</t>
  </si>
  <si>
    <t>2024-01-29 12:41:19</t>
  </si>
  <si>
    <t>RMX1941 (realme C2)</t>
  </si>
  <si>
    <t>dilip patidar</t>
  </si>
  <si>
    <t xml:space="preserve">	Nice Bank
</t>
  </si>
  <si>
    <t>2024-01-29 12:39:29</t>
  </si>
  <si>
    <t>olivewood (Redmi 8A Dual)</t>
  </si>
  <si>
    <t>Guudu Bariya</t>
  </si>
  <si>
    <t xml:space="preserve">	Okbhai
Review History:
2024-01-04T11:30:19Z(UTC) 	Ok
</t>
  </si>
  <si>
    <t>2024-01-29 11:56:58</t>
  </si>
  <si>
    <t>2024-01-08 15:10:33</t>
  </si>
  <si>
    <t>Pramod Kashyap King of Kohinoor</t>
  </si>
  <si>
    <t xml:space="preserve">	Very nice 👍
</t>
  </si>
  <si>
    <t>2024-01-29 11:04:47</t>
  </si>
  <si>
    <t>1901 (vivo 1901)</t>
  </si>
  <si>
    <t>Raaz Anuragi</t>
  </si>
  <si>
    <t xml:space="preserve">	Super this app ⭐✨✨
</t>
  </si>
  <si>
    <t>2024-01-29 10:44:26</t>
  </si>
  <si>
    <t>OP4EFDL1 (A53)</t>
  </si>
  <si>
    <t>Ankit jaat</t>
  </si>
  <si>
    <t xml:space="preserve">	Yah fak app h ismy myry 260 kar gay
</t>
  </si>
  <si>
    <t>2024-01-29 09:58:44</t>
  </si>
  <si>
    <t>Gajendra Singh (Global English)</t>
  </si>
  <si>
    <t xml:space="preserve">	Good app
</t>
  </si>
  <si>
    <t>2024-01-29 09:35:08</t>
  </si>
  <si>
    <t>cattail (Redmi 9)</t>
  </si>
  <si>
    <t>Anivesh Kumar Singh</t>
  </si>
  <si>
    <t xml:space="preserve">	super
</t>
  </si>
  <si>
    <t>2024-01-29 00:26:03</t>
  </si>
  <si>
    <t>RMX2027 (realme C3)</t>
  </si>
  <si>
    <t>2024-01-28</t>
  </si>
  <si>
    <t>Krishan Kumar</t>
  </si>
  <si>
    <t xml:space="preserve">	fino not open
</t>
  </si>
  <si>
    <t>2024-01-28 23:51:00</t>
  </si>
  <si>
    <t>2120 (Y01A)</t>
  </si>
  <si>
    <t>Mohan Kumar</t>
  </si>
  <si>
    <t xml:space="preserve">	Better now
</t>
  </si>
  <si>
    <t>2024-01-28 19:40:08</t>
  </si>
  <si>
    <t>no</t>
  </si>
  <si>
    <t>Hifazan Mirza</t>
  </si>
  <si>
    <t>2024-01-28 18:49:47</t>
  </si>
  <si>
    <t>Chaitnaya Jagtap</t>
  </si>
  <si>
    <t xml:space="preserve">	Fino app open hot nahi
</t>
  </si>
  <si>
    <t>2024-01-28 17:15:46</t>
  </si>
  <si>
    <t>V2225 (T2x 5G)</t>
  </si>
  <si>
    <t>সদর আলি সেখ</t>
  </si>
  <si>
    <t>2024-01-28 16:46:47</t>
  </si>
  <si>
    <t>on7xelte (Galaxy J7 Prime)</t>
  </si>
  <si>
    <t>suraj kumar</t>
  </si>
  <si>
    <t>2024-01-28 14:46:13</t>
  </si>
  <si>
    <t>RMX3085L1 (realme 8)</t>
  </si>
  <si>
    <t>Bharat Bamaniya</t>
  </si>
  <si>
    <t xml:space="preserve">	Very Very Good
</t>
  </si>
  <si>
    <t>2024-01-28 14:44:31</t>
  </si>
  <si>
    <t>Infinix-X689 (Infinix HOT 10S)</t>
  </si>
  <si>
    <t>Shubhash Sharma</t>
  </si>
  <si>
    <t xml:space="preserve">	Sounkumar
</t>
  </si>
  <si>
    <t>2024-01-28 13:39:33</t>
  </si>
  <si>
    <t>rahul agrawal</t>
  </si>
  <si>
    <t xml:space="preserve">	Best
</t>
  </si>
  <si>
    <t>2024-01-28 12:49:22</t>
  </si>
  <si>
    <t>Abhishek Singh Rajput</t>
  </si>
  <si>
    <t xml:space="preserve">	There is no problem with the bank and transaction but there is huge problem with the aap where I am not able to register in the app because of server issue which make huge blunder for me
</t>
  </si>
  <si>
    <t>2024-01-28 12:46:13</t>
  </si>
  <si>
    <t>1909 (vivo 1909)</t>
  </si>
  <si>
    <t>Khan Khan</t>
  </si>
  <si>
    <t xml:space="preserve">	Phone 🤳🤳🤳📱📱📱📱 me to fir 6
</t>
  </si>
  <si>
    <t>2024-01-28 11:02:32</t>
  </si>
  <si>
    <t>V2247 (Y27s)</t>
  </si>
  <si>
    <t>Shasiranjan yadav</t>
  </si>
  <si>
    <t xml:space="preserve">	Weighted
</t>
  </si>
  <si>
    <t>2024-01-28 09:53:58</t>
  </si>
  <si>
    <t>2.5.3</t>
  </si>
  <si>
    <t>OP4B79L1 (A5 2020)</t>
  </si>
  <si>
    <t>Anand Vishal</t>
  </si>
  <si>
    <t xml:space="preserve">	Filipino payment but
</t>
  </si>
  <si>
    <t>2024-01-28 09:44:07</t>
  </si>
  <si>
    <t>Infinix-X669C (Infinix HOT 30i)</t>
  </si>
  <si>
    <t>Dashrath</t>
  </si>
  <si>
    <t xml:space="preserve">	Exact OTP Dene ke baad bhi incorrect OTP show kar raha hai...worse and time wasting app
</t>
  </si>
  <si>
    <t>2024-01-28 09:37:07</t>
  </si>
  <si>
    <t>RMX2002L1 (realme 6s)</t>
  </si>
  <si>
    <t>2024-01-27</t>
  </si>
  <si>
    <t>Sapnil Jethuri</t>
  </si>
  <si>
    <t xml:space="preserve">	Very bed 450 rupees change to 150 per year
</t>
  </si>
  <si>
    <t>2024-01-27 20:14:59</t>
  </si>
  <si>
    <t>1610 (Y55s)</t>
  </si>
  <si>
    <t>mahendra prajapati</t>
  </si>
  <si>
    <t xml:space="preserve">	Verry good app
</t>
  </si>
  <si>
    <t>2024-01-27 18:42:36</t>
  </si>
  <si>
    <t>Yousuf Bhai</t>
  </si>
  <si>
    <t>2024-01-27 17:39:01</t>
  </si>
  <si>
    <t>phoenixin (POCO X2)</t>
  </si>
  <si>
    <t>Manish Jyani</t>
  </si>
  <si>
    <t xml:space="preserve">	Gatia😘😘😘
</t>
  </si>
  <si>
    <t>2024-01-27 16:49:02</t>
  </si>
  <si>
    <t>Shweta Rani</t>
  </si>
  <si>
    <t xml:space="preserve">	Lots of bugs. It asks to update PAN but the 'Browse' and 'Capture' buttons to upload image don't work.
</t>
  </si>
  <si>
    <t>2024-01-27 16:42:33</t>
  </si>
  <si>
    <t>evergo (Redmi Note 11T 5G)</t>
  </si>
  <si>
    <t>ASJAD KHAN love you ASJAD KHAN love you</t>
  </si>
  <si>
    <t xml:space="preserve">	Dr rs Dr he we
</t>
  </si>
  <si>
    <t>2024-01-27 15:23:37</t>
  </si>
  <si>
    <t>RMX1925 (realme 5)</t>
  </si>
  <si>
    <t>Nuthi Devi</t>
  </si>
  <si>
    <t xml:space="preserve">	Op
</t>
  </si>
  <si>
    <t>2024-01-27 14:43:47</t>
  </si>
  <si>
    <t>water (Redmi A2+)</t>
  </si>
  <si>
    <t>Chhotu kumar Roy</t>
  </si>
  <si>
    <t xml:space="preserve">	Hi sir
</t>
  </si>
  <si>
    <t>2024-01-27 14:13:41</t>
  </si>
  <si>
    <t>whyred (Redmi Note 5 Pro)</t>
  </si>
  <si>
    <t>tr</t>
  </si>
  <si>
    <t>Najmul Hoqul</t>
  </si>
  <si>
    <t xml:space="preserve">	Fino pay nice apps
</t>
  </si>
  <si>
    <t>2024-01-27 13:04:38</t>
  </si>
  <si>
    <t>a04s (Galaxy A04s)</t>
  </si>
  <si>
    <t>Sandhya 1</t>
  </si>
  <si>
    <t xml:space="preserve">	Very worst bank they are fraud
</t>
  </si>
  <si>
    <t>2024-01-27 11:47:29</t>
  </si>
  <si>
    <t>selene (Redmi 10 2022)</t>
  </si>
  <si>
    <t>mital malakiya</t>
  </si>
  <si>
    <t xml:space="preserve">	trying to complete my kyc daily but even waiting for even more than an hour , no employee come online to complete my kyc. very worst experience!
</t>
  </si>
  <si>
    <t>2024-01-27 10:20:14</t>
  </si>
  <si>
    <t>2024-01-26</t>
  </si>
  <si>
    <t>Abhishek Sharma</t>
  </si>
  <si>
    <t xml:space="preserve">	Bhai sabse gandi bank hai mera hat 🙏🙏🙏🙏 jodakar nivedan hai sabhi bhaiyo ko phle rewo dekhe tab ake download kare batao naya account open karte hi pese dele sare ud gaye pata nhi kaha gaye or inke Castumar sarvis bhi bhut ghatiyaa hai toh sabhi bhaiyo se nivedan hai plz bhai ye chor bank hai in mai pesa na dale or na account khole apni purani gavarment banko mai jao or sabhi vaha khola lo
</t>
  </si>
  <si>
    <t>2024-01-26 22:00:07</t>
  </si>
  <si>
    <t>2116 (V2117)</t>
  </si>
  <si>
    <t>Sahul Chauhan</t>
  </si>
  <si>
    <t xml:space="preserve">	Best service F.P.B 👌
</t>
  </si>
  <si>
    <t>2024-01-26 21:29:43</t>
  </si>
  <si>
    <t>Akash Mandal</t>
  </si>
  <si>
    <t xml:space="preserve">	I recently opened fino account and fund 350 rs and there is no money in my account
</t>
  </si>
  <si>
    <t>2024-01-26 20:34:42</t>
  </si>
  <si>
    <t>2009 (I2009)</t>
  </si>
  <si>
    <t>Sunil Kumar</t>
  </si>
  <si>
    <t xml:space="preserve">	Is phone me finopay kyu nahi ho raha hai/ Enable show kar raha hai
Review History:
2024-01-26T15:01:20Z(UTC) 	Is phone me finopay kyu nahi ho raha hai
</t>
  </si>
  <si>
    <t>2024-01-26 20:32:09</t>
  </si>
  <si>
    <t>CPH1909 (CPH1909)</t>
  </si>
  <si>
    <t>Pravin Dubey</t>
  </si>
  <si>
    <t>2024-01-26 20:28:47</t>
  </si>
  <si>
    <t>Ajay Hansda</t>
  </si>
  <si>
    <t xml:space="preserve">	Ye app mujhe bahut achha lagta payment karne me
</t>
  </si>
  <si>
    <t>2024-01-26 20:08:00</t>
  </si>
  <si>
    <t>Rajat N</t>
  </si>
  <si>
    <t>2024-01-26 18:55:02</t>
  </si>
  <si>
    <t>1802 (vivo 1802)</t>
  </si>
  <si>
    <t>Raju Kumar</t>
  </si>
  <si>
    <t xml:space="preserve">	Rajukumar
</t>
  </si>
  <si>
    <t>2024-01-26 16:19:04</t>
  </si>
  <si>
    <t>1820 (vivo 1820)</t>
  </si>
  <si>
    <t>Vishal Kumar</t>
  </si>
  <si>
    <t xml:space="preserve">	Good Bank fine services
</t>
  </si>
  <si>
    <t>2024-01-26 15:53:39</t>
  </si>
  <si>
    <t>Md Azhar alam</t>
  </si>
  <si>
    <t xml:space="preserve">	MD Azhar aiam
</t>
  </si>
  <si>
    <t>2024-01-26 11:42:40</t>
  </si>
  <si>
    <t>sunil yadav</t>
  </si>
  <si>
    <t>2024-01-26 07:22:53</t>
  </si>
  <si>
    <t>S health Care</t>
  </si>
  <si>
    <t>2024-01-26 01:10:52</t>
  </si>
  <si>
    <t>V2250 (V29)</t>
  </si>
  <si>
    <t>2024-01-25</t>
  </si>
  <si>
    <t>Inderjeet rathor</t>
  </si>
  <si>
    <t xml:space="preserve">	Inderjit singh
</t>
  </si>
  <si>
    <t>2024-01-25 23:06:29</t>
  </si>
  <si>
    <t>Vikash Kumar Yadav</t>
  </si>
  <si>
    <t xml:space="preserve">	Very nice 👍👍
</t>
  </si>
  <si>
    <t>2024-01-25 23:01:54</t>
  </si>
  <si>
    <t>Rauta sing Guipai</t>
  </si>
  <si>
    <t xml:space="preserve">	Good night
</t>
  </si>
  <si>
    <t>2024-01-25 22:32:23</t>
  </si>
  <si>
    <t>RMX1851 (realme 3Pro)</t>
  </si>
  <si>
    <t>Santosh Gochhayata</t>
  </si>
  <si>
    <t>2024-01-25 21:48:38</t>
  </si>
  <si>
    <t>lancelot (Redmi 9)</t>
  </si>
  <si>
    <t>Bitu Ram</t>
  </si>
  <si>
    <t xml:space="preserve">	Vikash Ram
</t>
  </si>
  <si>
    <t>2024-01-25 19:35:06</t>
  </si>
  <si>
    <t>snow (Redmi A1+)</t>
  </si>
  <si>
    <t>RAJVEER KUMAR</t>
  </si>
  <si>
    <t xml:space="preserve">	Mast hay
</t>
  </si>
  <si>
    <t>2024-01-25 18:28:37</t>
  </si>
  <si>
    <t>RED8D1 (realme C21-Y)</t>
  </si>
  <si>
    <t>Logesh logi</t>
  </si>
  <si>
    <t xml:space="preserve">	Not working in my phone
</t>
  </si>
  <si>
    <t>2024-01-25 18:05:18</t>
  </si>
  <si>
    <t>fog (Redmi 10C)</t>
  </si>
  <si>
    <t>Ch San</t>
  </si>
  <si>
    <t>2024-01-25 16:46:37</t>
  </si>
  <si>
    <t>2.3.9</t>
  </si>
  <si>
    <t>itel-L6005 (itel Vision1(P36 Play))</t>
  </si>
  <si>
    <t>Chetan kharat</t>
  </si>
  <si>
    <t>2024-01-25 16:38:32</t>
  </si>
  <si>
    <t>a01core (Galaxy A01 Core)</t>
  </si>
  <si>
    <t xml:space="preserve">	Vary Good
</t>
  </si>
  <si>
    <t>2024-01-25 15:16:06</t>
  </si>
  <si>
    <t>Arbaz Khan</t>
  </si>
  <si>
    <t xml:space="preserve">	Nice 👍🏾
</t>
  </si>
  <si>
    <t>2024-01-25 14:59:00</t>
  </si>
  <si>
    <t>OP5355 (A57)</t>
  </si>
  <si>
    <t>Jitendra Bhai</t>
  </si>
  <si>
    <t>2024-01-25 13:57:08</t>
  </si>
  <si>
    <t>2.4.1</t>
  </si>
  <si>
    <t>OP4F2F (CPH2239)</t>
  </si>
  <si>
    <t>Keshorao binjhade</t>
  </si>
  <si>
    <t xml:space="preserve">	Bad id hai
</t>
  </si>
  <si>
    <t>2024-01-25 13:47:14</t>
  </si>
  <si>
    <t>curtana (Redmi Note 10 Lite)</t>
  </si>
  <si>
    <t>Angaj Kumar</t>
  </si>
  <si>
    <t xml:space="preserve">	Batter app
</t>
  </si>
  <si>
    <t>2024-01-25 13:16:59</t>
  </si>
  <si>
    <t>Infinix-X6823C (SMART 6 PLUS)</t>
  </si>
  <si>
    <t>sv</t>
  </si>
  <si>
    <t>Pravej Shaikh</t>
  </si>
  <si>
    <t xml:space="preserve">	Fino ki ma ka bharosa
</t>
  </si>
  <si>
    <t>2024-01-25 10:45:42</t>
  </si>
  <si>
    <t>RE54E2L1 (realme 9)</t>
  </si>
  <si>
    <t>Lakshminarayanan Vikram</t>
  </si>
  <si>
    <t xml:space="preserve">	Yiu charged me 450 and i had not received the Debit card. Also unable to finish the VKYC. worst banking app ever seen
</t>
  </si>
  <si>
    <t>2024-01-25 10:23:31</t>
  </si>
  <si>
    <t>Arman Khan</t>
  </si>
  <si>
    <t xml:space="preserve">	This is very nice payment app
</t>
  </si>
  <si>
    <t>2024-01-25 09:20:58</t>
  </si>
  <si>
    <t>Shrikar Bhovi</t>
  </si>
  <si>
    <t xml:space="preserve">	☺️
</t>
  </si>
  <si>
    <t>2024-01-25 00:42:13</t>
  </si>
  <si>
    <t>2024-01-24</t>
  </si>
  <si>
    <t>Anas Choudhary</t>
  </si>
  <si>
    <t xml:space="preserve">	Why do you charge 450 rs. You are fraud
</t>
  </si>
  <si>
    <t>2024-01-24 23:32:00</t>
  </si>
  <si>
    <t>tulip (Redmi  Note  6  Pro)</t>
  </si>
  <si>
    <t>Suraj Kumar</t>
  </si>
  <si>
    <t>2024-01-24 22:04:20</t>
  </si>
  <si>
    <t>light (Redmi 11 Prime 5G)</t>
  </si>
  <si>
    <t>Vishu Shiva</t>
  </si>
  <si>
    <t xml:space="preserve">	Very bad service
</t>
  </si>
  <si>
    <t>2024-01-24 20:39:48</t>
  </si>
  <si>
    <t>V2154 (T1)</t>
  </si>
  <si>
    <t>Manvendra Thakur</t>
  </si>
  <si>
    <t>2024-01-24 20:22:42</t>
  </si>
  <si>
    <t>2037 (V2038)</t>
  </si>
  <si>
    <t>Manish Patel</t>
  </si>
  <si>
    <t>2024-01-24 19:34:14</t>
  </si>
  <si>
    <t>Raj Chouhan</t>
  </si>
  <si>
    <t>2024-01-24 19:25:58</t>
  </si>
  <si>
    <t>TECNO-KF8 (TECNO SPARK 7 Pro)</t>
  </si>
  <si>
    <t>tahsin alam</t>
  </si>
  <si>
    <t xml:space="preserve">	Good aap
</t>
  </si>
  <si>
    <t>2024-01-24 19:00:40</t>
  </si>
  <si>
    <t>itel-S665L (itel S23)</t>
  </si>
  <si>
    <t>rakesh kumar yogi mahangi</t>
  </si>
  <si>
    <t xml:space="preserve">	good
</t>
  </si>
  <si>
    <t>2024-01-24 18:52:42</t>
  </si>
  <si>
    <t>itel-S661LP (Vision 3)</t>
  </si>
  <si>
    <t>Devendra Parsad</t>
  </si>
  <si>
    <t xml:space="preserve">	Nahi open
</t>
  </si>
  <si>
    <t>2024-01-24 18:18:54</t>
  </si>
  <si>
    <t>RMX1992L1 (realme X2)</t>
  </si>
  <si>
    <t>Raju Raju</t>
  </si>
  <si>
    <t xml:space="preserve">	Good Good
</t>
  </si>
  <si>
    <t>2024-01-24 17:49:10</t>
  </si>
  <si>
    <t>BHATT VIVEK</t>
  </si>
  <si>
    <t xml:space="preserve">	Good service for finopay customer.
</t>
  </si>
  <si>
    <t>2024-01-24 17:15:29</t>
  </si>
  <si>
    <t>rhodep (moto g82 5G)</t>
  </si>
  <si>
    <t>Ashok Kumar</t>
  </si>
  <si>
    <t xml:space="preserve">	अच्छा
</t>
  </si>
  <si>
    <t>2024-01-24 16:16:35</t>
  </si>
  <si>
    <t>ne</t>
  </si>
  <si>
    <t>Vipin Kumar</t>
  </si>
  <si>
    <t xml:space="preserve">	Not good
</t>
  </si>
  <si>
    <t>2024-01-24 16:10:16</t>
  </si>
  <si>
    <t>Aditya Aditya</t>
  </si>
  <si>
    <t xml:space="preserve">	Ok
</t>
  </si>
  <si>
    <t>2024-01-24 15:43:37</t>
  </si>
  <si>
    <t>RMX1971 (realme 5pro)</t>
  </si>
  <si>
    <t>Barjesh Parjapati</t>
  </si>
  <si>
    <t xml:space="preserve">	Very very good app
</t>
  </si>
  <si>
    <t>2024-01-24 15:09:45</t>
  </si>
  <si>
    <t>a04e (Galaxy A04e)</t>
  </si>
  <si>
    <t>Krishna Das</t>
  </si>
  <si>
    <t xml:space="preserve">	Khup sundor
</t>
  </si>
  <si>
    <t>2024-01-24 14:45:34</t>
  </si>
  <si>
    <t>Sahil Khan</t>
  </si>
  <si>
    <t xml:space="preserve">	ghatiya
</t>
  </si>
  <si>
    <t>2024-01-24 14:07:52</t>
  </si>
  <si>
    <t>a22x (Galaxy A22 5G)</t>
  </si>
  <si>
    <t>Vishal Varma</t>
  </si>
  <si>
    <t>2024-01-24 14:05:55</t>
  </si>
  <si>
    <t>RE54CBL1 (realme 9Pro 5G)</t>
  </si>
  <si>
    <t>Nirmal rayka rayka Nirmal rayka rayka</t>
  </si>
  <si>
    <t xml:space="preserve">	निर्मल रायका
</t>
  </si>
  <si>
    <t>2024-01-24 13:28:32</t>
  </si>
  <si>
    <t>RE549C (realme C31)</t>
  </si>
  <si>
    <t>Ahedul Hoque</t>
  </si>
  <si>
    <t>2024-01-24 13:07:15</t>
  </si>
  <si>
    <t>RMX3193 (realme C25)</t>
  </si>
  <si>
    <t>Tikam singh</t>
  </si>
  <si>
    <t>2024-01-24 11:46:52</t>
  </si>
  <si>
    <t>1811 (vivo 1914)</t>
  </si>
  <si>
    <t>Sakir Raza</t>
  </si>
  <si>
    <t xml:space="preserve">	Best payment bank
</t>
  </si>
  <si>
    <t>2024-01-24 10:29:45</t>
  </si>
  <si>
    <t>Deepak Sarma</t>
  </si>
  <si>
    <t xml:space="preserve">	Fino per hamara chalu nahin hota hai uski
</t>
  </si>
  <si>
    <t>2024-01-24 09:37:14</t>
  </si>
  <si>
    <t>Rajat</t>
  </si>
  <si>
    <t xml:space="preserve">	3rd class nonsense app , amount deduction without any reason morons , not allowing fund transfer, worst mobile banking app
</t>
  </si>
  <si>
    <t>2024-01-24 08:31:36</t>
  </si>
  <si>
    <t>panther (Pixel 7)</t>
  </si>
  <si>
    <t>Anil Kumar</t>
  </si>
  <si>
    <t>2024-01-24 08:00:41</t>
  </si>
  <si>
    <t>RMX1831 (realme U1)</t>
  </si>
  <si>
    <t>V . A TIWARI</t>
  </si>
  <si>
    <t>2024-01-24 07:54:53</t>
  </si>
  <si>
    <t>j6lte (Galaxy J6)</t>
  </si>
  <si>
    <t>Akash Kumar</t>
  </si>
  <si>
    <t xml:space="preserve">	China chinu
</t>
  </si>
  <si>
    <t>2024-01-24 07:26:07</t>
  </si>
  <si>
    <t>Rohin Kumar</t>
  </si>
  <si>
    <t xml:space="preserve">	Cant register... Always an error
</t>
  </si>
  <si>
    <t>2024-01-24 06:19:42</t>
  </si>
  <si>
    <t>f41 (Galaxy F41)</t>
  </si>
  <si>
    <t>Azad Ali</t>
  </si>
  <si>
    <t xml:space="preserve">	Login problem
</t>
  </si>
  <si>
    <t>2024-01-24 05:18:32</t>
  </si>
  <si>
    <t>Infinix-X657C (SMART 5)</t>
  </si>
  <si>
    <t>sl</t>
  </si>
  <si>
    <t>Chandrakant Kumar Prajapati</t>
  </si>
  <si>
    <t xml:space="preserve">	Customer care service is frustrating(email service)and APP use is very time taking prossess
Review History:
2024-01-23T21:58:40Z(UTC) 	Customer care service is frustrating and APP use is very time taking prossess
</t>
  </si>
  <si>
    <t>2024-01-24 03:30:59</t>
  </si>
  <si>
    <t>GIONEE_MAX (GIONEE MAX)</t>
  </si>
  <si>
    <t>Vivek Kumar</t>
  </si>
  <si>
    <t>2024-01-24 00:14:16</t>
  </si>
  <si>
    <t>2024-01-23</t>
  </si>
  <si>
    <t>sudheer</t>
  </si>
  <si>
    <t xml:space="preserve">	good apps
</t>
  </si>
  <si>
    <t>2024-01-23 23:21:55</t>
  </si>
  <si>
    <t>beryllium (POCO F1)</t>
  </si>
  <si>
    <t>Sanjuo Sonwnie</t>
  </si>
  <si>
    <t xml:space="preserve">	Ssssagar
</t>
  </si>
  <si>
    <t>2024-01-23 22:31:45</t>
  </si>
  <si>
    <t>Priyanka Gawande</t>
  </si>
  <si>
    <t xml:space="preserve">	Ok goad Bank
</t>
  </si>
  <si>
    <t>2024-01-23 21:32:42</t>
  </si>
  <si>
    <t>OP486C (A1k)</t>
  </si>
  <si>
    <t>Harsingh Bhuriya</t>
  </si>
  <si>
    <t xml:space="preserve">	Super Fino Pay
</t>
  </si>
  <si>
    <t>2024-01-23 21:18:06</t>
  </si>
  <si>
    <t>Asarlal Dhiku</t>
  </si>
  <si>
    <t>2024-01-23 21:12:29</t>
  </si>
  <si>
    <t>Mr.arun Kumar</t>
  </si>
  <si>
    <t>2024-01-23 20:32:00</t>
  </si>
  <si>
    <t>Reeshu best Education consultant</t>
  </si>
  <si>
    <t xml:space="preserve">	Great service 👏 👍 👌
</t>
  </si>
  <si>
    <t>2024-01-23 19:17:03</t>
  </si>
  <si>
    <t>a23xq (Galaxy A23 5G)</t>
  </si>
  <si>
    <t>FARMAN HUSSAIN TIGER</t>
  </si>
  <si>
    <t xml:space="preserve">	No for all rounder company ...
</t>
  </si>
  <si>
    <t>2024-01-23 18:48:12</t>
  </si>
  <si>
    <t>Infinix-X6816C (Infinix HOT 12 Play)</t>
  </si>
  <si>
    <t>prakash dodwe</t>
  </si>
  <si>
    <t xml:space="preserve">	Achha he par mere 500 ru katgye
</t>
  </si>
  <si>
    <t>2024-01-23 18:21:55</t>
  </si>
  <si>
    <t>TECNO-LC7 ( Pouvoir 4)</t>
  </si>
  <si>
    <t>sq</t>
  </si>
  <si>
    <t>Anand Yadav</t>
  </si>
  <si>
    <t xml:space="preserve">	मैं फिनो पेमेंट्स बैंक को दिल से धन्यवाद करता हूं यह बहुत अच्छा बैंक है मैं 5 वर्ष से उसे कर रहा हूं
</t>
  </si>
  <si>
    <t>2024-01-23 18:12:35</t>
  </si>
  <si>
    <t>ginkgo (Redmi Note 8)</t>
  </si>
  <si>
    <t>Akeel Abbas</t>
  </si>
  <si>
    <t xml:space="preserve">	Good Apps
</t>
  </si>
  <si>
    <t>2024-01-23 18:10:51</t>
  </si>
  <si>
    <t>TECNO-KF6j (TECNO SPARK 7)</t>
  </si>
  <si>
    <t>Nahida Khatoon</t>
  </si>
  <si>
    <t xml:space="preserve">	Not available iPhone
</t>
  </si>
  <si>
    <t>2024-01-23 17:24:17</t>
  </si>
  <si>
    <t>Shravan Gupta</t>
  </si>
  <si>
    <t>2024-01-23 17:15:03</t>
  </si>
  <si>
    <t>m01q (Galaxy M01)</t>
  </si>
  <si>
    <t>Mohan Yadav</t>
  </si>
  <si>
    <t>2024-01-23 16:58:11</t>
  </si>
  <si>
    <t>Rajaram Kumar</t>
  </si>
  <si>
    <t xml:space="preserve">	Rraj
</t>
  </si>
  <si>
    <t>2024-01-23 14:15:52</t>
  </si>
  <si>
    <t>Advocate Fatik</t>
  </si>
  <si>
    <t xml:space="preserve">	GOOD EXPERIENCE
</t>
  </si>
  <si>
    <t>2024-01-23 14:13:21</t>
  </si>
  <si>
    <t>Shaikbade Saheb</t>
  </si>
  <si>
    <t>2024-01-23 14:10:06</t>
  </si>
  <si>
    <t>Sachin Kumar</t>
  </si>
  <si>
    <t>2024-01-23 13:30:13</t>
  </si>
  <si>
    <t>OP4F83L1 (CPH2251)</t>
  </si>
  <si>
    <t>Pooja Nigah</t>
  </si>
  <si>
    <t xml:space="preserve">	👌👌
</t>
  </si>
  <si>
    <t>2024-01-23 12:14:15</t>
  </si>
  <si>
    <t>Aniket Daba</t>
  </si>
  <si>
    <t>2024-01-23 12:07:04</t>
  </si>
  <si>
    <t>Mahes Nayak</t>
  </si>
  <si>
    <t xml:space="preserve">	You hev a miseseingh do not my account no. Please your my sellf transportation planning a my account
</t>
  </si>
  <si>
    <t>2024-01-23 11:27:39</t>
  </si>
  <si>
    <t>lime (Redmi 9T)</t>
  </si>
  <si>
    <t>Ravi Tomar</t>
  </si>
  <si>
    <t xml:space="preserve">	Very nice app
</t>
  </si>
  <si>
    <t>2024-01-23 11:17:58</t>
  </si>
  <si>
    <t>1726 (vivo 1726)</t>
  </si>
  <si>
    <t>Raj Roy</t>
  </si>
  <si>
    <t xml:space="preserve">	ok
</t>
  </si>
  <si>
    <t>2024-01-23 09:54:57</t>
  </si>
  <si>
    <t>RED8AF (realme narzo 50A)</t>
  </si>
  <si>
    <t>sk</t>
  </si>
  <si>
    <t>Pintu Singh Pintu Singh</t>
  </si>
  <si>
    <t xml:space="preserve">	Pintu Sihgh
</t>
  </si>
  <si>
    <t>2024-01-23 01:38:21</t>
  </si>
  <si>
    <t>2024-01-22</t>
  </si>
  <si>
    <t>vinu priya</t>
  </si>
  <si>
    <t xml:space="preserve">	Why reason my amount to debit without permission to my account I will complaint in rbi
Review History:
2024-01-22T16:55:50Z(UTC) 	Why reason my amount to debit without permission to my account
</t>
  </si>
  <si>
    <t>2024-01-22 22:28:16</t>
  </si>
  <si>
    <t>Sonu Khan</t>
  </si>
  <si>
    <t xml:space="preserve">	Aap ka net banking service bahut jyada don hota hai tu please say sahi kare
</t>
  </si>
  <si>
    <t>2024-01-22 20:11:18</t>
  </si>
  <si>
    <t>olivelite (Redmi 8A)</t>
  </si>
  <si>
    <t>Mukesh tiwari</t>
  </si>
  <si>
    <t xml:space="preserve">	very nice pics 😍 very good 👍
</t>
  </si>
  <si>
    <t>2024-01-22 19:27:35</t>
  </si>
  <si>
    <t>2109 (V2109)</t>
  </si>
  <si>
    <t>Anil Jaboju</t>
  </si>
  <si>
    <t xml:space="preserve">	Best app
</t>
  </si>
  <si>
    <t>2024-01-22 17:46:09</t>
  </si>
  <si>
    <t>Deepak Kumar</t>
  </si>
  <si>
    <t>2024-01-22 14:49:37</t>
  </si>
  <si>
    <t>bk kumar</t>
  </si>
  <si>
    <t xml:space="preserve">	Hji
</t>
  </si>
  <si>
    <t>2024-01-22 12:25:36</t>
  </si>
  <si>
    <t>Infinix-X6711 (Infinix NOTE 30 5G)</t>
  </si>
  <si>
    <t>Amma Arif</t>
  </si>
  <si>
    <t xml:space="preserve">	Nice app
</t>
  </si>
  <si>
    <t>2024-01-22 11:38:04</t>
  </si>
  <si>
    <t>j2y18lte (Galaxy J2 Pro)</t>
  </si>
  <si>
    <t>Saiful Islam</t>
  </si>
  <si>
    <t>2024-01-22 02:56:44</t>
  </si>
  <si>
    <t>Tab_8 (Tab 8)</t>
  </si>
  <si>
    <t>2024-01-21</t>
  </si>
  <si>
    <t>Shiv Saxena</t>
  </si>
  <si>
    <t xml:space="preserve">	Osm statement this application
</t>
  </si>
  <si>
    <t>2024-01-21 20:22:54</t>
  </si>
  <si>
    <t>TECNO-KE5 (SAPRK GO 2021)</t>
  </si>
  <si>
    <t>Sonu Singhania</t>
  </si>
  <si>
    <t xml:space="preserve">	Hello bhai mera upi pin set Nahin ho raha hai mujhe Bata dijiye
</t>
  </si>
  <si>
    <t>2024-01-21 15:47:36</t>
  </si>
  <si>
    <t>peux (Redmi Note 11 Pro+ 5G)</t>
  </si>
  <si>
    <t>Ashish Kumar</t>
  </si>
  <si>
    <t xml:space="preserve">	to better
</t>
  </si>
  <si>
    <t>2024-01-21 15:39:53</t>
  </si>
  <si>
    <t>TECNO-KD7h (TECNO SPARK 5)</t>
  </si>
  <si>
    <t>Md Masrakul</t>
  </si>
  <si>
    <t xml:space="preserve">	Akra
</t>
  </si>
  <si>
    <t>2024-01-21 12:33:14</t>
  </si>
  <si>
    <t>RE54B4L1 (realme 8i)</t>
  </si>
  <si>
    <t>lt</t>
  </si>
  <si>
    <t>Avdhesh prajapati Avdhesh PRAJAPAT</t>
  </si>
  <si>
    <t xml:space="preserve">	Avdhesh kumar
</t>
  </si>
  <si>
    <t>2024-01-21 12:16:14</t>
  </si>
  <si>
    <t>RE58AB (realme C30s)</t>
  </si>
  <si>
    <t>Guru Grover</t>
  </si>
  <si>
    <t xml:space="preserve">	Help ful
</t>
  </si>
  <si>
    <t>2024-01-21 11:14:23</t>
  </si>
  <si>
    <t>Arjun devda</t>
  </si>
  <si>
    <t xml:space="preserve">	kafhi acchi aap he
</t>
  </si>
  <si>
    <t>2024-01-21 10:12:14</t>
  </si>
  <si>
    <t>raphaelin (Mi  9T  Pro)</t>
  </si>
  <si>
    <t>Jabal M</t>
  </si>
  <si>
    <t xml:space="preserve">	This app is not installing in my device. Why this app not supporting on my device.
</t>
  </si>
  <si>
    <t>2024-01-21 09:08:42</t>
  </si>
  <si>
    <t>j4lte (Galaxy J4)</t>
  </si>
  <si>
    <t>Dhanja Deep</t>
  </si>
  <si>
    <t xml:space="preserve">	Fino baqeas hai mera wallet account jo ab me seving account me badlna hai lekin fino wale bol rahe hai ki fino Mitra ya office jao mere area me koi fino nhi hai jo hai wo 50 se 80 km dur hai service baqwas hai
</t>
  </si>
  <si>
    <t>2024-01-21 08:40:50</t>
  </si>
  <si>
    <t>a04 (Galaxy A04)</t>
  </si>
  <si>
    <t>Chetan Eknar</t>
  </si>
  <si>
    <t xml:space="preserve">	sir I am a need a loan on fino payment Bank please help me sir 🙏🙏
</t>
  </si>
  <si>
    <t>2024-01-21 08:18:43</t>
  </si>
  <si>
    <t>CPH1809 (A5)</t>
  </si>
  <si>
    <t>It's ASSAM RIDER</t>
  </si>
  <si>
    <t>2024-01-21 07:40:42</t>
  </si>
  <si>
    <t>V2205 (Y35)</t>
  </si>
  <si>
    <t>Mohn Mohn</t>
  </si>
  <si>
    <t xml:space="preserve">	Acha ha
</t>
  </si>
  <si>
    <t>2024-01-21 00:47:29</t>
  </si>
  <si>
    <t>TECNO-BF7 (TECNO)</t>
  </si>
  <si>
    <t>2024-01-20</t>
  </si>
  <si>
    <t>Rajkishor Kumar</t>
  </si>
  <si>
    <t xml:space="preserve">	Exllent
</t>
  </si>
  <si>
    <t>2024-01-20 22:48:09</t>
  </si>
  <si>
    <t>Nlngaraj Lingaraj</t>
  </si>
  <si>
    <t>2024-01-20 22:26:39</t>
  </si>
  <si>
    <t>OP4863 (F11 Pro)</t>
  </si>
  <si>
    <t>JAYANTA SARKAR</t>
  </si>
  <si>
    <t>2024-01-20 20:15:47</t>
  </si>
  <si>
    <t>Surend Vadiwa</t>
  </si>
  <si>
    <t>2024-01-20 18:36:53</t>
  </si>
  <si>
    <t>a14 (Galaxy A14)</t>
  </si>
  <si>
    <t>Syrd Salman</t>
  </si>
  <si>
    <t>2024-01-20 17:48:41</t>
  </si>
  <si>
    <t>2024-01-20 18:00:28</t>
  </si>
  <si>
    <t>OP575DL1 (A18)</t>
  </si>
  <si>
    <t>Replied</t>
  </si>
  <si>
    <t>Kundan Kumar</t>
  </si>
  <si>
    <t xml:space="preserve">	Nice👍
</t>
  </si>
  <si>
    <t>2024-01-20 16:42:04</t>
  </si>
  <si>
    <t>2024-01-20 18:00:55</t>
  </si>
  <si>
    <t>ruby (Redmi Note 12 Pro 5G)</t>
  </si>
  <si>
    <t>Bíņđãss Bøý</t>
  </si>
  <si>
    <t xml:space="preserve">	Vary speed working
</t>
  </si>
  <si>
    <t>2024-01-20 16:37:16</t>
  </si>
  <si>
    <t>2024-01-20 17:59:55</t>
  </si>
  <si>
    <t>RMX2193 (realme 7i)</t>
  </si>
  <si>
    <t>Solo Army789</t>
  </si>
  <si>
    <t xml:space="preserve">	Worst app from last week I trying to do VKYC no one attending my call money struck in the wallet please begging do my VKYC
</t>
  </si>
  <si>
    <t>2024-01-20 16:03:24</t>
  </si>
  <si>
    <t>Dear Customer,
We realize that you have rated us 1, at the outset we are sorry to hear about your experience, would request you to share the details with us at customercare@finobank.com.
Team Fino Payments Bank</t>
  </si>
  <si>
    <t>2024-01-20 18:00:04</t>
  </si>
  <si>
    <t>OP5552L1 (OnePlus 10T 5G)</t>
  </si>
  <si>
    <t>vikash pandey</t>
  </si>
  <si>
    <t xml:space="preserve">	👍
</t>
  </si>
  <si>
    <t>2024-01-20 15:57:30</t>
  </si>
  <si>
    <t>2024-01-20 17:59:15</t>
  </si>
  <si>
    <t>Sudip Sardar</t>
  </si>
  <si>
    <t>2024-01-20 15:55:37</t>
  </si>
  <si>
    <t>2024-01-20 17:58:44</t>
  </si>
  <si>
    <t>Kiran Kn</t>
  </si>
  <si>
    <t>2024-01-20 15:38:14</t>
  </si>
  <si>
    <t>2024-01-20 17:58:04</t>
  </si>
  <si>
    <t>a20s (Galaxy A20s)</t>
  </si>
  <si>
    <t>Shish Kalavala</t>
  </si>
  <si>
    <t xml:space="preserve">	Open
</t>
  </si>
  <si>
    <t>2024-01-20 15:05:26</t>
  </si>
  <si>
    <t>2024-01-20 17:58:17</t>
  </si>
  <si>
    <t>Ram vilas Khenger</t>
  </si>
  <si>
    <t xml:space="preserve">	Ni work
</t>
  </si>
  <si>
    <t>2024-01-20 11:21:02</t>
  </si>
  <si>
    <t>2024-01-20 17:57:35</t>
  </si>
  <si>
    <t>Yogendra Hembrom</t>
  </si>
  <si>
    <t xml:space="preserve">	This is best application for Account business
</t>
  </si>
  <si>
    <t>2024-01-20 11:20:38</t>
  </si>
  <si>
    <t>2024-01-20 17:57:23</t>
  </si>
  <si>
    <t>1938 (vivo 2019)</t>
  </si>
  <si>
    <t>Vihan Bhai</t>
  </si>
  <si>
    <t>2024-01-20 09:57:55</t>
  </si>
  <si>
    <t>2024-01-20 18:07:01</t>
  </si>
  <si>
    <t>2135 (V2143)</t>
  </si>
  <si>
    <t>Rupesh Mahato</t>
  </si>
  <si>
    <t>2024-01-20 07:38:38</t>
  </si>
  <si>
    <t>2024-01-20 18:07:25</t>
  </si>
  <si>
    <t>Nehru Kumar</t>
  </si>
  <si>
    <t>2024-01-20 06:53:45</t>
  </si>
  <si>
    <t>Dear Customer,
We realize that you have rated us 3, at the outset we are sorry to hear about your experience, would request you to share the details with us at customercare@finobank.com.
Team Fino Payments Bank</t>
  </si>
  <si>
    <t>2024-01-20 18:06:29</t>
  </si>
  <si>
    <t>RMX1825 (realme 3)</t>
  </si>
  <si>
    <t>2024-01-19</t>
  </si>
  <si>
    <t>Mr Khan</t>
  </si>
  <si>
    <t>2024-01-19 23:42:48</t>
  </si>
  <si>
    <t>2024-01-20 18:05:37</t>
  </si>
  <si>
    <t>Meenu Singh</t>
  </si>
  <si>
    <t xml:space="preserve">	butiful app
</t>
  </si>
  <si>
    <t>2024-01-19 21:42:24</t>
  </si>
  <si>
    <t>2024-01-20 18:04:55</t>
  </si>
  <si>
    <t>RE58CE ( realme C53)</t>
  </si>
  <si>
    <t>Arun Badiger</t>
  </si>
  <si>
    <t xml:space="preserve">	Best banking
</t>
  </si>
  <si>
    <t>2024-01-19 20:33:24</t>
  </si>
  <si>
    <t>2024-01-20 18:05:08</t>
  </si>
  <si>
    <t>V2207 (vivo Y22)</t>
  </si>
  <si>
    <t>Investmart Limited</t>
  </si>
  <si>
    <t xml:space="preserve">	Sabse jyada ghatia bank
</t>
  </si>
  <si>
    <t>2024-01-19 16:48:24</t>
  </si>
  <si>
    <t>2024-01-20 18:03:57</t>
  </si>
  <si>
    <t>q4q (Galaxy Z Fold4)</t>
  </si>
  <si>
    <t>MOTIRAJ MAJHI</t>
  </si>
  <si>
    <t xml:space="preserve">	Didn't work my device
</t>
  </si>
  <si>
    <t>2024-01-19 14:12:29</t>
  </si>
  <si>
    <t>Dear Customer,
We realize that you have rated us 5, at the outset we are sorry to hear about your experience, would request you to share the details with us at customercare@finobank.com.
Team Fino Payments Bank</t>
  </si>
  <si>
    <t>2024-01-20 18:04:27</t>
  </si>
  <si>
    <t>Infinix-X6516 (SMART 7 HD)</t>
  </si>
  <si>
    <t>Ashish Bhai</t>
  </si>
  <si>
    <t xml:space="preserve">	आशिक
</t>
  </si>
  <si>
    <t>2024-01-19 13:07:47</t>
  </si>
  <si>
    <t>2024-01-20 18:03:04</t>
  </si>
  <si>
    <t>Raskendr Prajapati</t>
  </si>
  <si>
    <t xml:space="preserve">	❤❤
</t>
  </si>
  <si>
    <t>2024-01-19 11:36:53</t>
  </si>
  <si>
    <t>2024-01-20 18:03:31</t>
  </si>
  <si>
    <t>Guptaji</t>
  </si>
  <si>
    <t xml:space="preserve">	Jab retailer ka pin nahi Banta to aam aadki ka kaise banega
</t>
  </si>
  <si>
    <t>2024-01-19 10:58:09</t>
  </si>
  <si>
    <t>2024-01-20 18:12:08</t>
  </si>
  <si>
    <t>OP4F39L1 (OPG02_jp_kdi)</t>
  </si>
  <si>
    <t>Shivveer Shakya</t>
  </si>
  <si>
    <t xml:space="preserve">	Froud है, मैंने fino account खुलवाया लेकिन paytm बनाने के बाद 50 रुपए जब मेरे दोस्त ने मुझे भेजे तो जब balance check किया उसमें somthing went wrong लिखा आ रहा है मेरी रुपए बर्बाद हो गए 😩 200 रुपए खुलवाने के और 50 रूपए जो दोस्त ने भेजे
</t>
  </si>
  <si>
    <t>2024-01-19 10:51:25</t>
  </si>
  <si>
    <t>2024-01-20 18:12:28</t>
  </si>
  <si>
    <t>olive (Redmi 8)</t>
  </si>
  <si>
    <t>Ayan Khan</t>
  </si>
  <si>
    <t xml:space="preserve">	Bekar bank hain
</t>
  </si>
  <si>
    <t>2024-01-19 10:23:49</t>
  </si>
  <si>
    <t>2024-01-20 18:11:53</t>
  </si>
  <si>
    <t>a73xq (Galaxy A73 5G)</t>
  </si>
  <si>
    <t>SANI SAHU</t>
  </si>
  <si>
    <t>2024-01-19 10:13:11</t>
  </si>
  <si>
    <t>2024-01-20 18:11:36</t>
  </si>
  <si>
    <t>Amit Verma</t>
  </si>
  <si>
    <t xml:space="preserve">	When I open my account he said to me 450 rupee and next pay 450.please don't open this account
</t>
  </si>
  <si>
    <t>2024-01-19 09:32:52</t>
  </si>
  <si>
    <t>2024-01-20 18:10:34</t>
  </si>
  <si>
    <t>OP571F (CPH2387)</t>
  </si>
  <si>
    <t>Asopa Rahul</t>
  </si>
  <si>
    <t>2024-01-19 08:42:37</t>
  </si>
  <si>
    <t>2024-01-20 18:11:02</t>
  </si>
  <si>
    <t>V2230 (V27 Pro)</t>
  </si>
  <si>
    <t>Vikash Kumar</t>
  </si>
  <si>
    <t>2024-01-19 06:34:03</t>
  </si>
  <si>
    <t>2024-01-20 18:09:19</t>
  </si>
  <si>
    <t>2024-01-18</t>
  </si>
  <si>
    <t>ADITYA RAJ 9623</t>
  </si>
  <si>
    <t xml:space="preserve">	Good work
</t>
  </si>
  <si>
    <t>2024-01-18 23:07:36</t>
  </si>
  <si>
    <t>2024-01-20 18:09:36</t>
  </si>
  <si>
    <t>2130 (V2130)</t>
  </si>
  <si>
    <t>Jamsheer Mj</t>
  </si>
  <si>
    <t>2024-01-18 22:43:02</t>
  </si>
  <si>
    <t>2024-01-20 18:08:01</t>
  </si>
  <si>
    <t>a12s (Galaxy A12)</t>
  </si>
  <si>
    <t>Upsc Aspirant's</t>
  </si>
  <si>
    <t xml:space="preserve">	Best banking services
</t>
  </si>
  <si>
    <t>2024-01-18 20:33:09</t>
  </si>
  <si>
    <t>pooja kushwaha</t>
  </si>
  <si>
    <t>2024-01-18 18:52:34</t>
  </si>
  <si>
    <t>2024-01-20 18:15:57</t>
  </si>
  <si>
    <t>Sitaram Chopade</t>
  </si>
  <si>
    <t xml:space="preserve">	nice app
</t>
  </si>
  <si>
    <t>2024-01-18 18:31:58</t>
  </si>
  <si>
    <t>2024-01-20 18:16:29</t>
  </si>
  <si>
    <t>1814 (vivo 1814)</t>
  </si>
  <si>
    <t>Saurabh barkhane</t>
  </si>
  <si>
    <t xml:space="preserve">	Bjhhi
</t>
  </si>
  <si>
    <t>2024-01-18 16:18:43</t>
  </si>
  <si>
    <t>2024-01-20 18:15:03</t>
  </si>
  <si>
    <t>Pravin Dige</t>
  </si>
  <si>
    <t xml:space="preserve">	Ok 👌 Good warking the app
</t>
  </si>
  <si>
    <t>2024-01-18 12:01:42</t>
  </si>
  <si>
    <t>2024-01-20 18:15:21</t>
  </si>
  <si>
    <t>Dipon Hembram</t>
  </si>
  <si>
    <t xml:space="preserve">	Balance problem
</t>
  </si>
  <si>
    <t>2024-01-18 10:33:53</t>
  </si>
  <si>
    <t>2024-01-20 18:14:29</t>
  </si>
  <si>
    <t>saurav ray</t>
  </si>
  <si>
    <t xml:space="preserve">	This is the fraud bank.in this bank when you account open then automatically without any permission 450 rs is cut. But in another bank no any charges is aplyed on savings account..... I advised to you all that please save your money and make distance from fino payment Bank...
</t>
  </si>
  <si>
    <t>2024-01-18 09:07:15</t>
  </si>
  <si>
    <t>2024-01-20 18:14:46</t>
  </si>
  <si>
    <t>camellia (Redmi Note 10T 5G)</t>
  </si>
  <si>
    <t>Raju Kewat</t>
  </si>
  <si>
    <t xml:space="preserve">	nandan kumar
</t>
  </si>
  <si>
    <t>2024-01-18 08:43:14</t>
  </si>
  <si>
    <t>2024-01-20 18:14:00</t>
  </si>
  <si>
    <t>Rakesh Kumar Roy</t>
  </si>
  <si>
    <t xml:space="preserve">	Nice Service
</t>
  </si>
  <si>
    <t>2024-01-18 06:10:34</t>
  </si>
  <si>
    <t>2024-01-20 18:13:44</t>
  </si>
  <si>
    <t>1902 (vivo 2010)</t>
  </si>
  <si>
    <t>Rahul Sharma</t>
  </si>
  <si>
    <t xml:space="preserve">	Good service Bank finopay
</t>
  </si>
  <si>
    <t>2024-01-18 06:09:49</t>
  </si>
  <si>
    <t>2024-01-20 18:13:02</t>
  </si>
  <si>
    <t>2149 (Y21A)</t>
  </si>
  <si>
    <t>Pravej Khan</t>
  </si>
  <si>
    <t xml:space="preserve">	Nice 🙂👍
</t>
  </si>
  <si>
    <t>2024-01-18 00:39:12</t>
  </si>
  <si>
    <t>2024-01-20 18:13:14</t>
  </si>
  <si>
    <t>2024-01-17</t>
  </si>
  <si>
    <t>Jyotish Kumar</t>
  </si>
  <si>
    <t>2024-01-17 23:56:22</t>
  </si>
  <si>
    <t>2024-01-20 18:20:55</t>
  </si>
  <si>
    <t>Gudu Gudu pradhan</t>
  </si>
  <si>
    <t>2024-01-17 21:56:33</t>
  </si>
  <si>
    <t>2024-01-20 18:21:06</t>
  </si>
  <si>
    <t>Amit Yadav</t>
  </si>
  <si>
    <t xml:space="preserve">	Amit kumar
</t>
  </si>
  <si>
    <t>2024-01-17 21:35:56</t>
  </si>
  <si>
    <t>2024-01-20 18:20:07</t>
  </si>
  <si>
    <t>Shaik Mohammed</t>
  </si>
  <si>
    <t xml:space="preserve">	Worst bank
</t>
  </si>
  <si>
    <t>2024-01-17 17:41:55</t>
  </si>
  <si>
    <t>2024-01-20 18:20:35</t>
  </si>
  <si>
    <t>xagain (Redmi K50i)</t>
  </si>
  <si>
    <t>Ramesh Singh</t>
  </si>
  <si>
    <t xml:space="preserve">	fees jyada le rha hi sb paysa rakhne se deta hi or fino leta ho
</t>
  </si>
  <si>
    <t>2024-01-17 16:44:43</t>
  </si>
  <si>
    <t>2024-01-20 18:19:41</t>
  </si>
  <si>
    <t>Md imran Khan</t>
  </si>
  <si>
    <t xml:space="preserve">	Good to pay and use
</t>
  </si>
  <si>
    <t>2024-01-17 14:56:48</t>
  </si>
  <si>
    <t>2024-01-20 18:19:23</t>
  </si>
  <si>
    <t>HWPRA-H (P8 lite 2017)</t>
  </si>
  <si>
    <t>indian_army Husain</t>
  </si>
  <si>
    <t xml:space="preserve">	Mere paise aapne aap acount me se hata gae passes help me
Review History:
2024-01-15T13:28:58Z(UTC) 	Mere paise aaone aap acount me se hta gya passes help me
</t>
  </si>
  <si>
    <t>2024-01-17 14:21:58</t>
  </si>
  <si>
    <t>2024-01-20 18:18:41</t>
  </si>
  <si>
    <t>RE513CL1 (realme narzo 30 5G)</t>
  </si>
  <si>
    <t>Jamirul Ali</t>
  </si>
  <si>
    <t xml:space="preserve">	Hi g
</t>
  </si>
  <si>
    <t>2024-01-17 14:09:03</t>
  </si>
  <si>
    <t>2024-01-20 18:19:07</t>
  </si>
  <si>
    <t>Niraj Raj</t>
  </si>
  <si>
    <t>2024-01-17 13:53:47</t>
  </si>
  <si>
    <t>2024-01-20 18:18:07</t>
  </si>
  <si>
    <t>m23xq (Galaxy M23 5G)</t>
  </si>
  <si>
    <t>Pravin Pendalwad</t>
  </si>
  <si>
    <t xml:space="preserve">	Best pement aap
</t>
  </si>
  <si>
    <t>2024-01-17 11:48:36</t>
  </si>
  <si>
    <t>2024-01-17 13:14:00</t>
  </si>
  <si>
    <t>RE87BAL1 (realme C35)</t>
  </si>
  <si>
    <t>Vicky Kumardt</t>
  </si>
  <si>
    <t xml:space="preserve">	Nice 👍
</t>
  </si>
  <si>
    <t>2024-01-17 11:45:03</t>
  </si>
  <si>
    <t>2024-01-17 13:13:55</t>
  </si>
  <si>
    <t>dildar Hussain</t>
  </si>
  <si>
    <t xml:space="preserve">	Abduly
</t>
  </si>
  <si>
    <t>2024-01-17 08:35:53</t>
  </si>
  <si>
    <t>2024-01-17 13:13:09</t>
  </si>
  <si>
    <t>rock (Redmi 11 Prime)</t>
  </si>
  <si>
    <t>Sushil Bhai</t>
  </si>
  <si>
    <t xml:space="preserve">	Vakil Singvara Sahni 🙏🥰
</t>
  </si>
  <si>
    <t>2024-01-17 08:28:59</t>
  </si>
  <si>
    <t>2024-01-17 13:13:23</t>
  </si>
  <si>
    <t>SUMAN KUMAR</t>
  </si>
  <si>
    <t xml:space="preserve">	Very bad
</t>
  </si>
  <si>
    <t>2024-01-17 07:55:32</t>
  </si>
  <si>
    <t>2024-01-17 13:12:53</t>
  </si>
  <si>
    <t>Rathod Manoj</t>
  </si>
  <si>
    <t xml:space="preserve">	West Bank froud bank without reason Debit restriction lagadiya saalone falthu bank koi use math karo ek number ki froudi bank he sab paise block kardegi
</t>
  </si>
  <si>
    <t>2024-01-17 07:43:10</t>
  </si>
  <si>
    <t>2024-01-17 13:12:42</t>
  </si>
  <si>
    <t>Infinix-X688C (HOT Play)</t>
  </si>
  <si>
    <t>Golu Khan</t>
  </si>
  <si>
    <t xml:space="preserve">	Kiya hai ye
</t>
  </si>
  <si>
    <t>2024-01-17 05:48:44</t>
  </si>
  <si>
    <t>2024-01-17 13:11:57</t>
  </si>
  <si>
    <t>भोजपुरी singer अक्षय कुमार</t>
  </si>
  <si>
    <t xml:space="preserve">	Best apps
</t>
  </si>
  <si>
    <t>2024-01-17 01:15:10</t>
  </si>
  <si>
    <t>2024-01-17 13:12:25</t>
  </si>
  <si>
    <t>2024-01-16</t>
  </si>
  <si>
    <t>Ramanareddy Chada</t>
  </si>
  <si>
    <t>2024-01-16 21:45:39</t>
  </si>
  <si>
    <t>2024-01-17 13:11:14</t>
  </si>
  <si>
    <t>merlin (Redmi Note 9)</t>
  </si>
  <si>
    <t>Dinesh Shrma</t>
  </si>
  <si>
    <t xml:space="preserve">	Best' benk
</t>
  </si>
  <si>
    <t>2024-01-16 20:56:22</t>
  </si>
  <si>
    <t>2024-01-17 13:11:41</t>
  </si>
  <si>
    <t>RE588DL1 (realme 9i 5G)</t>
  </si>
  <si>
    <t>Ravikumar Biskan</t>
  </si>
  <si>
    <t xml:space="preserve">	Good bank
</t>
  </si>
  <si>
    <t>2024-01-16 20:09:59</t>
  </si>
  <si>
    <t>2024-01-17 13:42:54</t>
  </si>
  <si>
    <t>RE58A5L1 (realme 10 Pro+ 5G)</t>
  </si>
  <si>
    <t>Sandip Banerjee</t>
  </si>
  <si>
    <t xml:space="preserve">	Finopay othority very good service provider bank othority
</t>
  </si>
  <si>
    <t>2024-01-16 18:25:23</t>
  </si>
  <si>
    <t>2024-01-17 13:42:39</t>
  </si>
  <si>
    <t>sabahl (moto e13)</t>
  </si>
  <si>
    <t>Sudhanshu</t>
  </si>
  <si>
    <t xml:space="preserve">	I hate fino payment Bank. This bank is charging Rs/-450 Annually. I committed empty my fino account.This is not zero balance account. I would highly recommend to all, Do not open account in this Bank
</t>
  </si>
  <si>
    <t>2024-01-16 17:51:58</t>
  </si>
  <si>
    <t>2024-01-17 13:42:10</t>
  </si>
  <si>
    <t>Infinix-X6832 (HOT 30 5G)</t>
  </si>
  <si>
    <t>md Salim SA</t>
  </si>
  <si>
    <t xml:space="preserve">	Face
</t>
  </si>
  <si>
    <t>2024-01-16 16:26:42</t>
  </si>
  <si>
    <t>2024-01-17 13:42:23</t>
  </si>
  <si>
    <t>cyprus64 (moto e40)</t>
  </si>
  <si>
    <t>Basu majhi</t>
  </si>
  <si>
    <t xml:space="preserve">	Basu pujari
</t>
  </si>
  <si>
    <t>2024-01-16 11:52:34</t>
  </si>
  <si>
    <t>2024-01-17 13:41:22</t>
  </si>
  <si>
    <t>Md Ragd</t>
  </si>
  <si>
    <t xml:space="preserve">	Md Ragib
</t>
  </si>
  <si>
    <t>2024-01-16 11:15:00</t>
  </si>
  <si>
    <t>2024-01-17 13:41:36</t>
  </si>
  <si>
    <t>TECNO-KD7 (TECNO SPARK 5 Pro)</t>
  </si>
  <si>
    <t>Banesingh suryawanshi</t>
  </si>
  <si>
    <t>2024-01-16 08:31:20</t>
  </si>
  <si>
    <t>2024-01-17 13:16:00</t>
  </si>
  <si>
    <t>Infinix-X655D (Infinix HOT 9)</t>
  </si>
  <si>
    <t>Dona Khan</t>
  </si>
  <si>
    <t xml:space="preserve">	Kyc kese hoga
</t>
  </si>
  <si>
    <t>2024-01-16 00:57:44</t>
  </si>
  <si>
    <t>2024-01-17 13:41:08</t>
  </si>
  <si>
    <t>Rajeev kumar Yadav</t>
  </si>
  <si>
    <t xml:space="preserve">	Okay thanks you ji Boy Delewari my love India
</t>
  </si>
  <si>
    <t>2024-01-16 00:37:11</t>
  </si>
  <si>
    <t>2024-01-17 13:15:25</t>
  </si>
  <si>
    <t>2024-01-15</t>
  </si>
  <si>
    <t>TS 09 GAMING</t>
  </si>
  <si>
    <t>2024-01-15 20:18:28</t>
  </si>
  <si>
    <t>2024-01-17 13:15:39</t>
  </si>
  <si>
    <t>RE58B8L1 (realme 11 Pro 5G)</t>
  </si>
  <si>
    <t>Alom</t>
  </si>
  <si>
    <t xml:space="preserve">	Hamidul Hussain
</t>
  </si>
  <si>
    <t>2024-01-15 19:10:06</t>
  </si>
  <si>
    <t>2024-01-17 13:44:05</t>
  </si>
  <si>
    <t>Abhay Kumar</t>
  </si>
  <si>
    <t xml:space="preserve">	As Usual Fraud.
</t>
  </si>
  <si>
    <t>2024-01-15 13:22:27</t>
  </si>
  <si>
    <t>2024-01-15 17:13:48</t>
  </si>
  <si>
    <t>Saurav Sharma</t>
  </si>
  <si>
    <t xml:space="preserve">	This app is very good 😊
</t>
  </si>
  <si>
    <t>2024-01-15 13:17:13</t>
  </si>
  <si>
    <t>2024-01-15 17:13:11</t>
  </si>
  <si>
    <t>Aashu Jha</t>
  </si>
  <si>
    <t xml:space="preserve">	Doesn't open
</t>
  </si>
  <si>
    <t>2024-01-15 12:35:23</t>
  </si>
  <si>
    <t>2024-01-15 17:12:23</t>
  </si>
  <si>
    <t>2116 (V2116)</t>
  </si>
  <si>
    <t>Nitin Koli</t>
  </si>
  <si>
    <t xml:space="preserve">	Sabse ghatiya Bank hai ye india me
</t>
  </si>
  <si>
    <t>2024-01-15 11:11:48</t>
  </si>
  <si>
    <t>2024-01-15 17:12:51</t>
  </si>
  <si>
    <t>Nitesh Lovevanshi</t>
  </si>
  <si>
    <t xml:space="preserve">	आपको भी सुबकामनाये
</t>
  </si>
  <si>
    <t>2024-01-15 10:56:32</t>
  </si>
  <si>
    <t>2024-01-15 17:11:28</t>
  </si>
  <si>
    <t>OP5958L1 (OnePlus Nord N30 5G)</t>
  </si>
  <si>
    <t>Rahul Deka</t>
  </si>
  <si>
    <t xml:space="preserve">	Excellent
</t>
  </si>
  <si>
    <t>2024-01-15 10:43:57</t>
  </si>
  <si>
    <t>2024-01-15 17:11:43</t>
  </si>
  <si>
    <t>Anaparthi Lavanya</t>
  </si>
  <si>
    <t>2024-01-15 10:26:17</t>
  </si>
  <si>
    <t>2024-01-15 17:11:05</t>
  </si>
  <si>
    <t>Sunil Dewda</t>
  </si>
  <si>
    <t xml:space="preserve">	First open fino account
</t>
  </si>
  <si>
    <t>2024-01-15 09:21:29</t>
  </si>
  <si>
    <t>2024-01-15 17:11:17</t>
  </si>
  <si>
    <t>Amit Keshari</t>
  </si>
  <si>
    <t>2024-01-15 00:24:15</t>
  </si>
  <si>
    <t>2024-01-15 17:10:42</t>
  </si>
  <si>
    <t>2024-01-14</t>
  </si>
  <si>
    <t>TARIKUL Sk</t>
  </si>
  <si>
    <t xml:space="preserve">	আশরাফুল বিবি
</t>
  </si>
  <si>
    <t>2024-01-14 21:03:27</t>
  </si>
  <si>
    <t>2024-01-15 17:10:37</t>
  </si>
  <si>
    <t>Myblacky</t>
  </si>
  <si>
    <t xml:space="preserve">	Really awesome bank 👍👍👍
</t>
  </si>
  <si>
    <t>2024-01-14 16:10:46</t>
  </si>
  <si>
    <t>2024-01-15 17:19:27</t>
  </si>
  <si>
    <t>angelicain (POCO C31)</t>
  </si>
  <si>
    <t>Babula Pujari</t>
  </si>
  <si>
    <t>2024-01-14 12:43:34</t>
  </si>
  <si>
    <t>2024-01-15 17:19:51</t>
  </si>
  <si>
    <t>Berendr Berendr Pandey</t>
  </si>
  <si>
    <t xml:space="preserve">	अछा है
</t>
  </si>
  <si>
    <t>2024-01-14 12:26:27</t>
  </si>
  <si>
    <t>2024-01-15 17:18:35</t>
  </si>
  <si>
    <t>vivek Yadav</t>
  </si>
  <si>
    <t xml:space="preserve">	Every time login errors on fino pay slove it but I give 5star you
</t>
  </si>
  <si>
    <t>2024-01-14 11:15:43</t>
  </si>
  <si>
    <t>2024-01-15 17:18:18</t>
  </si>
  <si>
    <t>V2321 (T2 Pro 5G)</t>
  </si>
  <si>
    <t>Sk Riyajuddin</t>
  </si>
  <si>
    <t xml:space="preserve">	gi
</t>
  </si>
  <si>
    <t>2024-01-14 11:05:37</t>
  </si>
  <si>
    <t>2024-01-15 17:17:45</t>
  </si>
  <si>
    <t>V2307 (Y200 5G)</t>
  </si>
  <si>
    <t>Akshay Akshay</t>
  </si>
  <si>
    <t xml:space="preserve">	hamara mubile no sms nahi le Raha hai
</t>
  </si>
  <si>
    <t>2024-01-14 08:52:25</t>
  </si>
  <si>
    <t>2024-01-15 17:17:58</t>
  </si>
  <si>
    <t>Ishwar Pando</t>
  </si>
  <si>
    <t xml:space="preserve">	दोस्तों मैं बताना चाहूंगा यह बैंक बहुत खराब बैंक है और बकवास भी है फोन के माध्यम से मेरा कोई पैसा डालता है तो पता नहीं चलता है कहा पैसा चला जाता है बैलेंस जिरो दिखाता है कोई भुल कर भी न खाता खोलवाए न इसमें पैसा रखें नहीं तो पसथाना पड़ेगा सबसे अच्छा कोई सरकारी बैंकों का ही इस्तेमाल करें मादरचोद 310 रुपए जल्द वापस कर
Review History:
2024-01-10T05:37:24Z(UTC) 	दोस्तों मैं बताना चाहूंगा यह बैंक बहुत खराब बैंक है और बकवास भी है फोन के माध्यम से मेरा कोई पैसा डालता है तो पता नहीं चलता है कहा पैसा चला जाता है बैलेंस जिरो दिखाता है कोई भुल कर भी न खाता खोलवाए न इसमें पैसा रखें नहीं तो पसथाना पड़ेगा सबसे अच्छा कोई सरकारी बैंकों का ही इस्तेमाल करें
Review History:
2023-06-19T12:24:21Z(UTC) 	थंकियू वेरी गुड़
Review History:
2023-06-19T03:29:35Z(UTC) 	मेरा पैसा 700 गायब हो गया बहुत खराब कंपनी है फिनो बैक का एकाउट कोइ न खोलवाए का चिज का पैसा काटता है मादर चोद मेरा पैसा वापस कर
</t>
  </si>
  <si>
    <t>2024-01-14 07:11:06</t>
  </si>
  <si>
    <t>2024-01-15 17:17:17</t>
  </si>
  <si>
    <t>2.1.7</t>
  </si>
  <si>
    <t xml:space="preserve">	Nise
</t>
  </si>
  <si>
    <t>2024-01-14 02:14:06</t>
  </si>
  <si>
    <t>2024-01-15 17:17:05</t>
  </si>
  <si>
    <t>Anuj kandulna</t>
  </si>
  <si>
    <t xml:space="preserve">	nice app 😘
</t>
  </si>
  <si>
    <t>2024-01-14 01:23:22</t>
  </si>
  <si>
    <t>2024-01-15 17:16:16</t>
  </si>
  <si>
    <t>Dinesh Shakya</t>
  </si>
  <si>
    <t xml:space="preserve">	Lovely 😍
</t>
  </si>
  <si>
    <t>2024-01-14 01:01:14</t>
  </si>
  <si>
    <t>2024-01-15 17:16:05</t>
  </si>
  <si>
    <t>2024-01-13</t>
  </si>
  <si>
    <t>Thomas Basu</t>
  </si>
  <si>
    <t xml:space="preserve">	This is the worst app, sometimes errors come and sometimes L. M pin itself is not set, how is the app?
</t>
  </si>
  <si>
    <t>2024-01-13 19:48:11</t>
  </si>
  <si>
    <t>2024-01-15 17:23:56</t>
  </si>
  <si>
    <t>Badshah Sonu</t>
  </si>
  <si>
    <t xml:space="preserve">	Good👍
</t>
  </si>
  <si>
    <t>2024-01-13 19:09:30</t>
  </si>
  <si>
    <t>2024-01-15 17:23:45</t>
  </si>
  <si>
    <t>marblein (POCO F5)</t>
  </si>
  <si>
    <t>Anshu Kumar</t>
  </si>
  <si>
    <t xml:space="preserve">	Anshu kumar @ l email ✉️📨
</t>
  </si>
  <si>
    <t>2024-01-13 18:54:54</t>
  </si>
  <si>
    <t>2024-01-15 17:23:19</t>
  </si>
  <si>
    <t>2024-01-13 18:53:41</t>
  </si>
  <si>
    <t>2024-01-15 17:23:07</t>
  </si>
  <si>
    <t>Jyotirmay Sahoo</t>
  </si>
  <si>
    <t xml:space="preserve">	It was totally scam My send me 136 rupees to my fino account and this show me money was receved but my fino account balance is show 0.... Totally scam ....don't open. Account in this app
</t>
  </si>
  <si>
    <t>2024-01-13 13:57:33</t>
  </si>
  <si>
    <t>2024-01-15 17:22:17</t>
  </si>
  <si>
    <t>Majhbul sekh Majhbul</t>
  </si>
  <si>
    <t xml:space="preserve">	🏦 i if India Today conclave
</t>
  </si>
  <si>
    <t>2024-01-13 13:27:28</t>
  </si>
  <si>
    <t>2024-01-15 17:22:35</t>
  </si>
  <si>
    <t>Ashwin Kadu</t>
  </si>
  <si>
    <t>2024-01-13 12:10:51</t>
  </si>
  <si>
    <t>2024-01-15 17:21:54</t>
  </si>
  <si>
    <t>HWCOR (Honor Play)</t>
  </si>
  <si>
    <t>Siddhartha Bisai</t>
  </si>
  <si>
    <t xml:space="preserve">	Don't open account in fino payments Bank...they are fraud..they charges 450 rs...where other banks didn't charges a single rupee for using savings account.and their customer service is very bad. I reported them many time but they didn't resolve my problem. And their app is also very slow
</t>
  </si>
  <si>
    <t>2024-01-13 11:49:34</t>
  </si>
  <si>
    <t>2024-01-15 17:21:26</t>
  </si>
  <si>
    <t>gram (POCO M2 Pro)</t>
  </si>
  <si>
    <t>Kewalram Kasde</t>
  </si>
  <si>
    <t xml:space="preserve">	Not working app
</t>
  </si>
  <si>
    <t>2024-01-13 07:44:04</t>
  </si>
  <si>
    <t>2024-01-15 17:20:42</t>
  </si>
  <si>
    <t>Taneer Alam</t>
  </si>
  <si>
    <t xml:space="preserve">	Tanwir raja
Review History:
2024-01-13T02:04:23Z(UTC) 	Tanwir Raja3
</t>
  </si>
  <si>
    <t>2024-01-13 07:40:44</t>
  </si>
  <si>
    <t>2024-01-15 17:20:54</t>
  </si>
  <si>
    <t>2024-01-12</t>
  </si>
  <si>
    <t>Gokul Palanisamy</t>
  </si>
  <si>
    <t xml:space="preserve">	I can't able to access mobile banking app service unavailable it shows
</t>
  </si>
  <si>
    <t>2024-01-12 23:33:13</t>
  </si>
  <si>
    <t>2024-01-15 17:28:45</t>
  </si>
  <si>
    <t>Thedeepak</t>
  </si>
  <si>
    <t>2024-01-12 22:13:47</t>
  </si>
  <si>
    <t>2024-01-15 17:28:22</t>
  </si>
  <si>
    <t>BB_A2_AYAN ALI</t>
  </si>
  <si>
    <t>2024-01-12 21:28:25</t>
  </si>
  <si>
    <t>2024-01-15 17:27:26</t>
  </si>
  <si>
    <t>a7y18lte (Galaxy A7 (2018))</t>
  </si>
  <si>
    <t>SOUL KITCHEN CO</t>
  </si>
  <si>
    <t xml:space="preserve">	Nice apps
</t>
  </si>
  <si>
    <t>2024-01-12 19:49:19</t>
  </si>
  <si>
    <t>2024-01-15 17:27:59</t>
  </si>
  <si>
    <t>Jaisraj patel</t>
  </si>
  <si>
    <t>2024-01-12 18:10:07</t>
  </si>
  <si>
    <t>2024-01-15 17:26:57</t>
  </si>
  <si>
    <t>Mubaashir Khan</t>
  </si>
  <si>
    <t>2024-01-12 17:50:19</t>
  </si>
  <si>
    <t>2024-01-15 17:27:08</t>
  </si>
  <si>
    <t>cancunf (moto g54 5G)</t>
  </si>
  <si>
    <t>shashi slk</t>
  </si>
  <si>
    <t xml:space="preserve">	Bad experience
</t>
  </si>
  <si>
    <t>2024-01-12 15:09:30</t>
  </si>
  <si>
    <t>2024-01-15 17:25:38</t>
  </si>
  <si>
    <t>md Kalam</t>
  </si>
  <si>
    <t xml:space="preserve">	Karim General Store
</t>
  </si>
  <si>
    <t>2024-01-12 15:04:23</t>
  </si>
  <si>
    <t>2024-01-15 17:25:55</t>
  </si>
  <si>
    <t>1907 (vivo 1907)</t>
  </si>
  <si>
    <t>Upendra Kumar</t>
  </si>
  <si>
    <t xml:space="preserve">	Upendra,kumar
</t>
  </si>
  <si>
    <t>2024-01-12 13:32:49</t>
  </si>
  <si>
    <t>2024-01-15 17:24:50</t>
  </si>
  <si>
    <t>OP52F3L1 (A77 5G)</t>
  </si>
  <si>
    <t>Ibrahim Salmani</t>
  </si>
  <si>
    <t xml:space="preserve">	sir I'm from vapi fino psy aap par purablam
</t>
  </si>
  <si>
    <t>2024-01-12 13:04:41</t>
  </si>
  <si>
    <t>2024-01-15 17:25:20</t>
  </si>
  <si>
    <t>Yug Gifh</t>
  </si>
  <si>
    <t xml:space="preserve">	शहजाद अली
</t>
  </si>
  <si>
    <t>2024-01-12 13:02:37</t>
  </si>
  <si>
    <t>2024-01-15 17:29:18</t>
  </si>
  <si>
    <t>V2151 (T1 Pro 5G)</t>
  </si>
  <si>
    <t>Aminul Islam</t>
  </si>
  <si>
    <t xml:space="preserve">	I am new account active
</t>
  </si>
  <si>
    <t>2024-01-12 09:01:31</t>
  </si>
  <si>
    <t>2024-01-12 12:17:17</t>
  </si>
  <si>
    <t>Tk S</t>
  </si>
  <si>
    <t xml:space="preserve">	Well service enjoy the day of Accountancy
</t>
  </si>
  <si>
    <t>2024-01-12 00:43:29</t>
  </si>
  <si>
    <t>2024-01-12 12:17:35</t>
  </si>
  <si>
    <t>2024-01-11</t>
  </si>
  <si>
    <t>Sameer Ahmad</t>
  </si>
  <si>
    <t xml:space="preserve">	few 450 first tra
</t>
  </si>
  <si>
    <t>2024-01-11 22:30:51</t>
  </si>
  <si>
    <t>2024-01-12 12:16:05</t>
  </si>
  <si>
    <t>Soni Kumari</t>
  </si>
  <si>
    <t>2024-01-11 20:07:00</t>
  </si>
  <si>
    <t>2024-01-12 12:16:21</t>
  </si>
  <si>
    <t>devon (moto g32)</t>
  </si>
  <si>
    <t>Pirajee Ghuge</t>
  </si>
  <si>
    <t>2024-01-11 19:21:10</t>
  </si>
  <si>
    <t>2024-01-12 12:15:47</t>
  </si>
  <si>
    <t>Ashish Raj</t>
  </si>
  <si>
    <t xml:space="preserve">	Worst services Customer care shi information nhi deta Kyc ke liye koi bhi online nhi h
</t>
  </si>
  <si>
    <t>2024-01-11 17:27:06</t>
  </si>
  <si>
    <t>2024-01-12 12:15:11</t>
  </si>
  <si>
    <t>Sartaj Mohammad</t>
  </si>
  <si>
    <t xml:space="preserve">	This is type of very very poor and bad baking sestem Why I am pay 450 rs if I am open saving account in this type of bank
</t>
  </si>
  <si>
    <t>2024-01-11 16:57:58</t>
  </si>
  <si>
    <t>2024-01-12 12:14:49</t>
  </si>
  <si>
    <t>capri (moto g(10))</t>
  </si>
  <si>
    <t>Er. Saurabh Singh</t>
  </si>
  <si>
    <t xml:space="preserve">	All in one
</t>
  </si>
  <si>
    <t>2024-01-11 15:40:37</t>
  </si>
  <si>
    <t>2024-01-12 12:14:34</t>
  </si>
  <si>
    <t>RE58C6 (realme narzo N53)</t>
  </si>
  <si>
    <t xml:space="preserve">	Really bad experience, hard to open account, resetting mpin is too complicated.
</t>
  </si>
  <si>
    <t>2024-01-11 13:57:33</t>
  </si>
  <si>
    <t>2024-01-12 12:13:54</t>
  </si>
  <si>
    <t>Vikram Meena</t>
  </si>
  <si>
    <t xml:space="preserve">	Gattiya ap
</t>
  </si>
  <si>
    <t>2024-01-11 13:33:00</t>
  </si>
  <si>
    <t>2024-01-12 12:14:16</t>
  </si>
  <si>
    <t>Md Sageer</t>
  </si>
  <si>
    <t>2024-01-11 12:22:11</t>
  </si>
  <si>
    <t>2024-01-12 12:22:34</t>
  </si>
  <si>
    <t>Kanchan Devi</t>
  </si>
  <si>
    <t xml:space="preserve">	Rajkumar chupial
</t>
  </si>
  <si>
    <t>2024-01-11 12:16:44</t>
  </si>
  <si>
    <t>2024-01-12 12:22:53</t>
  </si>
  <si>
    <t>Bharat bhai Khuman</t>
  </si>
  <si>
    <t xml:space="preserve">	Hikho opopopopop
</t>
  </si>
  <si>
    <t>2024-01-11 11:49:13</t>
  </si>
  <si>
    <t>2024-01-12 12:21:18</t>
  </si>
  <si>
    <t>OP4F43L1 (Reno5 Lite)</t>
  </si>
  <si>
    <t>NITESH GAMING 4672</t>
  </si>
  <si>
    <t>2024-01-11 11:08:25</t>
  </si>
  <si>
    <t>2024-01-12 12:21:37</t>
  </si>
  <si>
    <t>itel-A662L (itel A60E)</t>
  </si>
  <si>
    <t>Ranjit singh</t>
  </si>
  <si>
    <t>2024-01-11 10:04:49</t>
  </si>
  <si>
    <t>2024-01-12 12:20:42</t>
  </si>
  <si>
    <t>4star gaming</t>
  </si>
  <si>
    <t xml:space="preserve">	Helpful
</t>
  </si>
  <si>
    <t>2024-01-11 08:51:38</t>
  </si>
  <si>
    <t>2024-01-12 12:20:54</t>
  </si>
  <si>
    <t>RMX2189 (realme C12)</t>
  </si>
  <si>
    <t>Ragni Kumari</t>
  </si>
  <si>
    <t>2024-01-11 08:45:58</t>
  </si>
  <si>
    <t>2024-01-12 12:19:36</t>
  </si>
  <si>
    <t>2120 (V2139)</t>
  </si>
  <si>
    <t>LBR Gaming</t>
  </si>
  <si>
    <t>2024-01-11 07:56:26</t>
  </si>
  <si>
    <t>2024-01-12 12:20:20</t>
  </si>
  <si>
    <t>2024-01-10</t>
  </si>
  <si>
    <t>kethavath ravinder naik</t>
  </si>
  <si>
    <t>2024-01-10 22:04:50</t>
  </si>
  <si>
    <t>2024-01-12 12:18:55</t>
  </si>
  <si>
    <t>RMX2117L1 (realme Narzo 30 Pro 5G)</t>
  </si>
  <si>
    <t>Irfan Irfan</t>
  </si>
  <si>
    <t xml:space="preserve">	Lifebuoy dh mart dh joynal hkf diff Uri ok cancel hi kam kar Raha tha kya huaa kya huaa huaa kya huaa hai Raat Ko kya huaa kya hua tha kya hai 😥 hai 😥🥹 hai Raat ke good night friends out time to get a good night and 🌄 Good ufjdhdsh ucch ifjbsx ok b good afternoon b good if d h o fu panda b ok sir bye good morning sir j Ali nai c ok cancel b morning sir I thank God for granted a good morning sir thanks 👍 td hai 😥🥹 xjddb JC Penny and good night my doty ok sir thanks a good day sir j my out
</t>
  </si>
  <si>
    <t>2024-01-10 18:01:42</t>
  </si>
  <si>
    <t>2024-01-12 12:19:14</t>
  </si>
  <si>
    <t>krishna Sahu</t>
  </si>
  <si>
    <t xml:space="preserve">	Please update user graphics
</t>
  </si>
  <si>
    <t>2024-01-10 15:27:41</t>
  </si>
  <si>
    <t>2024-01-12 12:29:36</t>
  </si>
  <si>
    <t>OPD4A1L1 (OPPO Reno7 5G)</t>
  </si>
  <si>
    <t>hemanta luha</t>
  </si>
  <si>
    <t>2024-01-10 15:04:08</t>
  </si>
  <si>
    <t>2024-01-12 12:29:23</t>
  </si>
  <si>
    <t>Md sadab H4xtiger</t>
  </si>
  <si>
    <t xml:space="preserve">	Mast ha
</t>
  </si>
  <si>
    <t>2024-01-10 12:55:24</t>
  </si>
  <si>
    <t>2024-01-12 12:26:31</t>
  </si>
  <si>
    <t>Biswajith Sarkar</t>
  </si>
  <si>
    <t>2024-01-10 12:51:45</t>
  </si>
  <si>
    <t>2024-01-12 12:29:06</t>
  </si>
  <si>
    <t>OP4C51L1 (Reno4 Lite)</t>
  </si>
  <si>
    <t>Anil Sankad.</t>
  </si>
  <si>
    <t>2024-01-10 12:45:17</t>
  </si>
  <si>
    <t>2024-01-12 12:25:41</t>
  </si>
  <si>
    <t>excalibur (Redmi Note 9 Pro Max)</t>
  </si>
  <si>
    <t>Niranjan Yadav</t>
  </si>
  <si>
    <t>2024-01-10 12:28:18</t>
  </si>
  <si>
    <t>2024-01-12 12:26:03</t>
  </si>
  <si>
    <t>r8q (Galaxy S20 FE)</t>
  </si>
  <si>
    <t>Love America 1122</t>
  </si>
  <si>
    <t xml:space="preserve">	जंगम बाबुभाई
</t>
  </si>
  <si>
    <t>2024-01-10 12:05:00</t>
  </si>
  <si>
    <t>2024-01-12 12:25:13</t>
  </si>
  <si>
    <t>Rofikul Islam</t>
  </si>
  <si>
    <t>2024-01-10 11:06:47</t>
  </si>
  <si>
    <t>2024-01-12 12:24:17</t>
  </si>
  <si>
    <t>lavender (Redmi  Note  7)</t>
  </si>
  <si>
    <t xml:space="preserve">	amit nyy jhip
</t>
  </si>
  <si>
    <t>2024-01-10 10:26:17</t>
  </si>
  <si>
    <t>2024-01-12 12:23:41</t>
  </si>
  <si>
    <t>Edaramesh Ramesh</t>
  </si>
  <si>
    <t>2024-01-10 09:40:37</t>
  </si>
  <si>
    <t>2024-01-12 12:32:52</t>
  </si>
  <si>
    <t>Ram Shankar</t>
  </si>
  <si>
    <t>2024-01-10 08:59:22</t>
  </si>
  <si>
    <t>2024-01-12 12:33:07</t>
  </si>
  <si>
    <t>Praveen Kumar</t>
  </si>
  <si>
    <t>2024-01-10 08:51:24</t>
  </si>
  <si>
    <t>2024-01-12 12:32:36</t>
  </si>
  <si>
    <t>laurel_sprout (Mi A3)</t>
  </si>
  <si>
    <t>RAVI KUMAR</t>
  </si>
  <si>
    <t xml:space="preserve">	Balance enquiry not statement given account statement.
</t>
  </si>
  <si>
    <t>2024-01-10 07:54:06</t>
  </si>
  <si>
    <t>2024-01-12 12:32:04</t>
  </si>
  <si>
    <t>RMX2151L1 (realme 7)</t>
  </si>
  <si>
    <t>Chintu Badatya</t>
  </si>
  <si>
    <t xml:space="preserve">	Kuchh bhi achcha Nahin Hai fino
</t>
  </si>
  <si>
    <t>2024-01-10 07:30:50</t>
  </si>
  <si>
    <t>2024-01-12 12:31:09</t>
  </si>
  <si>
    <t>2024-01-09</t>
  </si>
  <si>
    <t>Vishal gutam</t>
  </si>
  <si>
    <t xml:space="preserve">	Vishal king 👑 jatav
</t>
  </si>
  <si>
    <t>2024-01-09 22:31:16</t>
  </si>
  <si>
    <t>2024-01-12 12:31:24</t>
  </si>
  <si>
    <t>RECE4244 (realme C15 Qualcomm Edition)</t>
  </si>
  <si>
    <t>Indian culture</t>
  </si>
  <si>
    <t>2024-01-09 20:46:36</t>
  </si>
  <si>
    <t>2024-01-12 12:30:42</t>
  </si>
  <si>
    <t>OP4F4DL1 (CPH2211)</t>
  </si>
  <si>
    <t>Hafiz konain Khalid</t>
  </si>
  <si>
    <t xml:space="preserve">	Hafiz
</t>
  </si>
  <si>
    <t>2024-01-09 19:03:44</t>
  </si>
  <si>
    <t>2024-01-12 12:30:54</t>
  </si>
  <si>
    <t>Radhika Kyama</t>
  </si>
  <si>
    <t>2024-01-09 18:28:46</t>
  </si>
  <si>
    <t>2024-01-12 12:30:23</t>
  </si>
  <si>
    <t>m31 (Galaxy M31)</t>
  </si>
  <si>
    <t>Anish Anish Kumar</t>
  </si>
  <si>
    <t xml:space="preserve">	अनीस0101
</t>
  </si>
  <si>
    <t>2024-01-09 17:45:19</t>
  </si>
  <si>
    <t>2024-01-09 17:54:19</t>
  </si>
  <si>
    <t>MANGESH BICCHEWAR</t>
  </si>
  <si>
    <t>2024-01-09 17:20:35</t>
  </si>
  <si>
    <t>2024-01-09 17:54:40</t>
  </si>
  <si>
    <t>RMX3085L1 (realme  8)</t>
  </si>
  <si>
    <t>Dhanan Boro</t>
  </si>
  <si>
    <t xml:space="preserve">	Hi nice
</t>
  </si>
  <si>
    <t>2024-01-09 17:14:37</t>
  </si>
  <si>
    <t>2024-01-12 12:34:05</t>
  </si>
  <si>
    <t>earth (Redmi 12C)</t>
  </si>
  <si>
    <t>RAJKUMAR GADE</t>
  </si>
  <si>
    <t>2024-01-09 16:21:56</t>
  </si>
  <si>
    <t>2024-01-09 17:53:07</t>
  </si>
  <si>
    <t>Salmankhn</t>
  </si>
  <si>
    <t xml:space="preserve">	Same
</t>
  </si>
  <si>
    <t>2024-01-09 15:11:15</t>
  </si>
  <si>
    <t>2024-01-09 17:52:53</t>
  </si>
  <si>
    <t>RED8BEL1 (realme GT NEO 3 150W)</t>
  </si>
  <si>
    <t>Sumit Gupta</t>
  </si>
  <si>
    <t>2024-01-09 14:17:16</t>
  </si>
  <si>
    <t>2024-01-09 17:52:33</t>
  </si>
  <si>
    <t>Koteswar rao Ch</t>
  </si>
  <si>
    <t>2024-01-09 13:35:55</t>
  </si>
  <si>
    <t>2024-01-09 17:52:08</t>
  </si>
  <si>
    <t>Rashida. Sayyad.</t>
  </si>
  <si>
    <t xml:space="preserve">	Good.
</t>
  </si>
  <si>
    <t>2024-01-09 13:31:01</t>
  </si>
  <si>
    <t>2024-01-09 17:51:54</t>
  </si>
  <si>
    <t>j2corelte (Galaxy J2 Core)</t>
  </si>
  <si>
    <t>Virendra Kumar tandan Tandan</t>
  </si>
  <si>
    <t xml:space="preserve">	Achha hai
</t>
  </si>
  <si>
    <t>2024-01-09 09:40:33</t>
  </si>
  <si>
    <t>2024-01-09 17:51:38</t>
  </si>
  <si>
    <t>Sachin Dubey</t>
  </si>
  <si>
    <t>2024-01-09 07:33:37</t>
  </si>
  <si>
    <t>2024-01-09 17:51:22</t>
  </si>
  <si>
    <t>OP573DL1 (A79 5G)</t>
  </si>
  <si>
    <t>kunja sahu</t>
  </si>
  <si>
    <t>2024-01-09 06:29:09</t>
  </si>
  <si>
    <t>2024-01-09 17:57:42</t>
  </si>
  <si>
    <t>1917 (vivo 1917)</t>
  </si>
  <si>
    <t>2024-01-08</t>
  </si>
  <si>
    <t>Dilip yadav Dileep yadav</t>
  </si>
  <si>
    <t xml:space="preserve">	Deeiip you have
</t>
  </si>
  <si>
    <t>2024-01-08 22:30:56</t>
  </si>
  <si>
    <t>2024-01-09 17:07:38</t>
  </si>
  <si>
    <t>2110 (V2152)</t>
  </si>
  <si>
    <t>Shusheel kol Susheel kol</t>
  </si>
  <si>
    <t xml:space="preserve">	Thankx
</t>
  </si>
  <si>
    <t>2024-01-08 19:21:30</t>
  </si>
  <si>
    <t>RMX2050 (realme narzo 20A)</t>
  </si>
  <si>
    <t>AnjuAbhishek Bari</t>
  </si>
  <si>
    <t xml:space="preserve">	Bhaut majaa aayegaa
</t>
  </si>
  <si>
    <t>2024-01-08 18:20:58</t>
  </si>
  <si>
    <t>Saheb Siddiqui</t>
  </si>
  <si>
    <t xml:space="preserve">	GOOD BEST BANK
Review History:
2024-01-06T07:47:52Z(UTC) 	GOOD
</t>
  </si>
  <si>
    <t>2024-01-08 15:04:12</t>
  </si>
  <si>
    <t>2024-01-08 15:02:54</t>
  </si>
  <si>
    <t>m12 (Galaxy M12)</t>
  </si>
  <si>
    <t>2024-01-08 13:45:33</t>
  </si>
  <si>
    <t>2024-01-08 14:50:58</t>
  </si>
  <si>
    <t>BOOBALAN MURUGADASAN</t>
  </si>
  <si>
    <t xml:space="preserve">	Who authorized you to transfer my subsidy amount to his bank without my permission? Canceling it immediately may result in a cybercrime complaint this app is completely cheeting So Careful
Review History:
2023-10-03T05:38:26Z(UTC) 	Who authorized you to transfer my subsidy amount to his bank without my permission? Canceling it immediately may result in a cybercrime complaint
</t>
  </si>
  <si>
    <t>2024-01-08 12:45:20</t>
  </si>
  <si>
    <t>2024-01-08 14:51:51</t>
  </si>
  <si>
    <t>2.3.2</t>
  </si>
  <si>
    <t>m51 (Galaxy M51)</t>
  </si>
  <si>
    <t>KORAPUT VISION</t>
  </si>
  <si>
    <t>2024-01-08 12:36:55</t>
  </si>
  <si>
    <t>2024-01-08 14:50:20</t>
  </si>
  <si>
    <t>Satyendra kumar</t>
  </si>
  <si>
    <t>2024-01-08 11:42:59</t>
  </si>
  <si>
    <t>2024-01-08 14:50:35</t>
  </si>
  <si>
    <t>kj Namdev</t>
  </si>
  <si>
    <t>2024-01-08 11:08:30</t>
  </si>
  <si>
    <t>2024-01-08 14:49:17</t>
  </si>
  <si>
    <t>Priyanshu Rathor</t>
  </si>
  <si>
    <t xml:space="preserve">	Sir I'm priyanshu in bihar my finopay is not login
</t>
  </si>
  <si>
    <t>2024-01-08 09:54:10</t>
  </si>
  <si>
    <t>2024-01-08 14:50:04</t>
  </si>
  <si>
    <t>Digamber Uniyal</t>
  </si>
  <si>
    <t xml:space="preserve">	Wrost.. Charges high and wrost custmer care
</t>
  </si>
  <si>
    <t>2024-01-08 09:36:58</t>
  </si>
  <si>
    <t>2024-01-08 14:48:46</t>
  </si>
  <si>
    <t>2024-01-07</t>
  </si>
  <si>
    <t>Dharam Raj Yadav</t>
  </si>
  <si>
    <t xml:space="preserve">	Seamless Performance, User Friendly App
</t>
  </si>
  <si>
    <t>2024-01-07 22:00:26</t>
  </si>
  <si>
    <t>2024-01-08 14:49:01</t>
  </si>
  <si>
    <t>1920 (V2024)</t>
  </si>
  <si>
    <t>Ashu</t>
  </si>
  <si>
    <t xml:space="preserve">	Dear Fino iPhone user ke liye bhi app available kijiye kyuki iPhone Wale bhi aapke customer hai
</t>
  </si>
  <si>
    <t>2024-01-07 21:52:08</t>
  </si>
  <si>
    <t>Dear Customer,
We appreciate you taking the time to leave a review, will surely look into it.
Thank you for banking with us, looking forward for your continued patronage.
Team Fino Payments Bank</t>
  </si>
  <si>
    <t>2024-01-08 14:47:58</t>
  </si>
  <si>
    <t>Vijay Regar</t>
  </si>
  <si>
    <t>2024-01-07 20:16:28</t>
  </si>
  <si>
    <t>2024-01-08 14:48:12</t>
  </si>
  <si>
    <t>Imran Khan</t>
  </si>
  <si>
    <t>2024-01-07 20:13:53</t>
  </si>
  <si>
    <t>2024-01-08 14:55:11</t>
  </si>
  <si>
    <t>OnePlus7Pro (OnePlus 7 Pro)</t>
  </si>
  <si>
    <t>Rohit Singh</t>
  </si>
  <si>
    <t>2024-01-07 14:59:28</t>
  </si>
  <si>
    <t>2024-01-08 14:54:56</t>
  </si>
  <si>
    <t>Rahul Khare</t>
  </si>
  <si>
    <t xml:space="preserve">	Sar esame dekat aarhi hi
</t>
  </si>
  <si>
    <t>2024-01-07 12:25:23</t>
  </si>
  <si>
    <t>2024-01-08 14:54:36</t>
  </si>
  <si>
    <t>Afzal Khan</t>
  </si>
  <si>
    <t xml:space="preserve">	Mat
</t>
  </si>
  <si>
    <t>2024-01-07 12:12:05</t>
  </si>
  <si>
    <t>2024-01-08 14:54:14</t>
  </si>
  <si>
    <t>1806 (vivo 1806)</t>
  </si>
  <si>
    <t>ak pandit</t>
  </si>
  <si>
    <t xml:space="preserve">	Yous ful
</t>
  </si>
  <si>
    <t>2024-01-07 12:02:12</t>
  </si>
  <si>
    <t>2024-01-08 14:53:55</t>
  </si>
  <si>
    <t>Padman Patra</t>
  </si>
  <si>
    <t xml:space="preserve">	Jaya patra
</t>
  </si>
  <si>
    <t>2024-01-07 11:10:35</t>
  </si>
  <si>
    <t>2024-01-08 14:53:19</t>
  </si>
  <si>
    <t>RE5894 (realme C33)</t>
  </si>
  <si>
    <t>Shariff 6223</t>
  </si>
  <si>
    <t xml:space="preserve">	Do bad banking so may time try but not opening and not
</t>
  </si>
  <si>
    <t>2024-01-07 11:09:03</t>
  </si>
  <si>
    <t>2024-01-08 14:53:27</t>
  </si>
  <si>
    <t>a70s (Galaxy A70s)</t>
  </si>
  <si>
    <t>Jashan Bhatia</t>
  </si>
  <si>
    <t xml:space="preserve">	harsh
</t>
  </si>
  <si>
    <t>2024-01-07 10:08:19</t>
  </si>
  <si>
    <t>2024-01-08 14:52:51</t>
  </si>
  <si>
    <t>Manoj Singh</t>
  </si>
  <si>
    <t xml:space="preserve">	Thank you
</t>
  </si>
  <si>
    <t>2024-01-07 09:08:58</t>
  </si>
  <si>
    <t>2024-01-08 14:52:33</t>
  </si>
  <si>
    <t>Gobind Pradhan</t>
  </si>
  <si>
    <t>2024-01-07 08:38:54</t>
  </si>
  <si>
    <t>2024-01-08 14:59:48</t>
  </si>
  <si>
    <t>himanuj Np</t>
  </si>
  <si>
    <t xml:space="preserve">	BEST FAST AC FINO BANK
</t>
  </si>
  <si>
    <t>2024-01-07 01:09:32</t>
  </si>
  <si>
    <t>2024-01-08 14:59:59</t>
  </si>
  <si>
    <t>m54x (Galaxy F54 5G)</t>
  </si>
  <si>
    <t>2024-01-06</t>
  </si>
  <si>
    <t>Vyas Himanshu</t>
  </si>
  <si>
    <t>2024-01-06 22:39:45</t>
  </si>
  <si>
    <t>2024-01-08 14:58:42</t>
  </si>
  <si>
    <t>Basanti Mahato</t>
  </si>
  <si>
    <t xml:space="preserve">	Low quality bank and apk my OTP is received but can't fill the OTP
</t>
  </si>
  <si>
    <t>2024-01-06 20:40:53</t>
  </si>
  <si>
    <t>2024-01-08 14:58:24</t>
  </si>
  <si>
    <t>Aditya Verma</t>
  </si>
  <si>
    <t xml:space="preserve">	✌🏼
</t>
  </si>
  <si>
    <t>2024-01-06 19:51:38</t>
  </si>
  <si>
    <t>2024-01-08 14:58:00</t>
  </si>
  <si>
    <t>Raju gaming 70</t>
  </si>
  <si>
    <t xml:space="preserve">	Good ☺️
</t>
  </si>
  <si>
    <t>2024-01-06 17:29:23</t>
  </si>
  <si>
    <t>2024-01-08 14:57:49</t>
  </si>
  <si>
    <t>2.3.0</t>
  </si>
  <si>
    <t>Ajay kumar</t>
  </si>
  <si>
    <t xml:space="preserve">	Ajaykumar
</t>
  </si>
  <si>
    <t>2024-01-06 16:52:31</t>
  </si>
  <si>
    <t>2024-01-08 14:57:16</t>
  </si>
  <si>
    <t>a03s (Galaxy A03s)</t>
  </si>
  <si>
    <t>Dibyendu gaming tiger</t>
  </si>
  <si>
    <t>2024-01-06 15:51:58</t>
  </si>
  <si>
    <t>2024-01-08 14:57:00</t>
  </si>
  <si>
    <t>RMX2161L1 (realme narzo 20 Pro)</t>
  </si>
  <si>
    <t>Bipin kumar Mehta</t>
  </si>
  <si>
    <t>2024-01-06 15:51:54</t>
  </si>
  <si>
    <t>2024-01-08 14:56:07</t>
  </si>
  <si>
    <t>Sandeep maravi</t>
  </si>
  <si>
    <t>2024-01-06 15:50:32</t>
  </si>
  <si>
    <t>2024-01-08 14:56:25</t>
  </si>
  <si>
    <t>Venkatesh Somela</t>
  </si>
  <si>
    <t xml:space="preserve">	Nice aap
</t>
  </si>
  <si>
    <t>2024-01-06 10:27:39</t>
  </si>
  <si>
    <t>2024-01-08 15:03:09</t>
  </si>
  <si>
    <t>Hardik More</t>
  </si>
  <si>
    <t>2024-01-06 10:19:28</t>
  </si>
  <si>
    <t>2024-01-08 15:02:31</t>
  </si>
  <si>
    <t>1906 (vivo 1906 )</t>
  </si>
  <si>
    <t>Neerogi Sitaramam</t>
  </si>
  <si>
    <t xml:space="preserve">	No service... can't register
</t>
  </si>
  <si>
    <t>2024-01-06 09:27:29</t>
  </si>
  <si>
    <t>2024-01-08 15:02:21</t>
  </si>
  <si>
    <t>dm3q (Galaxy S23 Ultra)</t>
  </si>
  <si>
    <t>DK king 121</t>
  </si>
  <si>
    <t xml:space="preserve">	Please my fino app opening
</t>
  </si>
  <si>
    <t>2024-01-06 03:21:08</t>
  </si>
  <si>
    <t>2024-01-08 15:02:06</t>
  </si>
  <si>
    <t>2024-01-05</t>
  </si>
  <si>
    <t>Aditya Bairagya</t>
  </si>
  <si>
    <t>2024-01-05 21:30:26</t>
  </si>
  <si>
    <t>2024-01-08 15:01:45</t>
  </si>
  <si>
    <t>OP557AL1 (OnePlus Nord 2T 5G)</t>
  </si>
  <si>
    <t>Saurav Singh Present</t>
  </si>
  <si>
    <t>2024-01-05 19:10:40</t>
  </si>
  <si>
    <t>2024-01-08 15:01:20</t>
  </si>
  <si>
    <t>Sanju Panchal</t>
  </si>
  <si>
    <t xml:space="preserve">	Sanjay Panchal
</t>
  </si>
  <si>
    <t>2024-01-05 17:32:25</t>
  </si>
  <si>
    <t>2024-01-08 15:01:30</t>
  </si>
  <si>
    <t>Golu Marko</t>
  </si>
  <si>
    <t xml:space="preserve">	Wao.mast hai
</t>
  </si>
  <si>
    <t>2024-01-05 16:32:27</t>
  </si>
  <si>
    <t>2024-01-08 15:00:56</t>
  </si>
  <si>
    <t>RE588BL1 (realme 10 Pro 5G)</t>
  </si>
  <si>
    <t>Rumi Optical</t>
  </si>
  <si>
    <t xml:space="preserve">	Form 60 error
</t>
  </si>
  <si>
    <t>2024-01-05 15:35:57</t>
  </si>
  <si>
    <t>2024-01-08 15:01:05</t>
  </si>
  <si>
    <t>Sohel Shaikh</t>
  </si>
  <si>
    <t>2024-01-05 14:40:10</t>
  </si>
  <si>
    <t>2024-01-08 15:07:05</t>
  </si>
  <si>
    <t>Nilesh Damor</t>
  </si>
  <si>
    <t xml:space="preserve">	Nliesh Damor
</t>
  </si>
  <si>
    <t>2024-01-05 13:06:07</t>
  </si>
  <si>
    <t>2024-01-08 15:07:38</t>
  </si>
  <si>
    <t>kani prani</t>
  </si>
  <si>
    <t>2024-01-05 12:04:10</t>
  </si>
  <si>
    <t>2024-01-08 15:06:28</t>
  </si>
  <si>
    <t>SHAILESH VAGADIYA_3686</t>
  </si>
  <si>
    <t>2024-01-05 12:01:23</t>
  </si>
  <si>
    <t>2024-01-08 15:06:13</t>
  </si>
  <si>
    <t>V2202 (V25)</t>
  </si>
  <si>
    <t>Najir Hussain</t>
  </si>
  <si>
    <t xml:space="preserve">	Don't like payment for payment bar bar fail
</t>
  </si>
  <si>
    <t>2024-01-05 10:36:44</t>
  </si>
  <si>
    <t>2024-01-08 15:05:54</t>
  </si>
  <si>
    <t>arvind pandit</t>
  </si>
  <si>
    <t>2024-01-05 09:26:14</t>
  </si>
  <si>
    <t>2024-01-08 15:05:41</t>
  </si>
  <si>
    <t>2024-01-04</t>
  </si>
  <si>
    <t>Palaka Abhishek</t>
  </si>
  <si>
    <t xml:space="preserve">	🔥
</t>
  </si>
  <si>
    <t>2024-01-04 23:40:39</t>
  </si>
  <si>
    <t>2024-01-08 15:05:22</t>
  </si>
  <si>
    <t>Vikash ram</t>
  </si>
  <si>
    <t>2024-01-04 23:39:54</t>
  </si>
  <si>
    <t>2024-01-08 15:05:07</t>
  </si>
  <si>
    <t>Mohd Kaif</t>
  </si>
  <si>
    <t>2024-01-04 21:11:41</t>
  </si>
  <si>
    <t>2024-01-08 15:03:55</t>
  </si>
  <si>
    <t>OP4B9B (CPH2021)</t>
  </si>
  <si>
    <t>Pravin Shende</t>
  </si>
  <si>
    <t>2024-01-04 21:01:33</t>
  </si>
  <si>
    <t>2024-01-08 15:04:54</t>
  </si>
  <si>
    <t>anshu dubey</t>
  </si>
  <si>
    <t>2024-01-04 20:31:27</t>
  </si>
  <si>
    <t>2024-01-08 15:15:19</t>
  </si>
  <si>
    <t>Nj Bj</t>
  </si>
  <si>
    <t xml:space="preserve">	Good bank account opening quickly
</t>
  </si>
  <si>
    <t>2024-01-04 19:45:42</t>
  </si>
  <si>
    <t>2024-01-08 15:14:53</t>
  </si>
  <si>
    <t>Abhay Patel</t>
  </si>
  <si>
    <t xml:space="preserve">	Ka ho chalu kai de fino pay
</t>
  </si>
  <si>
    <t>2024-01-04 19:35:58</t>
  </si>
  <si>
    <t>Dear Customer,
We realize that you have rated us 2, at the outset we are sorry to hear about your experience, would request you to share the details with us at customercare@finobank.com.
Team Fino Payments Bank</t>
  </si>
  <si>
    <t>2024-01-08 15:11:26</t>
  </si>
  <si>
    <t>Shiyam Patre</t>
  </si>
  <si>
    <t xml:space="preserve">	Shyam Kumar
</t>
  </si>
  <si>
    <t>2024-01-04 17:16:50</t>
  </si>
  <si>
    <t>2024-01-08 15:12:23</t>
  </si>
  <si>
    <t>detan kumar</t>
  </si>
  <si>
    <t xml:space="preserve">	Share more about your experience
</t>
  </si>
  <si>
    <t>2024-01-04 16:11:35</t>
  </si>
  <si>
    <t>2024-01-08 15:10:22</t>
  </si>
  <si>
    <t>Mokim Raza</t>
  </si>
  <si>
    <t xml:space="preserve">	Ghatiya
</t>
  </si>
  <si>
    <t>2024-01-04 15:30:22</t>
  </si>
  <si>
    <t>2024-01-08 15:10:01</t>
  </si>
  <si>
    <t>Sumit Bhalerao</t>
  </si>
  <si>
    <t>2024-01-04 13:25:14</t>
  </si>
  <si>
    <t>2024-01-08 15:09:45</t>
  </si>
  <si>
    <t>Dwivedi Saurab</t>
  </si>
  <si>
    <t xml:space="preserve">	🤩🤩🤩🤩🤩
</t>
  </si>
  <si>
    <t>2024-01-04 09:47:39</t>
  </si>
  <si>
    <t>2024-01-08 15:08:33</t>
  </si>
  <si>
    <t>Pardeep Kumar</t>
  </si>
  <si>
    <t xml:space="preserve">	Nice banking
</t>
  </si>
  <si>
    <t>2024-01-04 05:03:55</t>
  </si>
  <si>
    <t>2024-01-08 15:09:20</t>
  </si>
  <si>
    <t>SHANAWAZ NAHDI</t>
  </si>
  <si>
    <t xml:space="preserve">	Fino bank west app 12am night mein daily server down do not use all customers 😡😡😡😡
</t>
  </si>
  <si>
    <t>2024-01-04 00:54:17</t>
  </si>
  <si>
    <t>2024-01-08 15:23:44</t>
  </si>
  <si>
    <t>Vijay Krishnan</t>
  </si>
  <si>
    <t xml:space="preserve">	Useee lesss app
</t>
  </si>
  <si>
    <t>2024-01-04 00:21:22</t>
  </si>
  <si>
    <t>2024-01-08 15:24:08</t>
  </si>
  <si>
    <t>2027 (V2029_PK)</t>
  </si>
  <si>
    <t>2024-01-03</t>
  </si>
  <si>
    <t>Sumit sahu Sumit</t>
  </si>
  <si>
    <t xml:space="preserve">	Bast bankfdaa
Review History:
2024-01-01T14:35:07Z(UTC) 	Bast bank
</t>
  </si>
  <si>
    <t>2024-01-03 23:46:21</t>
  </si>
  <si>
    <t>2024-01-08 15:23:33</t>
  </si>
  <si>
    <t>RMX3063 (realme C20)</t>
  </si>
  <si>
    <t>Sfsfsgdgd</t>
  </si>
  <si>
    <t xml:space="preserve">	Sunil Kumar Rita Devi
</t>
  </si>
  <si>
    <t>2024-01-03 20:15:22</t>
  </si>
  <si>
    <t>2024-01-08 15:23:18</t>
  </si>
  <si>
    <t>TECNO-BD4i (POP 5 LTE)</t>
  </si>
  <si>
    <t>Aden Khan</t>
  </si>
  <si>
    <t xml:space="preserve">	Adnan
</t>
  </si>
  <si>
    <t>2024-01-03 19:24:56</t>
  </si>
  <si>
    <t>2024-01-08 15:22:57</t>
  </si>
  <si>
    <t>Arjun birua Birua</t>
  </si>
  <si>
    <t xml:space="preserve">	Osam
</t>
  </si>
  <si>
    <t>2024-01-03 17:30:28</t>
  </si>
  <si>
    <t>2024-01-08 15:22:37</t>
  </si>
  <si>
    <t>Manesh Yadav</t>
  </si>
  <si>
    <t xml:space="preserve">	unebaler
</t>
  </si>
  <si>
    <t>2024-01-03 17:10:01</t>
  </si>
  <si>
    <t>2024-01-08 15:22:04</t>
  </si>
  <si>
    <t>Sefali Pradhan</t>
  </si>
  <si>
    <t xml:space="preserve">	Ok thanks
</t>
  </si>
  <si>
    <t>2024-01-03 15:30:34</t>
  </si>
  <si>
    <t>2024-01-08 15:21:56</t>
  </si>
  <si>
    <t>Infinix-X688B (HOT Play)</t>
  </si>
  <si>
    <t>Pittu Mounika</t>
  </si>
  <si>
    <t xml:space="preserve">	Rate this app
</t>
  </si>
  <si>
    <t>2024-01-03 14:43:58</t>
  </si>
  <si>
    <t>2024-01-08 15:16:06</t>
  </si>
  <si>
    <t>V2249 (Y27)</t>
  </si>
  <si>
    <t>Suraj Gaund</t>
  </si>
  <si>
    <t>2024-01-03 12:07:09</t>
  </si>
  <si>
    <t>2024-01-08 15:16:22</t>
  </si>
  <si>
    <t>Rahul Kumar</t>
  </si>
  <si>
    <t xml:space="preserve">	excellent
</t>
  </si>
  <si>
    <t>2024-01-03 12:02:17</t>
  </si>
  <si>
    <t>2024-01-08 15:26:18</t>
  </si>
  <si>
    <t>dheeraj Raj</t>
  </si>
  <si>
    <t xml:space="preserve">	BPay is now FinoPay. Enjoy Fikar Not Banking Experience through this platform Bank on the go with the new FinoPay Mobile banking Application. This is a revamped version of existing BPay application. This app has been designed keeping in mind the customer favourite touch points and for enhancing customers digital banking experience. FinoPay is your one stop solution for all your banking needs with features like UPI, Fund Transfer, Merchant payments, Recharge, Utility payments and much more. You
</t>
  </si>
  <si>
    <t>2024-01-03 11:42:50</t>
  </si>
  <si>
    <t>2024-01-08 15:26:07</t>
  </si>
  <si>
    <t>Karan Singh</t>
  </si>
  <si>
    <t xml:space="preserve">	Thanks fino Bank
</t>
  </si>
  <si>
    <t>2024-01-03 11:42:29</t>
  </si>
  <si>
    <t>2024-01-08 15:28:54</t>
  </si>
  <si>
    <t>sunny (Redmi Note 10)</t>
  </si>
  <si>
    <t>Ashfak Khan</t>
  </si>
  <si>
    <t xml:space="preserve">	My Lown is not approved
</t>
  </si>
  <si>
    <t>2024-01-03 10:06:06</t>
  </si>
  <si>
    <t>2024-01-08 15:28:42</t>
  </si>
  <si>
    <t>boya suresh</t>
  </si>
  <si>
    <t>2024-01-03 06:51:16</t>
  </si>
  <si>
    <t>2024-01-08 15:28:02</t>
  </si>
  <si>
    <t>2024-01-02</t>
  </si>
  <si>
    <t>Ranjit Patro</t>
  </si>
  <si>
    <t xml:space="preserve">	i am unable to complete my vkyc, called so many times and explained my issue no one able to rectify it. now my account paused. pathetic service. no recommendation
</t>
  </si>
  <si>
    <t>2024-01-02 22:43:06</t>
  </si>
  <si>
    <t>2024-01-08 15:28:18</t>
  </si>
  <si>
    <t>lyriq (motorola edge 40)</t>
  </si>
  <si>
    <t>Tirth Gohil</t>
  </si>
  <si>
    <t xml:space="preserve">	✌🏻
</t>
  </si>
  <si>
    <t>2024-01-02 22:33:51</t>
  </si>
  <si>
    <t>2024-01-08 15:27:48</t>
  </si>
  <si>
    <t>RE58B8L1 (RMX3771)</t>
  </si>
  <si>
    <t>Ajay Madavi</t>
  </si>
  <si>
    <t>2024-01-02 20:44:52</t>
  </si>
  <si>
    <t>2024-01-08 15:27:26</t>
  </si>
  <si>
    <t>TECNO-KI7 (TECNO SPARK 10 Pro)</t>
  </si>
  <si>
    <t>Mehardin King Gadra</t>
  </si>
  <si>
    <t xml:space="preserve">	बहुत अच्छा है
</t>
  </si>
  <si>
    <t>2024-01-02 19:21:00</t>
  </si>
  <si>
    <t>2024-01-08 15:26:50</t>
  </si>
  <si>
    <t>AE9010 (benco v80)</t>
  </si>
  <si>
    <t>Sunil Singh</t>
  </si>
  <si>
    <t xml:space="preserve">	Bank opening fino bank
Review History:
2024-01-02T03:24:27Z(UTC) 	Bank opening fino bank
</t>
  </si>
  <si>
    <t>2024-01-02 19:05:40</t>
  </si>
  <si>
    <t>2024-01-08 15:27:08</t>
  </si>
  <si>
    <t>suraj kumar Yadav</t>
  </si>
  <si>
    <t xml:space="preserve">	Suraj Kumar yadav ❤️❤️🛕🚩🚩
</t>
  </si>
  <si>
    <t>2024-01-02 18:49:49</t>
  </si>
  <si>
    <t>2024-01-08 15:36:02</t>
  </si>
  <si>
    <t>OP5303 (CPH2325)</t>
  </si>
  <si>
    <t>Dev Sharma</t>
  </si>
  <si>
    <t>2024-01-02 18:46:25</t>
  </si>
  <si>
    <t>2024-01-08 15:35:39</t>
  </si>
  <si>
    <t>Raja Babu</t>
  </si>
  <si>
    <t xml:space="preserve">	Nice Supar
</t>
  </si>
  <si>
    <t>2024-01-02 18:16:44</t>
  </si>
  <si>
    <t>2024-01-08 15:35:23</t>
  </si>
  <si>
    <t>Infinix-X693 (Infinix NOTE 10)</t>
  </si>
  <si>
    <t>Pawan K</t>
  </si>
  <si>
    <t>2024-01-02 16:19:44</t>
  </si>
  <si>
    <t>2024-01-08 15:35:15</t>
  </si>
  <si>
    <t>Altamash Mansuri</t>
  </si>
  <si>
    <t xml:space="preserve">	Bhaidya
</t>
  </si>
  <si>
    <t>2024-01-02 16:02:35</t>
  </si>
  <si>
    <t>2024-01-08 15:34:54</t>
  </si>
  <si>
    <t>Mangesh Ekade</t>
  </si>
  <si>
    <t xml:space="preserve">	Yes bank
</t>
  </si>
  <si>
    <t>2024-01-02 14:29:31</t>
  </si>
  <si>
    <t>2024-01-02 14:47:51</t>
  </si>
  <si>
    <t>a23xq (Galaxy A23 5G UW)</t>
  </si>
  <si>
    <t>Mohd Saleem</t>
  </si>
  <si>
    <t xml:space="preserve">	Sir, I am currently in Saudi Arabia. Sir, I want to check my account but I am not able to login. Fino app sir is in roaming.If your Fino app is opened with the data of register number then please update it and change its feature. If you are in another country then you can login with any data but that SIM is the same.now there is a register sim per data of other company, sir, upgrade your fino bank app, you want register sim per data, whether it is from other sim or wifi ka ho jaaye mai acco
Review History:
2024-01-02T07:48:19Z(UTC) 	Sir, I am currently in Saudi Arabia. Sir, I want to check my account but I am not able to login. Fino app sir is in roaming.If your Fino app is opened with the data of register number then please update it and change its feature. If you are in another country then you can login with any data but that SIM is the same.
</t>
  </si>
  <si>
    <t>2024-01-02 13:21:03</t>
  </si>
  <si>
    <t>2024-01-02 14:47:10</t>
  </si>
  <si>
    <t>OP533FL1 (CPH2461)</t>
  </si>
  <si>
    <t>Md D</t>
  </si>
  <si>
    <t>2024-01-02 12:51:46</t>
  </si>
  <si>
    <t>2024-01-02 14:45:41</t>
  </si>
  <si>
    <t>OP5339L1 (OPPO Reno8 5G)</t>
  </si>
  <si>
    <t>udal jadhav</t>
  </si>
  <si>
    <t xml:space="preserve">	Superb
</t>
  </si>
  <si>
    <t>2024-01-02 09:05:15</t>
  </si>
  <si>
    <t>2024-01-02 14:45:29</t>
  </si>
  <si>
    <t>Dayanidhi Sahu</t>
  </si>
  <si>
    <t xml:space="preserve">	srikarasahu
</t>
  </si>
  <si>
    <t>2024-01-02 05:48:04</t>
  </si>
  <si>
    <t>2024-01-02 14:44:46</t>
  </si>
  <si>
    <t>2024-01-01</t>
  </si>
  <si>
    <t>Anish Khan</t>
  </si>
  <si>
    <t>2024-01-01 19:39:13</t>
  </si>
  <si>
    <t>2024-01-02 14:44:06</t>
  </si>
  <si>
    <t>a31 (Galaxy A31)</t>
  </si>
  <si>
    <t>Anoop Kushwaha</t>
  </si>
  <si>
    <t xml:space="preserve">	Technikal issue
</t>
  </si>
  <si>
    <t>2024-01-01 17:15:50</t>
  </si>
  <si>
    <t>2024-01-02 14:43:47</t>
  </si>
  <si>
    <t>SHASHIKANT SHARMA</t>
  </si>
  <si>
    <t xml:space="preserve">	इस एप्प के साथ मेरा एक्सपीरियंस बहुत ही बेकार है ये आप पैसे भेजने में OTP नही लेता है बहुत बेकार है । आज 01/01/2024 है करीब 6 महीने पहले बहुत परेशानी होती थी पर अब बिल्कुल सही है पहले 1 * दिया था अब 3 * इसलिये के अगर पेट्रोल के लिए कार्ड से पेमेंट किया तो मैसेज आता है कि आप अपना खाता बंद करा सकते है
Review History:
2022-12-14T16:16:44Z(UTC) 	इस एप्प के साथ मेरा एक्सपीरियंस बहुत ही बेकार है ये आप पैसे भेजने में OTP नही लेता है बहुत बेकार है
</t>
  </si>
  <si>
    <t>2024-01-01 14:02:21</t>
  </si>
  <si>
    <t>2024-01-02 14:43:39</t>
  </si>
  <si>
    <t>Mahendra Mahato</t>
  </si>
  <si>
    <t xml:space="preserve">	Koi bhe download mat karna koi bhe paisa vejta hai to nhi aata hai faltu bank
</t>
  </si>
  <si>
    <t>2024-01-01 14:01:28</t>
  </si>
  <si>
    <t>2024-01-02 14:51:50</t>
  </si>
  <si>
    <t>RE5C6CL1 (realme 11x 5G)</t>
  </si>
  <si>
    <t>Mahesh Chandra 88</t>
  </si>
  <si>
    <t>2024-01-01 13:30:33</t>
  </si>
  <si>
    <t>2024-01-02 14:51:33</t>
  </si>
  <si>
    <t>MOHAMMAD FAREED</t>
  </si>
  <si>
    <t>2024-01-01 12:45:20</t>
  </si>
  <si>
    <t>2024-01-02 14:50:45</t>
  </si>
  <si>
    <t>Mr Shivam Kaushik Todarpur sasni Hathars (Pandit ji)</t>
  </si>
  <si>
    <t xml:space="preserve">	Bekar appp
</t>
  </si>
  <si>
    <t>2024-01-01 12:38:26</t>
  </si>
  <si>
    <t>2024-01-02 14:50:41</t>
  </si>
  <si>
    <t>a50 (Galaxy A50)</t>
  </si>
  <si>
    <t>Md Mubarak</t>
  </si>
  <si>
    <t xml:space="preserve">	Setat
</t>
  </si>
  <si>
    <t>2024-01-01 12:04:50</t>
  </si>
  <si>
    <t>2024-01-02 14:49:41</t>
  </si>
  <si>
    <t>2050 (V2050)</t>
  </si>
  <si>
    <t>Lalit banaa Lalit banaa</t>
  </si>
  <si>
    <t xml:space="preserve">	This is a very useless app, don't download it, it is not opening, my time has been wasted.
</t>
  </si>
  <si>
    <t>2024-01-01 11:58:41</t>
  </si>
  <si>
    <t>2024-01-02 14:50:01</t>
  </si>
  <si>
    <t>bheem dev upadhyay</t>
  </si>
  <si>
    <t xml:space="preserve">	Very very bad appartmemt support dont open anyone account with fino bank allready share all deatils with mail last 20 days but no RESPONCE till now
Review History:
2024-01-01T04:46:49Z(UTC) 	Very very bad appartmemt support dont open anyone account with fino bank
</t>
  </si>
  <si>
    <t>2024-01-01 11:47:49</t>
  </si>
  <si>
    <t>2024-01-02 14:48:47</t>
  </si>
  <si>
    <t>a03 (Galaxy A03)</t>
  </si>
  <si>
    <t>Shanker Lal</t>
  </si>
  <si>
    <t xml:space="preserve">	Bhut acha h
</t>
  </si>
  <si>
    <t>2024-01-01 11:05:44</t>
  </si>
  <si>
    <t>2024-01-01 11:39:45</t>
  </si>
  <si>
    <t>Reba Samanta</t>
  </si>
  <si>
    <t>2024-01-01 09:39:26</t>
  </si>
  <si>
    <t>2024-01-01 11:38:23</t>
  </si>
  <si>
    <t>satpal kumar</t>
  </si>
  <si>
    <t xml:space="preserve">	sat
</t>
  </si>
  <si>
    <t>2024-01-01 09:36:25</t>
  </si>
  <si>
    <t>2024-01-01 11:39:15</t>
  </si>
  <si>
    <t>Abdul Latif</t>
  </si>
  <si>
    <t xml:space="preserve">	This app is very nice
</t>
  </si>
  <si>
    <t>2024-01-01 08:59:29</t>
  </si>
  <si>
    <t>2024-01-01 11:37:44</t>
  </si>
  <si>
    <t>Yarsho Lashiyo</t>
  </si>
  <si>
    <t xml:space="preserve">	My minimum balance is 1000, and I never keep under 1000 in my account but fino bank keep sending me this message, Dear Customer, the balance in your A/C has been below the required min. balance in DEC-23. Please maintain required balance in JAN-23 to avoid charges. What is this? Shall I delete my Bank account to avoid this messages or fino bank will clarify this.
</t>
  </si>
  <si>
    <t>2024-01-01 08:43:48</t>
  </si>
  <si>
    <t>2024-01-01 11:37:02</t>
  </si>
  <si>
    <t>Saddam Hussain</t>
  </si>
  <si>
    <t>2024-01-01 07:16:41</t>
  </si>
  <si>
    <t>2024-01-01 11:32:17</t>
  </si>
  <si>
    <t>tapas (Redmi Note 12)</t>
  </si>
  <si>
    <t>Shubham Jaiswal</t>
  </si>
  <si>
    <t xml:space="preserve">	Not good si Bank
</t>
  </si>
  <si>
    <t>2024-01-01 07:16:05</t>
  </si>
  <si>
    <t>2024-01-01 11:32:04</t>
  </si>
  <si>
    <t>V2303 (V29e)</t>
  </si>
  <si>
    <t>Izhar Khan</t>
  </si>
  <si>
    <t xml:space="preserve">	Nice 🙂
</t>
  </si>
  <si>
    <t>2024-01-01 07:14:23</t>
  </si>
  <si>
    <t>2024-01-01 11:31:35</t>
  </si>
  <si>
    <t>Mr.KAMLESH GOUND GOUND</t>
  </si>
  <si>
    <t xml:space="preserve">	Happy new year FinoPay
</t>
  </si>
  <si>
    <t>2024-01-01 07:03:04</t>
  </si>
  <si>
    <t>2024-01-01 11:31:43</t>
  </si>
  <si>
    <t>Chandrashekhar Yadav</t>
  </si>
  <si>
    <t xml:space="preserve">	Bahot Sundar hai bhai
</t>
  </si>
  <si>
    <t>2024-01-01 06:45:44</t>
  </si>
  <si>
    <t>2024-01-01 11:44:36</t>
  </si>
  <si>
    <t>Gunnu Sharma</t>
  </si>
  <si>
    <t>2024-01-01 06:32:37</t>
  </si>
  <si>
    <t>2024-01-01 11:44:10</t>
  </si>
  <si>
    <t>Ak Yogatara</t>
  </si>
  <si>
    <t xml:space="preserve">	It's ok
</t>
  </si>
  <si>
    <t>2024-01-01 05:20:59</t>
  </si>
  <si>
    <t>2024-01-01 11:43:44</t>
  </si>
  <si>
    <t>ALL INDIA ANTI CORRUPTION COMMITTEE</t>
  </si>
  <si>
    <t xml:space="preserve">	Bekar hai software
</t>
  </si>
  <si>
    <t>2024-01-01 02:14:20</t>
  </si>
  <si>
    <t>2024-01-01 11:43:27</t>
  </si>
  <si>
    <t>OP5335L1 (OPPO Reno8 Pro 5G)</t>
  </si>
  <si>
    <t>Abdul Sana</t>
  </si>
  <si>
    <t xml:space="preserve">	Super bank nice facilities
</t>
  </si>
  <si>
    <t>2024-01-01 01:24:56</t>
  </si>
  <si>
    <t>2024-01-01 11:42:46</t>
  </si>
  <si>
    <t>Surendra Sharma</t>
  </si>
  <si>
    <t xml:space="preserve">	Gud and better service
</t>
  </si>
  <si>
    <t>2024-01-01 01:06:57</t>
  </si>
  <si>
    <t>2024-01-01 11:42:56</t>
  </si>
  <si>
    <t>Anand Paswan</t>
  </si>
  <si>
    <t xml:space="preserve">	This is best app
</t>
  </si>
  <si>
    <t>2024-01-01 00:59:32</t>
  </si>
  <si>
    <t>2024-01-01 11:42:21</t>
  </si>
  <si>
    <t>a20 (Galaxy A20)</t>
  </si>
  <si>
    <t>pradip kumar</t>
  </si>
  <si>
    <t xml:space="preserve">	Best banking seba
</t>
  </si>
  <si>
    <t>2024-01-01 00:53:48</t>
  </si>
  <si>
    <t>2024-01-01 11:42:14</t>
  </si>
  <si>
    <t>Deepak Singh Thakur</t>
  </si>
  <si>
    <t xml:space="preserve">	फिनो पेमेंट बैंक मे पैसे ज्यादा कटते हैं very 😞😞😞😞 app not 🚫🚫🚫 money Transfer digital service ka option aata hai minimum balance 2250 rakha tha kat gye paise so bad 🏦🏦🏦 Bank
</t>
  </si>
  <si>
    <t>2024-01-01 00:44:16</t>
  </si>
  <si>
    <t>2024-01-01 11:41:30</t>
  </si>
  <si>
    <t>OP4B80L1 (A9 2020)</t>
  </si>
  <si>
    <t>Rajesh Kumar</t>
  </si>
  <si>
    <t xml:space="preserve">	Happy New Year🥰
</t>
  </si>
  <si>
    <t>2024-01-01 00:42:30</t>
  </si>
  <si>
    <t>2024-01-01 11:41:45</t>
  </si>
  <si>
    <t>Rohit Raj</t>
  </si>
  <si>
    <t xml:space="preserve">	Happy new year
</t>
  </si>
  <si>
    <t>2024-01-01 00:42:13</t>
  </si>
  <si>
    <t>2024-01-01 11:59:24</t>
  </si>
  <si>
    <t>rohit soreng</t>
  </si>
  <si>
    <t>2024-01-01 00:37:24</t>
  </si>
  <si>
    <t>2024-01-01 11:59:36</t>
  </si>
  <si>
    <t>Rk All Gemer</t>
  </si>
  <si>
    <t xml:space="preserve">	Good 😊
</t>
  </si>
  <si>
    <t>2024-01-01 00:35:56</t>
  </si>
  <si>
    <t>2024-01-01 11:58:56</t>
  </si>
  <si>
    <t>CPH1901 (A7)</t>
  </si>
  <si>
    <t>Sudarshan Gajbhiye</t>
  </si>
  <si>
    <t>2024-01-01 00:34:59</t>
  </si>
  <si>
    <t>2024-01-01 11:59:08</t>
  </si>
  <si>
    <t>LS1542QWN (JioPhone Next)</t>
  </si>
  <si>
    <t>Om Sai ram</t>
  </si>
  <si>
    <t xml:space="preserve">	खुप छान आहे
</t>
  </si>
  <si>
    <t>2024-01-01 00:34:58</t>
  </si>
  <si>
    <t>2024-01-01 11:58:23</t>
  </si>
  <si>
    <t>Docter MJ Kashyap</t>
  </si>
  <si>
    <t>2024-01-01 00:34:39</t>
  </si>
  <si>
    <t>2024-01-01 11:58:45</t>
  </si>
  <si>
    <t>2024-02-29</t>
  </si>
  <si>
    <t>Rohit Ingale</t>
  </si>
  <si>
    <t xml:space="preserve">	Fino no.1 bank
</t>
  </si>
  <si>
    <t>2024-02-29 22:53:23</t>
  </si>
  <si>
    <t>TECNO-KG5h (TECNO SPARK Go 2022)</t>
  </si>
  <si>
    <t>Lokesh</t>
  </si>
  <si>
    <t xml:space="preserve">	👌🆗
</t>
  </si>
  <si>
    <t>2024-02-29 20:25:57</t>
  </si>
  <si>
    <t>Infinix-X6812 (HOT 11S)</t>
  </si>
  <si>
    <t>Sumit Rathore</t>
  </si>
  <si>
    <t xml:space="preserve">	Nice app reali praud
</t>
  </si>
  <si>
    <t>2024-02-29 19:29:00</t>
  </si>
  <si>
    <t>2.6.6</t>
  </si>
  <si>
    <t>on7xreflte (Galaxy J7 Prime2)</t>
  </si>
  <si>
    <t>Rani Sahu</t>
  </si>
  <si>
    <t>2024-02-29 16:56:45</t>
  </si>
  <si>
    <t>2.6.1</t>
  </si>
  <si>
    <t>jasmine_sprout (Mi A2)</t>
  </si>
  <si>
    <t>Mangal Patel Richhoura</t>
  </si>
  <si>
    <t>2024-02-29 16:24:49</t>
  </si>
  <si>
    <t>REE2ADL1 (realme C55)</t>
  </si>
  <si>
    <t>Noor Shaikh</t>
  </si>
  <si>
    <t xml:space="preserve">	Worst app Wallet to bank transfer problems Not working anything
</t>
  </si>
  <si>
    <t>2024-02-29 15:01:50</t>
  </si>
  <si>
    <t>a21s (Galaxy A21s)</t>
  </si>
  <si>
    <t>Baadshah boy Kaif</t>
  </si>
  <si>
    <t xml:space="preserve">	Vomitting service 🤮🤮
</t>
  </si>
  <si>
    <t>2024-02-29 13:17:16</t>
  </si>
  <si>
    <t>Sonu kumar</t>
  </si>
  <si>
    <t>2024-02-29 13:03:47</t>
  </si>
  <si>
    <t>MUKESHSINGH Shukla</t>
  </si>
  <si>
    <t>2024-02-29 10:48:09</t>
  </si>
  <si>
    <t>2.6.5</t>
  </si>
  <si>
    <t>2055 (V2055)</t>
  </si>
  <si>
    <t>2024-02-29 10:45:05</t>
  </si>
  <si>
    <t>m30s (Galaxy M30s)</t>
  </si>
  <si>
    <t>Neeraj Ahirwar</t>
  </si>
  <si>
    <t xml:space="preserve">	GST तो नहीं कटती भाई लेने देने करने में बताओ
</t>
  </si>
  <si>
    <t>2024-02-29 10:35:35</t>
  </si>
  <si>
    <t>mohammad Esa</t>
  </si>
  <si>
    <t xml:space="preserve">	I have fine account and Get back to you
</t>
  </si>
  <si>
    <t>2024-02-29 10:03:27</t>
  </si>
  <si>
    <t>itel-P662L (itel P40)</t>
  </si>
  <si>
    <t>Prabhudayal Malvi</t>
  </si>
  <si>
    <t xml:space="preserve">	प्रभु दयाल मालवीय
</t>
  </si>
  <si>
    <t>2024-02-29 08:35:52</t>
  </si>
  <si>
    <t>LMX06 (Z4/Z6)</t>
  </si>
  <si>
    <t>Anand Sharma</t>
  </si>
  <si>
    <t>2024-02-29 05:53:07</t>
  </si>
  <si>
    <t>Infinix-X666 (HOT 20 5G)</t>
  </si>
  <si>
    <t>2024-02-28</t>
  </si>
  <si>
    <t>Jiban Supakar</t>
  </si>
  <si>
    <t>2024-02-28 21:26:53</t>
  </si>
  <si>
    <t>mahendra sisodiya</t>
  </si>
  <si>
    <t>2024-02-28 20:06:21</t>
  </si>
  <si>
    <t>OP4F2F (CPH2179)</t>
  </si>
  <si>
    <t>Mohiruddin Khan</t>
  </si>
  <si>
    <t xml:space="preserve">	এতা আকদম বাজে bank তাকা রাখলেই কেতে নিছে ফ্রাউদ আপ্প এতা ফালতু । সবাই সাবধান থাকুন আই bank থেকে
</t>
  </si>
  <si>
    <t>2024-02-28 19:51:01</t>
  </si>
  <si>
    <t>bn</t>
  </si>
  <si>
    <t>Utkarsh Chaurasia</t>
  </si>
  <si>
    <t>2024-02-28 19:43:19</t>
  </si>
  <si>
    <t>2.4.4</t>
  </si>
  <si>
    <t>gto (Galaxy Tab A (8.0", 2019))</t>
  </si>
  <si>
    <t>Shivanshu Patel</t>
  </si>
  <si>
    <t>2024-02-28 19:41:37</t>
  </si>
  <si>
    <t>Infinix-X612B (SMART HD )</t>
  </si>
  <si>
    <t xml:space="preserve">	Good evening my time in which the company is looking good for me to
</t>
  </si>
  <si>
    <t>2024-02-28 19:16:23</t>
  </si>
  <si>
    <t>Ajay gaming</t>
  </si>
  <si>
    <t xml:space="preserve">	Gandu app
</t>
  </si>
  <si>
    <t>2024-02-28 18:32:04</t>
  </si>
  <si>
    <t>Infinix-X668 (Infinix HOT 12 PRO)</t>
  </si>
  <si>
    <t>khajjan hindu</t>
  </si>
  <si>
    <t>2024-02-28 18:25:56</t>
  </si>
  <si>
    <t>gt58lte (Galaxy Tab A 8.0)</t>
  </si>
  <si>
    <t>Shiva Tiwari</t>
  </si>
  <si>
    <t xml:space="preserve">	Very bad app can't withdraw money from games not even from demat account
</t>
  </si>
  <si>
    <t>2024-02-28 15:46:03</t>
  </si>
  <si>
    <t>OP515BL1 (OnePlus Nord2 5G)</t>
  </si>
  <si>
    <t>Sona Dolai</t>
  </si>
  <si>
    <t>2024-02-28 15:35:25</t>
  </si>
  <si>
    <t>Šûmãń kumar Šûmãń kumar</t>
  </si>
  <si>
    <t>2024-02-28 14:12:12</t>
  </si>
  <si>
    <t>Birendra Thakurathi</t>
  </si>
  <si>
    <t xml:space="preserve">	Login nahi hora hai mare to
</t>
  </si>
  <si>
    <t>2024-02-28 13:57:33</t>
  </si>
  <si>
    <t>Vishal Patel</t>
  </si>
  <si>
    <t>2024-02-28 10:07:00</t>
  </si>
  <si>
    <t>TECNO-KG5p (TECNO SPARK 9)</t>
  </si>
  <si>
    <t>The Comdey Boy</t>
  </si>
  <si>
    <t xml:space="preserve">	Nice appp
</t>
  </si>
  <si>
    <t>2024-02-28 06:26:56</t>
  </si>
  <si>
    <t>Amit kumar</t>
  </si>
  <si>
    <t xml:space="preserve">	Provide credit card as per civil score 600-700 within 24 hours, take documents:- Income tax return, Aadhaar and PAN, nothing extra. Bring a zero minimum cost credit card with a partnership with any Bank or your own bank card at without any extra charges. Bring your shopping website, home delivery SIM card, passbook, checkbook and payment bank to India. Provide online cheque, DD, withdrawal option in a single application. Thanks, hope you will work on my feedback/request.
</t>
  </si>
  <si>
    <t>2024-02-28 02:39:40</t>
  </si>
  <si>
    <t>m31s (Galaxy M31s)</t>
  </si>
  <si>
    <t>vikram PANDEY</t>
  </si>
  <si>
    <t xml:space="preserve">	Bad aaap
</t>
  </si>
  <si>
    <t>2024-02-28 00:02:58</t>
  </si>
  <si>
    <t>2024-02-28 15:35:45</t>
  </si>
  <si>
    <t>I2202 (I2202)</t>
  </si>
  <si>
    <t>2024-02-27</t>
  </si>
  <si>
    <t>Uttam Guria</t>
  </si>
  <si>
    <t>2024-02-27 19:31:45</t>
  </si>
  <si>
    <t>2024-02-28 15:34:30</t>
  </si>
  <si>
    <t>Raju kumar</t>
  </si>
  <si>
    <t>2024-02-27 18:10:25</t>
  </si>
  <si>
    <t>2024-02-28 15:34:15</t>
  </si>
  <si>
    <t>2120 (V2118)</t>
  </si>
  <si>
    <t>Jasram Singh</t>
  </si>
  <si>
    <t xml:space="preserve">	Gujjar
</t>
  </si>
  <si>
    <t>2024-02-27 18:00:10</t>
  </si>
  <si>
    <t>2024-02-28 15:33:48</t>
  </si>
  <si>
    <t>Jayprakash Giri</t>
  </si>
  <si>
    <t>2024-02-27 14:45:15</t>
  </si>
  <si>
    <t>a6plte (Galaxy A6+)</t>
  </si>
  <si>
    <t>Manish Gautam</t>
  </si>
  <si>
    <t xml:space="preserve">	It's a horrific for me I opened my account and also it charged 449 for subscription in the starting..i am not able to login in to the app and show device registration failed ...
</t>
  </si>
  <si>
    <t>2024-02-27 13:40:16</t>
  </si>
  <si>
    <t>I2208 (iQOO Z6 Lite 5G)</t>
  </si>
  <si>
    <t>Sarvesh Sawariya</t>
  </si>
  <si>
    <t xml:space="preserve">	Very good 👍 and
</t>
  </si>
  <si>
    <t>2024-02-27 12:50:00</t>
  </si>
  <si>
    <t>Vidya K H</t>
  </si>
  <si>
    <t xml:space="preserve">	Worst app. Not able to open account
</t>
  </si>
  <si>
    <t>2024-02-27 11:20:41</t>
  </si>
  <si>
    <t>cancun (moto g14)</t>
  </si>
  <si>
    <t>BIJNESH KUMAR</t>
  </si>
  <si>
    <t xml:space="preserve">	Very
</t>
  </si>
  <si>
    <t>2024-02-27 09:16:15</t>
  </si>
  <si>
    <t>RMX2001L1 (realme 6)</t>
  </si>
  <si>
    <t>Hardik Vaghela</t>
  </si>
  <si>
    <t xml:space="preserve">	450 Rs bucks nothing for me but they deducted 450 in the name of AMC lol 😆 better you begg Fino aspect doin this scam
</t>
  </si>
  <si>
    <t>2024-02-27 04:56:48</t>
  </si>
  <si>
    <t>OP56E1L1 (CPH2455)</t>
  </si>
  <si>
    <t>2024-02-26</t>
  </si>
  <si>
    <t>Junjar Solanki</t>
  </si>
  <si>
    <t xml:space="preserve">	Resume
</t>
  </si>
  <si>
    <t>2024-02-26 21:28:48</t>
  </si>
  <si>
    <t>Ai Masum</t>
  </si>
  <si>
    <t xml:space="preserve">	Minor account open kar diye
</t>
  </si>
  <si>
    <t>2024-02-26 18:37:22</t>
  </si>
  <si>
    <t>Ranju Union</t>
  </si>
  <si>
    <t xml:space="preserve">	Jai hind
</t>
  </si>
  <si>
    <t>2024-02-26 16:12:46</t>
  </si>
  <si>
    <t>rosy (Redmi 5)</t>
  </si>
  <si>
    <t>Sudheervarma Varma</t>
  </si>
  <si>
    <t xml:space="preserve">	Osm
</t>
  </si>
  <si>
    <t>2024-02-26 15:53:17</t>
  </si>
  <si>
    <t>2111 (V2111-EG)</t>
  </si>
  <si>
    <t>pt</t>
  </si>
  <si>
    <t>Mark .B</t>
  </si>
  <si>
    <t>2024-02-26 15:45:05</t>
  </si>
  <si>
    <t>Deepak Gujjar</t>
  </si>
  <si>
    <t>2024-02-26 11:35:56</t>
  </si>
  <si>
    <t>2026 (V2065)</t>
  </si>
  <si>
    <t>Bhojo Hari</t>
  </si>
  <si>
    <t>2024-02-26 10:53:44</t>
  </si>
  <si>
    <t>Drk Niloy</t>
  </si>
  <si>
    <t>2024-02-26 09:04:21</t>
  </si>
  <si>
    <t>Shatru ghna Ahire</t>
  </si>
  <si>
    <t xml:space="preserve">	App doesn't work properly 😞 ! Please improve
</t>
  </si>
  <si>
    <t>2024-02-26 08:16:27</t>
  </si>
  <si>
    <t>OP5961L1 (OnePlus 11R 5G)</t>
  </si>
  <si>
    <t>Inait Hossain</t>
  </si>
  <si>
    <t xml:space="preserve">	No No
</t>
  </si>
  <si>
    <t>2024-02-26 00:02:03</t>
  </si>
  <si>
    <t>I2223 (iQOO Z7s 5G)</t>
  </si>
  <si>
    <t>2024-02-25</t>
  </si>
  <si>
    <t>Ramesh Butcha</t>
  </si>
  <si>
    <t>2024-02-25 23:44:15</t>
  </si>
  <si>
    <t>1919 (vivo 1919)</t>
  </si>
  <si>
    <t>Awadhesh Kumar</t>
  </si>
  <si>
    <t>2024-02-25 22:35:09</t>
  </si>
  <si>
    <t>2024-02-25 19:31:21</t>
  </si>
  <si>
    <t>Pinkesh. Bhbor</t>
  </si>
  <si>
    <t xml:space="preserve">	Nies.
</t>
  </si>
  <si>
    <t>2024-02-25 18:42:21</t>
  </si>
  <si>
    <t>Anwari Khatoon</t>
  </si>
  <si>
    <t xml:space="preserve">	Bad for the first time for me🙋
</t>
  </si>
  <si>
    <t>2024-02-25 17:55:45</t>
  </si>
  <si>
    <t>Shivam Kumar</t>
  </si>
  <si>
    <t xml:space="preserve">	Not working
</t>
  </si>
  <si>
    <t>2024-02-25 16:50:53</t>
  </si>
  <si>
    <t>Nikhil Wanarase</t>
  </si>
  <si>
    <t xml:space="preserve">	My fino pay application is blocked plese unblock solve problems
</t>
  </si>
  <si>
    <t>2024-02-25 15:10:35</t>
  </si>
  <si>
    <t>Deepak Sharma</t>
  </si>
  <si>
    <t xml:space="preserve">	Great
</t>
  </si>
  <si>
    <t>2024-02-25 14:27:18</t>
  </si>
  <si>
    <t>V2315 (Y28 5G)</t>
  </si>
  <si>
    <t>2024-02-25 11:52:21</t>
  </si>
  <si>
    <t>Prem Nath</t>
  </si>
  <si>
    <t xml:space="preserve">	Nahi acha hai
</t>
  </si>
  <si>
    <t>2024-02-25 02:01:46</t>
  </si>
  <si>
    <t>Manoj Kumar</t>
  </si>
  <si>
    <t>2024-02-25 01:13:23</t>
  </si>
  <si>
    <t>2024-02-24</t>
  </si>
  <si>
    <t>Jitu Rabha</t>
  </si>
  <si>
    <t>2024-02-24 23:58:57</t>
  </si>
  <si>
    <t>a23 (Galaxy A23)</t>
  </si>
  <si>
    <t>Pradeep Arush</t>
  </si>
  <si>
    <t>2024-02-24 23:29:04</t>
  </si>
  <si>
    <t>Karan Giri</t>
  </si>
  <si>
    <t xml:space="preserve">	Karanon se yah bat kahi hai parti
</t>
  </si>
  <si>
    <t>2024-02-24 23:07:06</t>
  </si>
  <si>
    <t>Prince Mund</t>
  </si>
  <si>
    <t xml:space="preserve">	Nice 👍🏻
</t>
  </si>
  <si>
    <t>2024-02-24 22:41:14</t>
  </si>
  <si>
    <t>Spacewar (Nothing Phone (1))</t>
  </si>
  <si>
    <t>Vijay Pait</t>
  </si>
  <si>
    <t xml:space="preserve">	Jakaz
</t>
  </si>
  <si>
    <t>2024-02-24 16:34:29</t>
  </si>
  <si>
    <t>Ravindra chaudhary</t>
  </si>
  <si>
    <t xml:space="preserve">	very bad
</t>
  </si>
  <si>
    <t>2024-02-24 16:11:03</t>
  </si>
  <si>
    <t>1807 (vivo 1807)</t>
  </si>
  <si>
    <t>Babul Kumar</t>
  </si>
  <si>
    <t xml:space="preserve">	Fino pay
</t>
  </si>
  <si>
    <t>2024-02-24 15:18:49</t>
  </si>
  <si>
    <t>Subrat Suraj</t>
  </si>
  <si>
    <t xml:space="preserve">	😁
</t>
  </si>
  <si>
    <t>2024-02-24 14:52:49</t>
  </si>
  <si>
    <t>BITTU DALAL</t>
  </si>
  <si>
    <t xml:space="preserve">	bahut hi ghatiya app h
</t>
  </si>
  <si>
    <t>2024-02-24 13:26:11</t>
  </si>
  <si>
    <t>1818 (vivo 1818)</t>
  </si>
  <si>
    <t>Ramakant Choudhary</t>
  </si>
  <si>
    <t>2024-02-24 10:26:14</t>
  </si>
  <si>
    <t>Shubham Jangam</t>
  </si>
  <si>
    <t xml:space="preserve">	App is not working...It has lot of bugs...
</t>
  </si>
  <si>
    <t>2024-02-24 10:13:40</t>
  </si>
  <si>
    <t>OnePlus3 (OnePlus3)</t>
  </si>
  <si>
    <t>Kulen Rajbongshi</t>
  </si>
  <si>
    <t xml:space="preserve">	Love you
</t>
  </si>
  <si>
    <t>2024-02-24 09:14:07</t>
  </si>
  <si>
    <t>cs</t>
  </si>
  <si>
    <t>Ramesh Kushwaha</t>
  </si>
  <si>
    <t xml:space="preserve">	Nsdl Payment Bank is a better bank than you, it does not charge that much, it charges only Rs 72 per year.✅
</t>
  </si>
  <si>
    <t>2024-02-24 08:42:18</t>
  </si>
  <si>
    <t>Samaresh Haldar</t>
  </si>
  <si>
    <t>2024-02-24 08:11:43</t>
  </si>
  <si>
    <t>RED8C1L1 (realme 9i)</t>
  </si>
  <si>
    <t>Mr A SONI</t>
  </si>
  <si>
    <t xml:space="preserve">	Please Read Before Opening They Charged 499 + GST FOR OPENING THEIR account
</t>
  </si>
  <si>
    <t>2024-02-24 08:00:01</t>
  </si>
  <si>
    <t>Mo Farukh</t>
  </si>
  <si>
    <t xml:space="preserve">	Bekar
</t>
  </si>
  <si>
    <t>2024-02-24 06:23:41</t>
  </si>
  <si>
    <t>Abdesh Yadav</t>
  </si>
  <si>
    <t xml:space="preserve">	Dharmendra Kumar
</t>
  </si>
  <si>
    <t>2024-02-24 05:26:32</t>
  </si>
  <si>
    <t>RMX3261 (realme C21 Y)</t>
  </si>
  <si>
    <t>Abhishek Kumar</t>
  </si>
  <si>
    <t xml:space="preserve">	Login problem any time bakwas application hai
Review History:
2024-02-23T13:27:43Z(UTC) 	Login problem any time
</t>
  </si>
  <si>
    <t>2024-02-24 04:49:48</t>
  </si>
  <si>
    <t>pine (Redmi 7A)</t>
  </si>
  <si>
    <t>2024-02-23</t>
  </si>
  <si>
    <t>Abhimanyu kumar GS</t>
  </si>
  <si>
    <t xml:space="preserve">	Not login
</t>
  </si>
  <si>
    <t>2024-02-23 22:33:38</t>
  </si>
  <si>
    <t>Dhiman Dutta</t>
  </si>
  <si>
    <t xml:space="preserve">	App has to major issue 1) Registration issue shows device registration failed and 2) if registered then login takes forever so it's not reliable for sure
</t>
  </si>
  <si>
    <t>2024-02-23 19:32:53</t>
  </si>
  <si>
    <t>2024-02-23 17:03:49</t>
  </si>
  <si>
    <t>2024-02-23 17:24:16</t>
  </si>
  <si>
    <t>I2301 (iQOO Z7 Pro 5G)</t>
  </si>
  <si>
    <t>Brijesh Kumar</t>
  </si>
  <si>
    <t>2024-02-23 16:05:39</t>
  </si>
  <si>
    <t>2024-02-23 17:24:08</t>
  </si>
  <si>
    <t>Papu Majhi</t>
  </si>
  <si>
    <t xml:space="preserve">	App opening problem is fixed 😡😡😡
</t>
  </si>
  <si>
    <t>2024-02-23 15:36:03</t>
  </si>
  <si>
    <t>2024-02-23 17:23:47</t>
  </si>
  <si>
    <t>RMX2020 (RMX2020)</t>
  </si>
  <si>
    <t>Rajib Khan</t>
  </si>
  <si>
    <t xml:space="preserve">	RajibKhan
</t>
  </si>
  <si>
    <t>2024-02-23 15:29:45</t>
  </si>
  <si>
    <t>2024-02-23 17:23:28</t>
  </si>
  <si>
    <t>harpia (Moto G4 Play)</t>
  </si>
  <si>
    <t>Deepak Ekka</t>
  </si>
  <si>
    <t>2024-02-23 15:05:49</t>
  </si>
  <si>
    <t>2024-02-23 17:23:02</t>
  </si>
  <si>
    <t>2036 (V2036_21)</t>
  </si>
  <si>
    <t>Lal Singh</t>
  </si>
  <si>
    <t xml:space="preserve">	Nice to
</t>
  </si>
  <si>
    <t>2024-02-23 14:54:25</t>
  </si>
  <si>
    <t>2024-02-23 17:23:08</t>
  </si>
  <si>
    <t>Longri Keme</t>
  </si>
  <si>
    <t xml:space="preserve">	Dont use this banking service guys.. Actually thiss is not even a banking app... It is just a scam Edit:once a scam is always a scam
Review History:
2024-02-17T05:12:15Z(UTC) 	Dont use this banking service guys.. Actually thiss is not even a banking app... It is just a scam
</t>
  </si>
  <si>
    <t>2024-02-23 14:43:36</t>
  </si>
  <si>
    <t>2024-02-23 17:22:49</t>
  </si>
  <si>
    <t>CPH1729 (CPH1729)</t>
  </si>
  <si>
    <t>Raj Vishwakarma</t>
  </si>
  <si>
    <t xml:space="preserve">	Lots of bugs
</t>
  </si>
  <si>
    <t>2024-02-23 13:42:29</t>
  </si>
  <si>
    <t>2024-02-23 14:20:18</t>
  </si>
  <si>
    <t>Murugesan Pillay</t>
  </si>
  <si>
    <t xml:space="preserve">	Very good service
</t>
  </si>
  <si>
    <t>2024-02-23 12:28:54</t>
  </si>
  <si>
    <t>2024-02-23 13:00:50</t>
  </si>
  <si>
    <t>Vijaya Vijaya143</t>
  </si>
  <si>
    <t>2024-02-23 12:22:12</t>
  </si>
  <si>
    <t>2024-02-23 13:00:39</t>
  </si>
  <si>
    <t>HWLND-Q (Honor 7C)</t>
  </si>
  <si>
    <t>Priya Kashyap</t>
  </si>
  <si>
    <t xml:space="preserve">	Duniya ka sabse bakchod bank bosdika
</t>
  </si>
  <si>
    <t>2024-02-23 10:32:14</t>
  </si>
  <si>
    <t>2024-02-23 13:00:28</t>
  </si>
  <si>
    <t>Sunil Tiwari</t>
  </si>
  <si>
    <t xml:space="preserve">	GOOD
</t>
  </si>
  <si>
    <t>2024-02-23 09:28:39</t>
  </si>
  <si>
    <t>Sarita Devi</t>
  </si>
  <si>
    <t xml:space="preserve">	very nice
</t>
  </si>
  <si>
    <t>2024-02-23 09:10:59</t>
  </si>
  <si>
    <t>2024-02-23 12:59:51</t>
  </si>
  <si>
    <t>Bomadra Bomadra</t>
  </si>
  <si>
    <t>2024-02-23 08:47:49</t>
  </si>
  <si>
    <t>2024-02-23 13:00:03</t>
  </si>
  <si>
    <t>air (Redmi 13C 5G)</t>
  </si>
  <si>
    <t>Pradeep Biradar</t>
  </si>
  <si>
    <t xml:space="preserve">	App not working, can't login since this morning fix it immediately thank you
</t>
  </si>
  <si>
    <t>2024-02-23 07:45:39</t>
  </si>
  <si>
    <t>2024-02-23 12:59:39</t>
  </si>
  <si>
    <t>OP594DL1 (OnePlus 11 5G)</t>
  </si>
  <si>
    <t>Aashik Kumar</t>
  </si>
  <si>
    <t>2024-02-23 06:44:09</t>
  </si>
  <si>
    <t>2024-02-23 12:59:21</t>
  </si>
  <si>
    <t>2024-02-22</t>
  </si>
  <si>
    <t>Amresh Kumar</t>
  </si>
  <si>
    <t xml:space="preserve">	Bahut achha fino payment Bank app hai🥴🥰
</t>
  </si>
  <si>
    <t>2024-02-22 20:33:59</t>
  </si>
  <si>
    <t>2024-02-23 12:58:57</t>
  </si>
  <si>
    <t>Kajal Swarnkar</t>
  </si>
  <si>
    <t xml:space="preserve">	♥️♥️♥️♥️♥️
</t>
  </si>
  <si>
    <t>2024-02-22 19:50:55</t>
  </si>
  <si>
    <t>2024-02-23 12:58:46</t>
  </si>
  <si>
    <t>NITESH SINGH</t>
  </si>
  <si>
    <t>2024-02-22 19:44:59</t>
  </si>
  <si>
    <t>2024-02-23 13:10:17</t>
  </si>
  <si>
    <t>a02q (Galaxy A02s)</t>
  </si>
  <si>
    <t>Sayba Saifi</t>
  </si>
  <si>
    <t xml:space="preserve">	Good se
</t>
  </si>
  <si>
    <t>2024-02-22 16:50:18</t>
  </si>
  <si>
    <t>2024-02-23 13:12:07</t>
  </si>
  <si>
    <t>Priyanshu Kumar (Laltu Yadav)</t>
  </si>
  <si>
    <t xml:space="preserve">	Ek number
</t>
  </si>
  <si>
    <t>2024-02-22 15:14:48</t>
  </si>
  <si>
    <t>2024-02-23 13:09:50</t>
  </si>
  <si>
    <t>Avinash Verma</t>
  </si>
  <si>
    <t xml:space="preserve">	Bad Good Experience
</t>
  </si>
  <si>
    <t>2024-02-22 12:43:42</t>
  </si>
  <si>
    <t>a53x (Galaxy A53 5G)</t>
  </si>
  <si>
    <t>Perfect Jaani</t>
  </si>
  <si>
    <t>2024-02-22 12:25:27</t>
  </si>
  <si>
    <t>2024-02-23 13:03:02</t>
  </si>
  <si>
    <t>Md Dilshad</t>
  </si>
  <si>
    <t xml:space="preserve">	Yig
</t>
  </si>
  <si>
    <t>2024-02-22 11:41:07</t>
  </si>
  <si>
    <t>2024-02-23 13:03:31</t>
  </si>
  <si>
    <t>TECNO-IN5 (Camon I)</t>
  </si>
  <si>
    <t>Habibul sk</t>
  </si>
  <si>
    <t xml:space="preserve">	NoOpen Fino Bank
</t>
  </si>
  <si>
    <t>2024-02-22 11:37:53</t>
  </si>
  <si>
    <t>2024-02-23 13:02:28</t>
  </si>
  <si>
    <t>Aditya Yadav</t>
  </si>
  <si>
    <t xml:space="preserve">	Nice good
</t>
  </si>
  <si>
    <t>2024-02-22 07:22:24</t>
  </si>
  <si>
    <t>2024-02-23 13:02:12</t>
  </si>
  <si>
    <t>laltu Halder</t>
  </si>
  <si>
    <t xml:space="preserve">	Please help
</t>
  </si>
  <si>
    <t>2024-02-22 02:06:06</t>
  </si>
  <si>
    <t>2024-02-23 13:01:56</t>
  </si>
  <si>
    <t>2024-02-21</t>
  </si>
  <si>
    <t>Ramkumar Athya</t>
  </si>
  <si>
    <t xml:space="preserve">	Not installed this apply not working app,login problem
</t>
  </si>
  <si>
    <t>2024-02-21 23:28:08</t>
  </si>
  <si>
    <t>2024-02-23 13:01:38</t>
  </si>
  <si>
    <t>ALOK BAIRAGYA</t>
  </si>
  <si>
    <t xml:space="preserve">	Register Issue...fix it
</t>
  </si>
  <si>
    <t>2024-02-21 19:11:39</t>
  </si>
  <si>
    <t>2024-02-23 13:20:07</t>
  </si>
  <si>
    <t>sunny arya</t>
  </si>
  <si>
    <t xml:space="preserve">	Always incorrect OTP
</t>
  </si>
  <si>
    <t>2024-02-21 17:28:01</t>
  </si>
  <si>
    <t>2024-02-23 13:19:25</t>
  </si>
  <si>
    <t>Rishabh Nayak</t>
  </si>
  <si>
    <t xml:space="preserve">	Super app
</t>
  </si>
  <si>
    <t>2024-02-21 16:46:58</t>
  </si>
  <si>
    <t>2024-02-23 13:19:17</t>
  </si>
  <si>
    <t>Apple Dk</t>
  </si>
  <si>
    <t xml:space="preserve">	So great
</t>
  </si>
  <si>
    <t>2024-02-21 15:38:40</t>
  </si>
  <si>
    <t>2024-02-23 13:18:06</t>
  </si>
  <si>
    <t>Kalbir Singh</t>
  </si>
  <si>
    <t xml:space="preserve">	Fino Pey Best Oplication very First Warking
</t>
  </si>
  <si>
    <t>2024-02-21 13:34:54</t>
  </si>
  <si>
    <t>2024-02-23 13:17:59</t>
  </si>
  <si>
    <t>Subhash Mandal</t>
  </si>
  <si>
    <t xml:space="preserve">	Can't pay
</t>
  </si>
  <si>
    <t>2024-02-21 12:11:44</t>
  </si>
  <si>
    <t>2024-02-23 13:16:46</t>
  </si>
  <si>
    <t>Mayank Shrivastava</t>
  </si>
  <si>
    <t xml:space="preserve">	Fino app open nahi ho raha hai device failed rrhertation bata raha hai
</t>
  </si>
  <si>
    <t>2024-02-21 08:42:52</t>
  </si>
  <si>
    <t>2024-02-23 13:16:19</t>
  </si>
  <si>
    <t>Manoj Debnath</t>
  </si>
  <si>
    <t xml:space="preserve">	Very bad experience
</t>
  </si>
  <si>
    <t>2024-02-21 01:20:03</t>
  </si>
  <si>
    <t>2024-02-23 13:16:27</t>
  </si>
  <si>
    <t>TECNO-ID3k (CAMON iAIR 2+)</t>
  </si>
  <si>
    <t>2024-02-20</t>
  </si>
  <si>
    <t>Abhishek Sahu</t>
  </si>
  <si>
    <t xml:space="preserve">	Best application fino pay
Review History:
2024-02-19T03:03:02Z(UTC) 	Service currently not available problem 😕😕😔😔
Review History:
2023-10-30T10:27:54Z(UTC) 	Best mobile application is fino pay application
</t>
  </si>
  <si>
    <t>2024-02-20 22:14:39</t>
  </si>
  <si>
    <t>Dear Customer,
We realize that you have rated us 4, at the outset we are sorry to hear about your experience, would request you to share the details with us at customercare@finobank.com.
Team Fino Payments Bank</t>
  </si>
  <si>
    <t>2024-02-23 13:15:57</t>
  </si>
  <si>
    <t>1.5.1</t>
  </si>
  <si>
    <t>Vinay Yadav</t>
  </si>
  <si>
    <t xml:space="preserve">	Gift
</t>
  </si>
  <si>
    <t>2024-02-20 21:52:54</t>
  </si>
  <si>
    <t>2024-02-23 13:16:07</t>
  </si>
  <si>
    <t>Jyotish Raja</t>
  </si>
  <si>
    <t>2024-02-20 21:03:45</t>
  </si>
  <si>
    <t>2024-02-23 13:22:32</t>
  </si>
  <si>
    <t>TECNO-KG5 (TECNO SPARK Go 2022)</t>
  </si>
  <si>
    <t>Hindu Sing Masaniya</t>
  </si>
  <si>
    <t xml:space="preserve">	Hello bosto
</t>
  </si>
  <si>
    <t>2024-02-20 20:57:34</t>
  </si>
  <si>
    <t>2024-02-23 13:30:11</t>
  </si>
  <si>
    <t>Sukhveerdj</t>
  </si>
  <si>
    <t>2024-02-20 20:34:12</t>
  </si>
  <si>
    <t>2024-02-23 13:22:03</t>
  </si>
  <si>
    <t>RMX3201 (realme C21)</t>
  </si>
  <si>
    <t>Karan Thakur</t>
  </si>
  <si>
    <t xml:space="preserve">	Very poor
</t>
  </si>
  <si>
    <t>2024-02-20 20:24:56</t>
  </si>
  <si>
    <t>2024-02-23 13:22:11</t>
  </si>
  <si>
    <t>Mohd Ubaish</t>
  </si>
  <si>
    <t>2024-02-20 20:17:31</t>
  </si>
  <si>
    <t>2024-02-23 13:21:48</t>
  </si>
  <si>
    <t>CPH1717 (CPH1717)</t>
  </si>
  <si>
    <t>Alom Ali</t>
  </si>
  <si>
    <t xml:space="preserve">	Alom আলী
</t>
  </si>
  <si>
    <t>2024-02-20 20:02:57</t>
  </si>
  <si>
    <t>2024-02-23 13:21:38</t>
  </si>
  <si>
    <t>RMX1811 (realme C1)</t>
  </si>
  <si>
    <t>Abhishek Baghel</t>
  </si>
  <si>
    <t xml:space="preserve">	Pay chalu nhi ho Raha kya problem hai help me
</t>
  </si>
  <si>
    <t>2024-02-20 19:07:46</t>
  </si>
  <si>
    <t>2024-02-23 13:20:45</t>
  </si>
  <si>
    <t>iam sbk</t>
  </si>
  <si>
    <t>2024-02-20 17:27:11</t>
  </si>
  <si>
    <t>2024-02-23 13:20:34</t>
  </si>
  <si>
    <t>OP555BL1 (OnePlus Nord CE 2)</t>
  </si>
  <si>
    <t xml:space="preserve">	Yah hay doston yah apps bahut hi achcha apps hai
</t>
  </si>
  <si>
    <t>2024-02-20 10:03:01</t>
  </si>
  <si>
    <t>2024-02-20 17:45:34</t>
  </si>
  <si>
    <t>itel-A661L (A49)</t>
  </si>
  <si>
    <t>Kanhiya Yadav</t>
  </si>
  <si>
    <t>2024-02-20 09:53:20</t>
  </si>
  <si>
    <t>2024-02-23 13:20:56</t>
  </si>
  <si>
    <t>a15x (Galaxy A15 5G)</t>
  </si>
  <si>
    <t>BanI kr. Acharjee</t>
  </si>
  <si>
    <t xml:space="preserve">	It's my fevarit service Bank. I alway use this app. Thanks
</t>
  </si>
  <si>
    <t>2024-02-20 08:29:37</t>
  </si>
  <si>
    <t>2024-02-20 16:53:09</t>
  </si>
  <si>
    <t>Abdul Bari Quest</t>
  </si>
  <si>
    <t xml:space="preserve">	Very bad 😔 experience in this app
</t>
  </si>
  <si>
    <t>2024-02-20 08:18:56</t>
  </si>
  <si>
    <t>2024-02-20 17:43:00</t>
  </si>
  <si>
    <t>2059 (V2059)</t>
  </si>
  <si>
    <t>2024-02-19</t>
  </si>
  <si>
    <t>Mr Hashim Ali song</t>
  </si>
  <si>
    <t>2024-02-19 22:02:04</t>
  </si>
  <si>
    <t>2024-02-20 16:52:22</t>
  </si>
  <si>
    <t>Aarohi Jaiswal</t>
  </si>
  <si>
    <t xml:space="preserve">	Not work properly
</t>
  </si>
  <si>
    <t>2024-02-19 21:48:28</t>
  </si>
  <si>
    <t>2024-02-20 16:52:01</t>
  </si>
  <si>
    <t>Nsresh Kumar Raj</t>
  </si>
  <si>
    <t xml:space="preserve">	Naresh ji
</t>
  </si>
  <si>
    <t>2024-02-19 20:22:20</t>
  </si>
  <si>
    <t>2024-02-20 16:51:11</t>
  </si>
  <si>
    <t>Ravi Malakar</t>
  </si>
  <si>
    <t xml:space="preserve">	Very good app your ragistar
</t>
  </si>
  <si>
    <t>2024-02-19 19:56:30</t>
  </si>
  <si>
    <t>2024-02-20 16:51:38</t>
  </si>
  <si>
    <t>Maxwell Herbal Industries</t>
  </si>
  <si>
    <t xml:space="preserve">	Nice pics
</t>
  </si>
  <si>
    <t>2024-02-19 18:07:48</t>
  </si>
  <si>
    <t>2024-02-20 16:51:09</t>
  </si>
  <si>
    <t>1.7.8</t>
  </si>
  <si>
    <t>CPH1823 (F9)</t>
  </si>
  <si>
    <t>Kamarddui Kamarddui</t>
  </si>
  <si>
    <t xml:space="preserve">	Open karna Film
</t>
  </si>
  <si>
    <t>2024-02-19 17:41:13</t>
  </si>
  <si>
    <t>2024-02-20 16:50:23</t>
  </si>
  <si>
    <t>Bipin Kumar</t>
  </si>
  <si>
    <t xml:space="preserve">	Bipin kuy
</t>
  </si>
  <si>
    <t>2024-02-19 17:29:37</t>
  </si>
  <si>
    <t>2024-02-23 14:11:24</t>
  </si>
  <si>
    <t>REE2ADL1 (RMX3710)</t>
  </si>
  <si>
    <t>Balram Prajapati</t>
  </si>
  <si>
    <t>2024-02-19 17:01:34</t>
  </si>
  <si>
    <t>2024-02-23 14:14:28</t>
  </si>
  <si>
    <t>Neha Kumari</t>
  </si>
  <si>
    <t>2024-02-19 14:58:33</t>
  </si>
  <si>
    <t>2024-02-23 14:14:02</t>
  </si>
  <si>
    <t>Anil Sagar</t>
  </si>
  <si>
    <t xml:space="preserve">	Anilkumat
</t>
  </si>
  <si>
    <t>2024-02-19 13:53:11</t>
  </si>
  <si>
    <t>2024-02-23 14:13:40</t>
  </si>
  <si>
    <t>Ritik Bhatt</t>
  </si>
  <si>
    <t xml:space="preserve">	Worst app and bank
</t>
  </si>
  <si>
    <t>2024-02-19 13:32:15</t>
  </si>
  <si>
    <t>2024-02-23 14:13:53</t>
  </si>
  <si>
    <t>cloud (Redmi A2)</t>
  </si>
  <si>
    <t>nitin vats</t>
  </si>
  <si>
    <t xml:space="preserve">	Acount ma payment nahi aa raha hai
</t>
  </si>
  <si>
    <t>2024-02-19 12:57:47</t>
  </si>
  <si>
    <t>2024-02-23 14:13:31</t>
  </si>
  <si>
    <t>TECNO-KJ5 (TECNO SPARK 20)</t>
  </si>
  <si>
    <t>Røcky Māhēsh Kūmār</t>
  </si>
  <si>
    <t>2024-02-19 11:39:17</t>
  </si>
  <si>
    <t>OP4F97 (CPH2269)</t>
  </si>
  <si>
    <t>Md Lalchand</t>
  </si>
  <si>
    <t>2024-02-19 11:20:34</t>
  </si>
  <si>
    <t>2024-02-23 14:12:46</t>
  </si>
  <si>
    <t>OP4F2F (CPH2241)</t>
  </si>
  <si>
    <t>Sonu Kumar</t>
  </si>
  <si>
    <t xml:space="preserve">	🤣🤣🤣🤣🤣🤣🤣🤣🤣🤣🤣🤣🤣🤣🤣🤣🤣🤣
</t>
  </si>
  <si>
    <t>2024-02-19 10:31:03</t>
  </si>
  <si>
    <t>2024-02-23 14:12:31</t>
  </si>
  <si>
    <t>V2239 (Y100)</t>
  </si>
  <si>
    <t>Joseph John</t>
  </si>
  <si>
    <t xml:space="preserve">	Waiting for VKYC agent forever.
</t>
  </si>
  <si>
    <t>2024-02-19 10:26:05</t>
  </si>
  <si>
    <t>2024-02-23 14:11:54</t>
  </si>
  <si>
    <t>Deepak Singh</t>
  </si>
  <si>
    <t xml:space="preserve">	Good very good
</t>
  </si>
  <si>
    <t>2024-02-19 10:14:23</t>
  </si>
  <si>
    <t>2024-02-23 14:12:16</t>
  </si>
  <si>
    <t>2120 (V2162)</t>
  </si>
  <si>
    <t>2024-02-19 09:42:58</t>
  </si>
  <si>
    <t>2024-02-23 14:18:23</t>
  </si>
  <si>
    <t>2.3.5</t>
  </si>
  <si>
    <t>TEJ BAHADUR</t>
  </si>
  <si>
    <t xml:space="preserve">	Bahut hi ghatiya
</t>
  </si>
  <si>
    <t>2024-02-19 09:34:59</t>
  </si>
  <si>
    <t>2024-02-23 14:30:16</t>
  </si>
  <si>
    <t>Ritu Sisodiya</t>
  </si>
  <si>
    <t xml:space="preserve">	Uyu
</t>
  </si>
  <si>
    <t>2024-02-19 09:20:09</t>
  </si>
  <si>
    <t>2024-02-23 14:17:58</t>
  </si>
  <si>
    <t>JÃY SĪÑGH</t>
  </si>
  <si>
    <t>2024-02-19 08:14:25</t>
  </si>
  <si>
    <t>2024-02-23 14:29:59</t>
  </si>
  <si>
    <t>TECNO-CE7 (CAMON 16)</t>
  </si>
  <si>
    <t>Chauhan Nishant</t>
  </si>
  <si>
    <t>2024-02-19 07:30:01</t>
  </si>
  <si>
    <t>2024-02-23 14:17:39</t>
  </si>
  <si>
    <t>Naveen jjj Naveen jjj</t>
  </si>
  <si>
    <t xml:space="preserve">	Naveen minj
</t>
  </si>
  <si>
    <t>2024-02-19 06:41:01</t>
  </si>
  <si>
    <t>2024-02-23 14:17:46</t>
  </si>
  <si>
    <t>Bablu Yadav ji</t>
  </si>
  <si>
    <t xml:space="preserve">	Baban
</t>
  </si>
  <si>
    <t>2024-02-19 03:40:59</t>
  </si>
  <si>
    <t>2024-02-23 14:17:28</t>
  </si>
  <si>
    <t>Nitin Shinde</t>
  </si>
  <si>
    <t>2024-02-19 00:48:01</t>
  </si>
  <si>
    <t>2024-02-23 14:17:21</t>
  </si>
  <si>
    <t>1.3.6</t>
  </si>
  <si>
    <t>2024-02-18</t>
  </si>
  <si>
    <t>Mangesh Malas</t>
  </si>
  <si>
    <t xml:space="preserve">	Fino Bank pdo
</t>
  </si>
  <si>
    <t>2024-02-18 16:39:56</t>
  </si>
  <si>
    <t>2024-02-23 14:17:11</t>
  </si>
  <si>
    <t>Jagdeesh Oeka</t>
  </si>
  <si>
    <t xml:space="preserve">	Jagdish
</t>
  </si>
  <si>
    <t>2024-02-18 16:03:43</t>
  </si>
  <si>
    <t>2024-02-23 14:17:09</t>
  </si>
  <si>
    <t>fog (Redmi 10)</t>
  </si>
  <si>
    <t>Maqsood Alam</t>
  </si>
  <si>
    <t xml:space="preserve">	Fraudulent and scam app as no zero balance saving account in this bank.
</t>
  </si>
  <si>
    <t>2024-02-18 15:58:54</t>
  </si>
  <si>
    <t>2024-02-23 14:33:32</t>
  </si>
  <si>
    <t>RUBEL Sk</t>
  </si>
  <si>
    <t>2024-02-18 14:57:45</t>
  </si>
  <si>
    <t>2024-02-23 14:33:44</t>
  </si>
  <si>
    <t>TECNO-LC8 (Pouvoir 4 Pro)</t>
  </si>
  <si>
    <t>Alisha Tour And Travels</t>
  </si>
  <si>
    <t xml:space="preserve">	cool
</t>
  </si>
  <si>
    <t>2024-02-18 13:47:48</t>
  </si>
  <si>
    <t>2024-02-23 14:32:27</t>
  </si>
  <si>
    <t>RE54ABL1 (realme GT Master Edition	)</t>
  </si>
  <si>
    <t>Vani Ravi Kumar</t>
  </si>
  <si>
    <t xml:space="preserve">	This is app is a waste and worst app not recharge
</t>
  </si>
  <si>
    <t>2024-02-18 11:03:40</t>
  </si>
  <si>
    <t>2024-02-23 14:32:22</t>
  </si>
  <si>
    <t>Zuber Shaikh fz</t>
  </si>
  <si>
    <t xml:space="preserve">	Otp not working otp is coming but we cant type the otp
</t>
  </si>
  <si>
    <t>2024-02-18 10:10:43</t>
  </si>
  <si>
    <t>2024-02-23 14:31:46</t>
  </si>
  <si>
    <t>1804 (vivo 1804)</t>
  </si>
  <si>
    <t>Bhardwaj Mart shopping Online solusation company</t>
  </si>
  <si>
    <t xml:space="preserve">	bad
</t>
  </si>
  <si>
    <t>2024-02-18 09:43:34</t>
  </si>
  <si>
    <t>2024-02-23 14:31:54</t>
  </si>
  <si>
    <t>Jigs 0807</t>
  </si>
  <si>
    <t xml:space="preserve">	Very nice and beautiful app
</t>
  </si>
  <si>
    <t>2024-02-18 06:52:55</t>
  </si>
  <si>
    <t>2024-02-23 14:31:29</t>
  </si>
  <si>
    <t>2024-02-17</t>
  </si>
  <si>
    <t>Dhiraj Kumar</t>
  </si>
  <si>
    <t xml:space="preserve">	Bolo
</t>
  </si>
  <si>
    <t>2024-02-17 21:44:15</t>
  </si>
  <si>
    <t>2024-02-23 14:31:38</t>
  </si>
  <si>
    <t>Aarish Khan</t>
  </si>
  <si>
    <t xml:space="preserve">	Fino payment bank is best bank of children
</t>
  </si>
  <si>
    <t>2024-02-17 20:10:54</t>
  </si>
  <si>
    <t>2024-02-23 14:30:45</t>
  </si>
  <si>
    <t>Sanidul islam m</t>
  </si>
  <si>
    <t xml:space="preserve">	Problem de
</t>
  </si>
  <si>
    <t>2024-02-17 19:07:57</t>
  </si>
  <si>
    <t>2024-02-23 14:31:08</t>
  </si>
  <si>
    <t>RE588DL1 (RMX3612)</t>
  </si>
  <si>
    <t>Vikash Kumar Singh</t>
  </si>
  <si>
    <t xml:space="preserve">	The Best Service
</t>
  </si>
  <si>
    <t>2024-02-17 16:50:55</t>
  </si>
  <si>
    <t>2024-02-23 17:25:55</t>
  </si>
  <si>
    <t>Chandan Yadav</t>
  </si>
  <si>
    <t xml:space="preserve">	Fino Bank mein main bhi khata khulvaya hun 16 tarikh 2 February 2024
</t>
  </si>
  <si>
    <t>2024-02-17 16:43:07</t>
  </si>
  <si>
    <t>2024-02-23 17:25:22</t>
  </si>
  <si>
    <t>Bhau Ji</t>
  </si>
  <si>
    <t xml:space="preserve">	Frod aap koi download Mt kro
</t>
  </si>
  <si>
    <t>2024-02-17 16:17:50</t>
  </si>
  <si>
    <t>2024-02-23 17:25:33</t>
  </si>
  <si>
    <t>Prince Raj</t>
  </si>
  <si>
    <t xml:space="preserve">	Supet
</t>
  </si>
  <si>
    <t>2024-02-17 14:21:37</t>
  </si>
  <si>
    <t>2024-02-23 17:24:57</t>
  </si>
  <si>
    <t>Satish Kushwaha</t>
  </si>
  <si>
    <t xml:space="preserve">	Jai_shree_ram...🚩 Bahut achha app hai. Mai to bolta hu app bhi istmaal karo...🔥
</t>
  </si>
  <si>
    <t>2024-02-17 14:05:33</t>
  </si>
  <si>
    <t>2024-02-23 14:45:20</t>
  </si>
  <si>
    <t>Sonu Kushwaha</t>
  </si>
  <si>
    <t xml:space="preserve">	Statement checking problem
</t>
  </si>
  <si>
    <t>2024-02-17 13:07:10</t>
  </si>
  <si>
    <t>2024-02-23 14:44:55</t>
  </si>
  <si>
    <t>RMX2030 (realme 5i)</t>
  </si>
  <si>
    <t>Sangeeta Kumari</t>
  </si>
  <si>
    <t xml:space="preserve">	You have enabled Developer option /usb debugging on your phone please disable both
</t>
  </si>
  <si>
    <t>2024-02-17 12:59:41</t>
  </si>
  <si>
    <t>RE588E (realme C30)</t>
  </si>
  <si>
    <t>Amit Kj</t>
  </si>
  <si>
    <t xml:space="preserve">	Please don't open account finopay always charge 450 every year .there call executive no knowledge to talk any customer.
</t>
  </si>
  <si>
    <t>2024-02-17 11:18:13</t>
  </si>
  <si>
    <t>2024-02-23 14:44:46</t>
  </si>
  <si>
    <t>Srikanth Marathe</t>
  </si>
  <si>
    <t xml:space="preserve">	Worst app, they debit account activation fee and vkyc always has some errors and server issues. I wonder why RBI and Google ever gives license and permissions to these kind of frauds.
</t>
  </si>
  <si>
    <t>2024-02-17 10:08:30</t>
  </si>
  <si>
    <t>2024-02-23 14:42:18</t>
  </si>
  <si>
    <t>f22 (Galaxy F22)</t>
  </si>
  <si>
    <t xml:space="preserve">	Please don't open account in fino payment payment.first I pay 450rs and show my balance is now 0 rs .fino say me you pay 900rs account open charge and debit card charges.this is biggest scam.please don't open account in fino payment bank
</t>
  </si>
  <si>
    <t>2024-02-17 09:02:59</t>
  </si>
  <si>
    <t>Aadity pratap singh rajpoot Rajpoot</t>
  </si>
  <si>
    <t xml:space="preserve">	Fino bank me account khula he par mobail nomber link nhi he to opan ho jayega ya nhi
</t>
  </si>
  <si>
    <t>2024-02-17 08:44:09</t>
  </si>
  <si>
    <t xml:space="preserve">	प्रदीप
</t>
  </si>
  <si>
    <t>2024-02-17 08:19:33</t>
  </si>
  <si>
    <t>Debit Rongpi</t>
  </si>
  <si>
    <t xml:space="preserve">	Show problem
</t>
  </si>
  <si>
    <t>2024-02-17 08:06:50</t>
  </si>
  <si>
    <t>Ramveer Saxena</t>
  </si>
  <si>
    <t xml:space="preserve">	Niche
</t>
  </si>
  <si>
    <t>2024-02-17 06:35:47</t>
  </si>
  <si>
    <t>Mo. Danish</t>
  </si>
  <si>
    <t>2024-02-17 04:32:04</t>
  </si>
  <si>
    <t>caprip (moto g(30))</t>
  </si>
  <si>
    <t>MOHAMMED AMAN</t>
  </si>
  <si>
    <t xml:space="preserve">	Good bank app for saving your money fully save and secure 💕
</t>
  </si>
  <si>
    <t>2024-02-17 02:35:51</t>
  </si>
  <si>
    <t>RE58B6L1 (realme 11 Pro+ 5G)</t>
  </si>
  <si>
    <t>Pawan Pal</t>
  </si>
  <si>
    <t xml:space="preserve">	Pavanpal
Review History:
2024-02-16T19:04:08Z(UTC) 	Pavanpal
</t>
  </si>
  <si>
    <t>2024-02-17 02:33:28</t>
  </si>
  <si>
    <t>RAM KRISHNA PAL</t>
  </si>
  <si>
    <t xml:space="preserve">	Cheap
</t>
  </si>
  <si>
    <t>2024-02-17 01:17:41</t>
  </si>
  <si>
    <t>2024-02-23 17:46:54</t>
  </si>
  <si>
    <t>Sahil Khoja</t>
  </si>
  <si>
    <t xml:space="preserve">	Agar star 1 ke niche hota kuch toh aur star kam kar dets Third class app and servces Ohh thanks edit ka ka option bi hai Aise bank logon ko le dubenge Mera kuch bi kaam nai ho raha isme Zero 0 star
</t>
  </si>
  <si>
    <t>2024-02-17 01:03:47</t>
  </si>
  <si>
    <t>2024-02-23 17:47:12</t>
  </si>
  <si>
    <t>2024-02-16</t>
  </si>
  <si>
    <t>Arpit Kumar</t>
  </si>
  <si>
    <t xml:space="preserve">	Good luck or batao kya haal chal hai
</t>
  </si>
  <si>
    <t>2024-02-16 21:46:23</t>
  </si>
  <si>
    <t>2024-02-23 17:27:49</t>
  </si>
  <si>
    <t>Abhimaan Bhattacharya</t>
  </si>
  <si>
    <t xml:space="preserve">	Request to all the new users, try to refrain from this app. No proper customer, one agent tells you something nobody has a clue about what they need to do. Tty using other payment Bank. Their service is the worst.
</t>
  </si>
  <si>
    <t>2024-02-16 18:09:16</t>
  </si>
  <si>
    <t>2024-02-23 17:46:41</t>
  </si>
  <si>
    <t>2046 (V2046)</t>
  </si>
  <si>
    <t>Shanikumar Mandal</t>
  </si>
  <si>
    <t xml:space="preserve">	वेरी वेरी गुड
</t>
  </si>
  <si>
    <t>2024-02-16 17:05:28</t>
  </si>
  <si>
    <t>2024-02-23 17:27:20</t>
  </si>
  <si>
    <t>Deepak Shah</t>
  </si>
  <si>
    <t xml:space="preserve">	Sir mai bahut pareshan hu active
</t>
  </si>
  <si>
    <t>2024-02-16 16:52:50</t>
  </si>
  <si>
    <t>2024-02-23 17:27:36</t>
  </si>
  <si>
    <t>Avhayendu Roy</t>
  </si>
  <si>
    <t xml:space="preserve">	Worst app
</t>
  </si>
  <si>
    <t>2024-02-16 15:47:36</t>
  </si>
  <si>
    <t>2024-02-23 17:27:00</t>
  </si>
  <si>
    <t>sakura_india (Redmi 6 Pro)</t>
  </si>
  <si>
    <t>Adarsh Prakash</t>
  </si>
  <si>
    <t xml:space="preserve">	Bad application 😔😔
</t>
  </si>
  <si>
    <t>2024-02-16 15:34:11</t>
  </si>
  <si>
    <t>2024-02-23 17:27:05</t>
  </si>
  <si>
    <t>Sk Asimuddin</t>
  </si>
  <si>
    <t>2024-02-16 14:54:52</t>
  </si>
  <si>
    <t>2024-02-23 17:26:32</t>
  </si>
  <si>
    <t>Marjul Ali</t>
  </si>
  <si>
    <t xml:space="preserve">	Wow
</t>
  </si>
  <si>
    <t>2024-02-16 14:31:40</t>
  </si>
  <si>
    <t>2024-02-23 17:26:51</t>
  </si>
  <si>
    <t>miel (POCO M4 Pro)</t>
  </si>
  <si>
    <t>Kamil Pathan</t>
  </si>
  <si>
    <t xml:space="preserve">	Thanks Fino Bank
</t>
  </si>
  <si>
    <t>2024-02-16 14:31:06</t>
  </si>
  <si>
    <t>2024-02-23 17:50:45</t>
  </si>
  <si>
    <t>m32 (Galaxy M32)</t>
  </si>
  <si>
    <t>Al Nazim</t>
  </si>
  <si>
    <t xml:space="preserve">	Not good is app🤬🤬🤬🤬🤬🤬🤬🤬🤬🤬🤬🤬🤬🤬🤬🤬🤬
</t>
  </si>
  <si>
    <t>2024-02-16 14:12:17</t>
  </si>
  <si>
    <t>2024-02-23 17:50:32</t>
  </si>
  <si>
    <t>OP4F11L1 (CPH2365)</t>
  </si>
  <si>
    <t>Vidhiya Chand</t>
  </si>
  <si>
    <t xml:space="preserve">	Vidhachand
Review History:
2024-02-16T06:45:39Z(UTC) 	Vidhachand Vidhachand
</t>
  </si>
  <si>
    <t>2024-02-16 12:17:21</t>
  </si>
  <si>
    <t>2024-02-23 17:50:07</t>
  </si>
  <si>
    <t>malta (moto e(7) power)</t>
  </si>
  <si>
    <t>Nitin Kumar Singh</t>
  </si>
  <si>
    <t xml:space="preserve">	Hello sir
</t>
  </si>
  <si>
    <t>2024-02-16 10:54:26</t>
  </si>
  <si>
    <t>2024-02-23 17:50:13</t>
  </si>
  <si>
    <t>Teepu Rana</t>
  </si>
  <si>
    <t xml:space="preserve">	Worst bank , my 800rupees got reducted for no reason
</t>
  </si>
  <si>
    <t>2024-02-16 10:11:15</t>
  </si>
  <si>
    <t>2024-02-23 17:49:56</t>
  </si>
  <si>
    <t>Veenesh Kumar</t>
  </si>
  <si>
    <t xml:space="preserve">	VEENESH YADAV
</t>
  </si>
  <si>
    <t>2024-02-16 09:00:34</t>
  </si>
  <si>
    <t>2024-02-23 17:49:44</t>
  </si>
  <si>
    <t xml:space="preserve">	Fino payment bank ke total users kitne hain? 🙄
</t>
  </si>
  <si>
    <t>2024-02-16 08:15:15</t>
  </si>
  <si>
    <t>2024-02-23 17:49:33</t>
  </si>
  <si>
    <t>2.6.4</t>
  </si>
  <si>
    <t>Karan Gautam</t>
  </si>
  <si>
    <t xml:space="preserve">	Bahut achha hai
</t>
  </si>
  <si>
    <t>2024-02-16 07:42:09</t>
  </si>
  <si>
    <t>2024-02-23 17:49:27</t>
  </si>
  <si>
    <t>Manish Bharti</t>
  </si>
  <si>
    <t xml:space="preserve">	Fino bank Ghatiya payment bank hai koi open mat karo faltu ke Paisa Barbad kar rahe ho aap log
</t>
  </si>
  <si>
    <t>2024-02-16 07:29:39</t>
  </si>
  <si>
    <t>2024-02-23 17:48:09</t>
  </si>
  <si>
    <t xml:space="preserve">	very nice 👍
Review History:
2024-01-08T11:15:35Z(UTC) 	bekar
</t>
  </si>
  <si>
    <t>2024-02-16 03:05:38</t>
  </si>
  <si>
    <t>2024-02-23 17:47:59</t>
  </si>
  <si>
    <t>2024-02-15</t>
  </si>
  <si>
    <t>Niranjan Kushwaha</t>
  </si>
  <si>
    <t>2024-02-15 21:30:28</t>
  </si>
  <si>
    <t>Monu Ray</t>
  </si>
  <si>
    <t xml:space="preserve">	Monu Roy
</t>
  </si>
  <si>
    <t>2024-02-15 21:11:28</t>
  </si>
  <si>
    <t>2024-02-23 17:54:10</t>
  </si>
  <si>
    <t>All type video channel</t>
  </si>
  <si>
    <t xml:space="preserve">	Good bhi gm luck for gym
</t>
  </si>
  <si>
    <t>2024-02-15 20:44:09</t>
  </si>
  <si>
    <t>2024-02-23 17:53:33</t>
  </si>
  <si>
    <t>Pastor Anand</t>
  </si>
  <si>
    <t xml:space="preserve">	I can't open my account,iam not satisfied
Review History:
2024-02-15T11:58:48Z(UTC) 	I can't open my account
</t>
  </si>
  <si>
    <t>2024-02-15 17:29:49</t>
  </si>
  <si>
    <t>2024-02-23 17:53:48</t>
  </si>
  <si>
    <t>I2217 (iQOO Neo7 Pro)</t>
  </si>
  <si>
    <t>Satybhan Parihar</t>
  </si>
  <si>
    <t xml:space="preserve">	Others
</t>
  </si>
  <si>
    <t>2024-02-15 16:52:40</t>
  </si>
  <si>
    <t>2024-02-23 17:53:01</t>
  </si>
  <si>
    <t>Margub stitch</t>
  </si>
  <si>
    <t>2024-02-15 16:47:50</t>
  </si>
  <si>
    <t>2024-02-23 17:53:07</t>
  </si>
  <si>
    <t>Devu Kumar</t>
  </si>
  <si>
    <t xml:space="preserve">	Devankumar
</t>
  </si>
  <si>
    <t>2024-02-15 16:44:43</t>
  </si>
  <si>
    <t>2024-02-23 17:52:53</t>
  </si>
  <si>
    <t>K Kai Narah</t>
  </si>
  <si>
    <t>2024-02-15 16:40:24</t>
  </si>
  <si>
    <t>2024-02-23 17:52:28</t>
  </si>
  <si>
    <t>Nutan Jha</t>
  </si>
  <si>
    <t xml:space="preserve">	Good experience
</t>
  </si>
  <si>
    <t>2024-02-15 16:35:49</t>
  </si>
  <si>
    <t>2024-02-23 17:51:13</t>
  </si>
  <si>
    <t>Amit Bhagat</t>
  </si>
  <si>
    <t xml:space="preserve">	Nahi chal Raha hai b
Review History:
2023-12-28T13:52:36Z(UTC) 	Nahi chal Raha hai
</t>
  </si>
  <si>
    <t>2024-02-15 15:13:00</t>
  </si>
  <si>
    <t>2024-02-23 17:52:12</t>
  </si>
  <si>
    <t>RMX1805 (realme 2)</t>
  </si>
  <si>
    <t>Ranjana Singh</t>
  </si>
  <si>
    <t xml:space="preserve">	Getting service is unavailable evertime I do register now
</t>
  </si>
  <si>
    <t>2024-02-15 10:00:18</t>
  </si>
  <si>
    <t>2024-02-23 17:56:23</t>
  </si>
  <si>
    <t>2024-02-14</t>
  </si>
  <si>
    <t>NIKHIL NIKHIL</t>
  </si>
  <si>
    <t xml:space="preserve">	Paisa return Karo bahi new account open Kiya tha mna 50rs kisi s transfer karwaya tha account statement m to dikha rha h Paisa a gya h but balance 0 dikha rha h frod kar rhe ho Kiya...
</t>
  </si>
  <si>
    <t>2024-02-14 21:51:10</t>
  </si>
  <si>
    <t>2024-02-23 17:56:38</t>
  </si>
  <si>
    <t>OP5759L1 (A38)</t>
  </si>
  <si>
    <t>Ramkumar Ahirwal</t>
  </si>
  <si>
    <t>2024-02-14 21:38:28</t>
  </si>
  <si>
    <t>2024-02-23 17:55:36</t>
  </si>
  <si>
    <t>j7velte (Galaxy J7 Neo)</t>
  </si>
  <si>
    <t>Raju yadav</t>
  </si>
  <si>
    <t xml:space="preserve">	Me Uttarpradesh Shahjahanpur se hu mene fino me account open karbaya to 250 rupaye Dukan bale ne le liye or 298 rupaye account se kat gay total 600 Rupaye me account open ho paya Agar me pahle se janta to account open nhi karata☹️
</t>
  </si>
  <si>
    <t>2024-02-14 21:32:21</t>
  </si>
  <si>
    <t>2024-02-23 17:56:12</t>
  </si>
  <si>
    <t>TECNO-KG6k (TECNO SPARK 8)</t>
  </si>
  <si>
    <t>Duleechnd Machke</t>
  </si>
  <si>
    <t xml:space="preserve">	Your mobile banking in number one bank 🚀
</t>
  </si>
  <si>
    <t>2024-02-14 21:22:34</t>
  </si>
  <si>
    <t>2024-02-23 17:55:27</t>
  </si>
  <si>
    <t>earth (POCO C55)</t>
  </si>
  <si>
    <t>NADEEM KHAN</t>
  </si>
  <si>
    <t xml:space="preserve">	Good service for fino payment Bank
</t>
  </si>
  <si>
    <t>2024-02-14 20:44:32</t>
  </si>
  <si>
    <t>2024-02-23 17:55:13</t>
  </si>
  <si>
    <t>Mini Sonwani</t>
  </si>
  <si>
    <t>2024-02-14 19:35:08</t>
  </si>
  <si>
    <t>2024-02-23 17:54:59</t>
  </si>
  <si>
    <t>Pinku Verma</t>
  </si>
  <si>
    <t>2024-02-14 16:38:40</t>
  </si>
  <si>
    <t>2024-02-23 17:54:51</t>
  </si>
  <si>
    <t>a05s (Galaxy F14)</t>
  </si>
  <si>
    <t>Munna Oraon</t>
  </si>
  <si>
    <t xml:space="preserve">	Super account opening
</t>
  </si>
  <si>
    <t>2024-02-14 16:33:42</t>
  </si>
  <si>
    <t>2024-02-23 17:54:35</t>
  </si>
  <si>
    <t>Avinash M</t>
  </si>
  <si>
    <t xml:space="preserve">	Worst banking experience ever iny history
</t>
  </si>
  <si>
    <t>2024-02-14 13:15:39</t>
  </si>
  <si>
    <t>2024-02-23 17:54:44</t>
  </si>
  <si>
    <t>37 Wamik</t>
  </si>
  <si>
    <t xml:space="preserve">	Worst experience! It's a kind of scam. After paying them they are not able to provide you the service.
</t>
  </si>
  <si>
    <t>2024-02-14 12:50:44</t>
  </si>
  <si>
    <t>2024-02-23 17:59:48</t>
  </si>
  <si>
    <t>Nord (OnePlus Nord)</t>
  </si>
  <si>
    <t>Kaka Kalsi</t>
  </si>
  <si>
    <t xml:space="preserve">	give me money Rs.200 your aap not working ok
</t>
  </si>
  <si>
    <t>2024-02-14 12:29:23</t>
  </si>
  <si>
    <t>2024-02-23 17:59:36</t>
  </si>
  <si>
    <t>Amresh Uraw</t>
  </si>
  <si>
    <t xml:space="preserve">	Hall
</t>
  </si>
  <si>
    <t>2024-02-14 10:35:25</t>
  </si>
  <si>
    <t>2024-02-23 17:59:08</t>
  </si>
  <si>
    <t>VIKASH KEER VS</t>
  </si>
  <si>
    <t>2024-02-14 08:56:46</t>
  </si>
  <si>
    <t>2024-02-23 17:59:14</t>
  </si>
  <si>
    <t>Krish Kumar</t>
  </si>
  <si>
    <t>2024-02-14 06:17:45</t>
  </si>
  <si>
    <t>2024-02-23 17:58:53</t>
  </si>
  <si>
    <t>Md Saddam</t>
  </si>
  <si>
    <t>2024-02-14 03:17:44</t>
  </si>
  <si>
    <t>2024-02-23 17:58:47</t>
  </si>
  <si>
    <t>Mukesh Kumar Yadav</t>
  </si>
  <si>
    <t xml:space="preserve">	Sabse achha
</t>
  </si>
  <si>
    <t>2024-02-14 03:16:06</t>
  </si>
  <si>
    <t>2024-02-23 17:58:30</t>
  </si>
  <si>
    <t>Lab Barman</t>
  </si>
  <si>
    <t>2024-02-14 00:14:31</t>
  </si>
  <si>
    <t>2024-02-23 17:58:21</t>
  </si>
  <si>
    <t>2024-02-13</t>
  </si>
  <si>
    <t>Pradeep Verma</t>
  </si>
  <si>
    <t xml:space="preserve">	good fino bank in India.
</t>
  </si>
  <si>
    <t>2024-02-13 23:38:26</t>
  </si>
  <si>
    <t>2024-02-23 17:58:12</t>
  </si>
  <si>
    <t>गफफार मिया</t>
  </si>
  <si>
    <t xml:space="preserve">	पर्सन.लोन.चाहिये.हमे
</t>
  </si>
  <si>
    <t>2024-02-13 23:10:26</t>
  </si>
  <si>
    <t>2024-02-23 17:58:05</t>
  </si>
  <si>
    <t>a12 (Galaxy A12)</t>
  </si>
  <si>
    <t>Jagdeep Brar</t>
  </si>
  <si>
    <t xml:space="preserve">	Awesome 💯
</t>
  </si>
  <si>
    <t>2024-02-13 21:58:00</t>
  </si>
  <si>
    <t>2024-02-23 18:01:46</t>
  </si>
  <si>
    <t>lisa (Xiaomi 11 Lite 5G NE)</t>
  </si>
  <si>
    <t>ANKIT Yadav</t>
  </si>
  <si>
    <t xml:space="preserve">	good excellent
</t>
  </si>
  <si>
    <t>2024-02-13 21:39:34</t>
  </si>
  <si>
    <t>2024-02-23 18:01:59</t>
  </si>
  <si>
    <t>OP4EF3L1 (CPH2095)</t>
  </si>
  <si>
    <t>Saraswati Jana</t>
  </si>
  <si>
    <t xml:space="preserve">	খুব ভালো
</t>
  </si>
  <si>
    <t>2024-02-13 21:32:46</t>
  </si>
  <si>
    <t>2024-02-23 18:01:16</t>
  </si>
  <si>
    <t>Avyam</t>
  </si>
  <si>
    <t xml:space="preserve">	Rs. 450 deducted from my account without my knowledge to upgrade my account but video kyc is still not happened because of no slot of time. Shady practices. Don't open any account in this bank.
</t>
  </si>
  <si>
    <t>2024-02-13 20:45:29</t>
  </si>
  <si>
    <t>2024-02-23 18:01:37</t>
  </si>
  <si>
    <t>Solja kumar kol Solja kumar kol</t>
  </si>
  <si>
    <t xml:space="preserve">	Hii naish app
</t>
  </si>
  <si>
    <t>2024-02-13 20:42:41</t>
  </si>
  <si>
    <t>2024-02-23 18:00:53</t>
  </si>
  <si>
    <t>Shuaib Akhtar</t>
  </si>
  <si>
    <t>2024-02-13 17:49:43</t>
  </si>
  <si>
    <t>2024-02-23 18:01:02</t>
  </si>
  <si>
    <t>M. Javed</t>
  </si>
  <si>
    <t>2024-02-13 17:36:31</t>
  </si>
  <si>
    <t>2024-02-23 18:00:32</t>
  </si>
  <si>
    <t>Ramesh Kumar</t>
  </si>
  <si>
    <t xml:space="preserve">	Bekar ka bank hai 450 rupya le lete hai na koi ATM card milta hai na kuchh,only subcription charge 450 no ATM card milta hai
</t>
  </si>
  <si>
    <t>2024-02-13 17:19:23</t>
  </si>
  <si>
    <t>2024-02-23 18:00:41</t>
  </si>
  <si>
    <t xml:space="preserve">	Very issues
</t>
  </si>
  <si>
    <t>2024-02-13 17:09:07</t>
  </si>
  <si>
    <t>2024-02-23 18:00:17</t>
  </si>
  <si>
    <t>Kalu Singh</t>
  </si>
  <si>
    <t>2024-02-13 16:58:55</t>
  </si>
  <si>
    <t>2024-02-23 18:00:09</t>
  </si>
  <si>
    <t>Stylish ror Ror</t>
  </si>
  <si>
    <t xml:space="preserve">	Better
</t>
  </si>
  <si>
    <t>2024-02-13 16:52:52</t>
  </si>
  <si>
    <t>2024-02-23 18:05:09</t>
  </si>
  <si>
    <t>Suresh Ahirwar</t>
  </si>
  <si>
    <t xml:space="preserve">	wa
</t>
  </si>
  <si>
    <t>2024-02-13 16:38:52</t>
  </si>
  <si>
    <t>2024-02-23 18:05:40</t>
  </si>
  <si>
    <t>RE8DDCL1 (realme 10)</t>
  </si>
  <si>
    <t>Vishal Bajaj</t>
  </si>
  <si>
    <t>2024-02-13 16:38:43</t>
  </si>
  <si>
    <t>2024-02-23 18:04:48</t>
  </si>
  <si>
    <t>RE54D1 (realme C25Y)</t>
  </si>
  <si>
    <t>Usha Bhul</t>
  </si>
  <si>
    <t xml:space="preserve">	Worst bank ever seen...
</t>
  </si>
  <si>
    <t>2024-02-13 15:59:19</t>
  </si>
  <si>
    <t>2024-02-23 18:05:00</t>
  </si>
  <si>
    <t>OP5353L1 (OPPO A57s)</t>
  </si>
  <si>
    <t>Hakimullah Khan</t>
  </si>
  <si>
    <t>2024-02-13 15:18:55</t>
  </si>
  <si>
    <t>2024-02-23 18:04:20</t>
  </si>
  <si>
    <t>Malkhan s Yadav</t>
  </si>
  <si>
    <t xml:space="preserve">	Bahut achcha
</t>
  </si>
  <si>
    <t>2024-02-13 14:52:52</t>
  </si>
  <si>
    <t>2024-02-23 18:04:35</t>
  </si>
  <si>
    <t>Krishna Saini</t>
  </si>
  <si>
    <t xml:space="preserve">	Lo sarvice
</t>
  </si>
  <si>
    <t>2024-02-13 14:37:44</t>
  </si>
  <si>
    <t>2024-02-23 18:03:57</t>
  </si>
  <si>
    <t>OP4C7D (CPH2081)</t>
  </si>
  <si>
    <t>Vijay karthik</t>
  </si>
  <si>
    <t xml:space="preserve">	Worst app . I can't open account. So many bugs and errors systems. My friend is unable to transfer the money since the app shows the name fetched from aadhar and Pan card is different and hence is account is locked. No help from customer care. I think the management is using the funds of customers for their own benefits . Unreliable payment banking system.
Review History:
2024-02-13T06:30:26Z(UTC) 	Worst app . Can't open account.
</t>
  </si>
  <si>
    <t>2024-02-13 12:05:23</t>
  </si>
  <si>
    <t>2024-02-23 18:03:43</t>
  </si>
  <si>
    <t>hawao (moto g42)</t>
  </si>
  <si>
    <t>Sanju kushwaha</t>
  </si>
  <si>
    <t xml:space="preserve">	संजू कुशबहा जी 94 है
</t>
  </si>
  <si>
    <t>2024-02-13 11:02:26</t>
  </si>
  <si>
    <t>2024-02-23 18:02:53</t>
  </si>
  <si>
    <t>RE54D8L1 (realme narzo 50A Prime)</t>
  </si>
  <si>
    <t>S.Stephen Sekar</t>
  </si>
  <si>
    <t>2024-02-13 09:25:52</t>
  </si>
  <si>
    <t>2024-02-23 18:02:59</t>
  </si>
  <si>
    <t>Kaushal Kumar</t>
  </si>
  <si>
    <t xml:space="preserve">	Good service 🙏
</t>
  </si>
  <si>
    <t>2024-02-13 09:16:21</t>
  </si>
  <si>
    <t>2024-02-23 18:09:16</t>
  </si>
  <si>
    <t>Raj Malhotra</t>
  </si>
  <si>
    <t xml:space="preserve">	Achi bank
</t>
  </si>
  <si>
    <t>2024-02-13 09:03:04</t>
  </si>
  <si>
    <t>2024-02-23 18:09:26</t>
  </si>
  <si>
    <t>RE54B4L1 (realme narzo 50)</t>
  </si>
  <si>
    <t>Dk 3939</t>
  </si>
  <si>
    <t xml:space="preserve">	Good job
</t>
  </si>
  <si>
    <t>2024-02-13 04:21:31</t>
  </si>
  <si>
    <t>2024-02-23 18:08:56</t>
  </si>
  <si>
    <t>Rohit yaduvanshi</t>
  </si>
  <si>
    <t xml:space="preserve">	Time west
</t>
  </si>
  <si>
    <t>2024-02-13 02:21:52</t>
  </si>
  <si>
    <t>2024-02-23 18:09:09</t>
  </si>
  <si>
    <t>Shahid Abbas</t>
  </si>
  <si>
    <t xml:space="preserve">	Sir Mera fino aap chalu nhi ho raha he
</t>
  </si>
  <si>
    <t>2024-02-13 01:27:41</t>
  </si>
  <si>
    <t>2024-02-23 18:08:43</t>
  </si>
  <si>
    <t>2024-02-12</t>
  </si>
  <si>
    <t>Rakesh Kumar</t>
  </si>
  <si>
    <t>2024-02-12 23:31:28</t>
  </si>
  <si>
    <t>2024-02-23 18:08:27</t>
  </si>
  <si>
    <t>2024-02-12 23:27:36</t>
  </si>
  <si>
    <t>2024-02-23 18:08:08</t>
  </si>
  <si>
    <t>Noori Izhar</t>
  </si>
  <si>
    <t>2024-02-12 21:17:54</t>
  </si>
  <si>
    <t>2024-02-23 18:07:59</t>
  </si>
  <si>
    <t xml:space="preserve">	अब ये एप्प बहुत अच्छे से काम कर रहा है अब कोई परेशानी नही हुई है धन्यवाद फिनोपै बैंक
Review History:
2024-01-21T17:16:54Z(UTC) 	अब ये एप्प बहुत अच्छे से काम कर रहा है अब कोई परेशानी नही हुई है
</t>
  </si>
  <si>
    <t>2024-02-12 20:12:17</t>
  </si>
  <si>
    <t>2024-02-23 18:07:08</t>
  </si>
  <si>
    <t>TECNO-KE5k (SPARK 6 Go)</t>
  </si>
  <si>
    <t>Bharat Pal</t>
  </si>
  <si>
    <t xml:space="preserve">	Bharat chaurasiya
</t>
  </si>
  <si>
    <t>2024-02-12 20:09:46</t>
  </si>
  <si>
    <t>2024-02-23 18:06:54</t>
  </si>
  <si>
    <t>TECNO-KI8 (SPARK 10 5G)</t>
  </si>
  <si>
    <t>Aejaz Rahi</t>
  </si>
  <si>
    <t xml:space="preserve">	Must 👌
</t>
  </si>
  <si>
    <t>2024-02-12 20:02:01</t>
  </si>
  <si>
    <t>2024-02-23 18:13:37</t>
  </si>
  <si>
    <t>gold (Redmi Note 13 5G)</t>
  </si>
  <si>
    <t>mo javad khan</t>
  </si>
  <si>
    <t>2024-02-12 19:59:57</t>
  </si>
  <si>
    <t>2024-02-23 18:13:46</t>
  </si>
  <si>
    <t>HWLLD-H (Honor 9 Lite)</t>
  </si>
  <si>
    <t>Pritam Singh</t>
  </si>
  <si>
    <t xml:space="preserve">	Bank ka service ekdam cutiya hai randiii ka madharcood account open karwaya hu 48 hrs ho gye lekin rani wale ne account active nhi kiya hai abhi tk 🥲
</t>
  </si>
  <si>
    <t>2024-02-12 19:07:50</t>
  </si>
  <si>
    <t>2024-02-23 18:13:24</t>
  </si>
  <si>
    <t>sonu_ rawat_143</t>
  </si>
  <si>
    <t xml:space="preserve">	Best account
</t>
  </si>
  <si>
    <t>2024-02-12 16:58:11</t>
  </si>
  <si>
    <t>2024-02-23 18:13:06</t>
  </si>
  <si>
    <t>Imran Ansari</t>
  </si>
  <si>
    <t xml:space="preserve">	Kuchh bhi kaam ka nahi h.chalta Tak ni yaar
</t>
  </si>
  <si>
    <t>2024-02-12 16:12:26</t>
  </si>
  <si>
    <t>2024-02-23 18:12:59</t>
  </si>
  <si>
    <t>Md Chand</t>
  </si>
  <si>
    <t>2024-02-12 14:54:09</t>
  </si>
  <si>
    <t>2024-02-23 18:12:42</t>
  </si>
  <si>
    <t>RAJENDRA KUMAR DHURWEY</t>
  </si>
  <si>
    <t xml:space="preserve">	❤❤❤❤❤❤❤❤❤❤
</t>
  </si>
  <si>
    <t>2024-02-12 14:52:00</t>
  </si>
  <si>
    <t>2024-02-23 18:12:31</t>
  </si>
  <si>
    <t>Vicky Thapa</t>
  </si>
  <si>
    <t xml:space="preserve">	Iss account mere pesa FASA hai par nikal nahi PA raga hu g pay pytm k sahare se bhi dusra account meh se nikal ya kharch kar PA raha hu kyun assa ho raha hai fino payment account koi kaam ka nahi
</t>
  </si>
  <si>
    <t>2024-02-12 13:46:55</t>
  </si>
  <si>
    <t>2024-02-23 18:12:21</t>
  </si>
  <si>
    <t>Santu Routh</t>
  </si>
  <si>
    <t xml:space="preserve">	This is fake account and hacker system. With out permission deducted money from account
</t>
  </si>
  <si>
    <t>2024-02-12 13:22:33</t>
  </si>
  <si>
    <t>2024-02-23 18:12:02</t>
  </si>
  <si>
    <t>Raunak Kumar</t>
  </si>
  <si>
    <t xml:space="preserve">	Vere y
</t>
  </si>
  <si>
    <t>2024-02-12 13:20:42</t>
  </si>
  <si>
    <t>2024-02-23 18:11:54</t>
  </si>
  <si>
    <t>Super Man</t>
  </si>
  <si>
    <t xml:space="preserve">	very very very bad experience i have. add money and after show me service charge cut So please don't use this app
</t>
  </si>
  <si>
    <t>2024-02-12 09:18:54</t>
  </si>
  <si>
    <t>2024-02-11</t>
  </si>
  <si>
    <t>Wajid Rock khuda hafiz</t>
  </si>
  <si>
    <t xml:space="preserve">	Bad
Review History:
2023-06-14T18:24:00Z(UTC) 	Nice
</t>
  </si>
  <si>
    <t>2024-02-11 20:37:54</t>
  </si>
  <si>
    <t>2.0.8</t>
  </si>
  <si>
    <t>Noorul Hasan Raza</t>
  </si>
  <si>
    <t xml:space="preserve">	Md Faizal
</t>
  </si>
  <si>
    <t>2024-02-11 20:14:13</t>
  </si>
  <si>
    <t>Sk Ansari</t>
  </si>
  <si>
    <t xml:space="preserve">	Lareg
</t>
  </si>
  <si>
    <t>2024-02-11 19:35:18</t>
  </si>
  <si>
    <t>Raftaar Raj</t>
  </si>
  <si>
    <t xml:space="preserve">	Not open account
</t>
  </si>
  <si>
    <t>2024-02-11 15:54:40</t>
  </si>
  <si>
    <t>Mukesh Kanazariya</t>
  </si>
  <si>
    <t xml:space="preserve">	Worst app experience in account opening itself. Tried to reach their support services. No help. In first instance they charged 450/- towards account upgradation. Amount deducted automatically without permission. Still not upgraded and asking another 450/- so many bugs in the app. Account name fetched from aadhar is wrong so now not able to transfer fund from other account through vpa. In name change request document upload is not working and only option is affidavit.
</t>
  </si>
  <si>
    <t>2024-02-11 15:36:54</t>
  </si>
  <si>
    <t>zircon (Redmi Note 13 Pro+ 5G)</t>
  </si>
  <si>
    <t>Santan Sharma</t>
  </si>
  <si>
    <t>2024-02-11 14:47:02</t>
  </si>
  <si>
    <t>2024-02-23 18:16:24</t>
  </si>
  <si>
    <t>Vipin singh Gond</t>
  </si>
  <si>
    <t xml:space="preserve">	BIPIN Singh
</t>
  </si>
  <si>
    <t>2024-02-11 09:19:29</t>
  </si>
  <si>
    <t>2024-02-23 18:16:14</t>
  </si>
  <si>
    <t>Telugu Gaming ff</t>
  </si>
  <si>
    <t>2024-02-11 08:41:51</t>
  </si>
  <si>
    <t>2024-02-23 18:15:58</t>
  </si>
  <si>
    <t>Prem Chand</t>
  </si>
  <si>
    <t xml:space="preserve">	Pream
</t>
  </si>
  <si>
    <t>2024-02-11 05:55:20</t>
  </si>
  <si>
    <t>2024-02-23 18:16:05</t>
  </si>
  <si>
    <t>2024-02-10</t>
  </si>
  <si>
    <t>आसिरम बामने</t>
  </si>
  <si>
    <t xml:space="preserve">	आसिराम बामने
</t>
  </si>
  <si>
    <t>2024-02-10 23:44:10</t>
  </si>
  <si>
    <t>Ritesh Singh</t>
  </si>
  <si>
    <t>2024-02-10 21:05:19</t>
  </si>
  <si>
    <t>Nasir Ali</t>
  </si>
  <si>
    <t xml:space="preserve">	Very bad app Don't download
</t>
  </si>
  <si>
    <t>2024-02-10 20:26:08</t>
  </si>
  <si>
    <t>RMX1801 (realme 2 Pro)</t>
  </si>
  <si>
    <t>Akhil</t>
  </si>
  <si>
    <t xml:space="preserve">	Akhil Shrivastava
</t>
  </si>
  <si>
    <t>2024-02-10 19:54:59</t>
  </si>
  <si>
    <t>et</t>
  </si>
  <si>
    <t>Jamir Ansari</t>
  </si>
  <si>
    <t xml:space="preserve">	Mast
</t>
  </si>
  <si>
    <t>2024-02-10 19:12:04</t>
  </si>
  <si>
    <t>OP5637L1 (CPH2473)</t>
  </si>
  <si>
    <t>CG Shorts</t>
  </si>
  <si>
    <t xml:space="preserve">	Bahut bekar khata hai main just Paisa Dala check karne ke liye aur 300 rupay mein record chuka hai so rupaye aur dalne ke liye bol raha hai mines mein hai khata
</t>
  </si>
  <si>
    <t>2024-02-10 17:14:44</t>
  </si>
  <si>
    <t>Dhiraj. Raj</t>
  </si>
  <si>
    <t>2024-02-10 15:07:43</t>
  </si>
  <si>
    <t>V2310 (Y17s)</t>
  </si>
  <si>
    <t>Delbir Shoran</t>
  </si>
  <si>
    <t>2024-02-10 14:34:13</t>
  </si>
  <si>
    <t>Chaina Ghosal</t>
  </si>
  <si>
    <t>2024-02-10 14:31:16</t>
  </si>
  <si>
    <t>Montu Sharma</t>
  </si>
  <si>
    <t>2024-02-10 14:02:18</t>
  </si>
  <si>
    <t>Jamir Sk</t>
  </si>
  <si>
    <t>2024-02-10 13:30:02</t>
  </si>
  <si>
    <t>2126 (V2126)</t>
  </si>
  <si>
    <t>Noob Gamer As</t>
  </si>
  <si>
    <t xml:space="preserve">	💩💩💩💩💩💩💩💩💩💩💩💩💩💩💩💩💩💩💩💩💩💩💩💩💩💩
</t>
  </si>
  <si>
    <t>2024-02-10 12:24:15</t>
  </si>
  <si>
    <t>Manish Kumar</t>
  </si>
  <si>
    <t>2024-02-10 10:51:05</t>
  </si>
  <si>
    <t>Pawan Kumar</t>
  </si>
  <si>
    <t>2024-02-10 09:53:32</t>
  </si>
  <si>
    <t>Army reels</t>
  </si>
  <si>
    <t xml:space="preserve">	Sir fino app me info conection chalu kaise ap kar digiye
</t>
  </si>
  <si>
    <t>2024-02-10 02:58:23</t>
  </si>
  <si>
    <t>2024-02-09</t>
  </si>
  <si>
    <t>Azad</t>
  </si>
  <si>
    <t xml:space="preserve">	Ajadsingh
</t>
  </si>
  <si>
    <t>2024-02-09 23:38:16</t>
  </si>
  <si>
    <t>Arbob Mehmood</t>
  </si>
  <si>
    <t xml:space="preserve">	Can't even do video kyc. Always gives an error. Worst bank service. Only banking app on the planet which doesn't work with developer options on. Seriously such terrible dev and security team.
Review History:
2024-01-24T13:13:30Z(UTC) 	Can't even do video kyc. Always gives an error. Worst bank service.
</t>
  </si>
  <si>
    <t>2024-02-09 22:14:15</t>
  </si>
  <si>
    <t>I2212 (iQOO 11)</t>
  </si>
  <si>
    <t>Biswajit Mondal</t>
  </si>
  <si>
    <t xml:space="preserve">	Hot
</t>
  </si>
  <si>
    <t>2024-02-09 22:10:10</t>
  </si>
  <si>
    <t>Rajendragiri Giri</t>
  </si>
  <si>
    <t>2024-02-09 20:51:11</t>
  </si>
  <si>
    <t>Ramesh ChandraNayak</t>
  </si>
  <si>
    <t xml:space="preserve">	I use the platform more than a year. Banking experience on PC with broadband is good. Transaction failure is rare. Poor rating due to lack of infrastructure is not fair.
</t>
  </si>
  <si>
    <t>2024-02-09 19:24:36</t>
  </si>
  <si>
    <t>mohammad aasif</t>
  </si>
  <si>
    <t xml:space="preserve">	Choor app
</t>
  </si>
  <si>
    <t>2024-02-09 16:37:28</t>
  </si>
  <si>
    <t>PAWAN SINGH</t>
  </si>
  <si>
    <t>2024-02-09 16:32:50</t>
  </si>
  <si>
    <t>2132 (V2132)</t>
  </si>
  <si>
    <t>Chandan Singh</t>
  </si>
  <si>
    <t>2024-02-09 15:27:26</t>
  </si>
  <si>
    <t>Maneesh Kumar</t>
  </si>
  <si>
    <t xml:space="preserve">	Yes Ha
</t>
  </si>
  <si>
    <t>2024-02-09 15:10:40</t>
  </si>
  <si>
    <t>Rahul Dehury</t>
  </si>
  <si>
    <t xml:space="preserve">	8260966233
</t>
  </si>
  <si>
    <t>2024-02-09 14:45:04</t>
  </si>
  <si>
    <t>CH. Satyanarayana</t>
  </si>
  <si>
    <t>2024-02-09 13:57:20</t>
  </si>
  <si>
    <t>rahul Saket</t>
  </si>
  <si>
    <t>2024-02-09 12:39:03</t>
  </si>
  <si>
    <t>Vinit Ahirwar</t>
  </si>
  <si>
    <t xml:space="preserve">	Bad
</t>
  </si>
  <si>
    <t>2024-02-09 11:18:48</t>
  </si>
  <si>
    <t>d1q (Galaxy Note10)</t>
  </si>
  <si>
    <t>Ajad khan Khan</t>
  </si>
  <si>
    <t xml:space="preserve">	Nahi ho raha habolo sir
</t>
  </si>
  <si>
    <t>2024-02-09 11:13:22</t>
  </si>
  <si>
    <t xml:space="preserve">	Every year they charge 450 rupees 😤 Don't try this account
</t>
  </si>
  <si>
    <t>2024-02-09 09:35:30</t>
  </si>
  <si>
    <t>RE879EL1 (narzo 50 Pro 5G)</t>
  </si>
  <si>
    <t>Dheeraj chauhan</t>
  </si>
  <si>
    <t xml:space="preserve">	Badiya hai par jyada payment karne par hi debit card details deta hai essay kisi or bank account mai nhi hota
</t>
  </si>
  <si>
    <t>2024-02-09 07:33:11</t>
  </si>
  <si>
    <t>Sajabul Hoque</t>
  </si>
  <si>
    <t xml:space="preserve">	SAJABULlHOQUE
</t>
  </si>
  <si>
    <t>2024-02-09 06:43:09</t>
  </si>
  <si>
    <t>Sekhsuroj Suroj</t>
  </si>
  <si>
    <t xml:space="preserve">	Varey good
</t>
  </si>
  <si>
    <t>2024-02-09 00:50:05</t>
  </si>
  <si>
    <t>2024-02-08</t>
  </si>
  <si>
    <t>KK Boss total gaming</t>
  </si>
  <si>
    <t xml:space="preserve">	Mere phone mein yah chalu nahin ho raha
</t>
  </si>
  <si>
    <t>2024-02-08 23:06:28</t>
  </si>
  <si>
    <t>Infinix-X670 (NOTE 12)</t>
  </si>
  <si>
    <t>Prince Kumar</t>
  </si>
  <si>
    <t>2024-02-08 18:33:15</t>
  </si>
  <si>
    <t>Shambhu singh P k</t>
  </si>
  <si>
    <t xml:space="preserve">	But too slow
</t>
  </si>
  <si>
    <t>2024-02-08 18:16:06</t>
  </si>
  <si>
    <t>OP532FL1 (OPPO Reno7 Z 5G/F21 Pro 5G/Reno8 Lite 5G)</t>
  </si>
  <si>
    <t>gulshan Bhai</t>
  </si>
  <si>
    <t xml:space="preserve">	Yas
</t>
  </si>
  <si>
    <t>2024-02-08 17:29:20</t>
  </si>
  <si>
    <t>2024-02-08 17:29:11</t>
  </si>
  <si>
    <t>Pooja Lende</t>
  </si>
  <si>
    <t xml:space="preserve">	On nhi ho rha
</t>
  </si>
  <si>
    <t>2024-02-08 16:12:43</t>
  </si>
  <si>
    <t>j7maxlte (Galaxy J7 Max)</t>
  </si>
  <si>
    <t>vi</t>
  </si>
  <si>
    <t>Suvarsinh Medha</t>
  </si>
  <si>
    <t xml:space="preserve">	सुपर
</t>
  </si>
  <si>
    <t>2024-02-08 16:11:20</t>
  </si>
  <si>
    <t>D_ Aadii</t>
  </si>
  <si>
    <t xml:space="preserve">	Nii khul rha hai
</t>
  </si>
  <si>
    <t>2024-02-08 14:23:12</t>
  </si>
  <si>
    <t xml:space="preserve">	Bipin yadav RJD Sarker 🙏🙏🙏🙏🙏🙏🙏
</t>
  </si>
  <si>
    <t>2024-02-08 12:53:22</t>
  </si>
  <si>
    <t>Sanjay Kumar</t>
  </si>
  <si>
    <t>2024-02-08 12:51:21</t>
  </si>
  <si>
    <t>Meraj Ansari</t>
  </si>
  <si>
    <t xml:space="preserve">	Tecnikal issue bence check problems😰 pless help me
</t>
  </si>
  <si>
    <t>2024-02-08 10:48:29</t>
  </si>
  <si>
    <t>HAJARI LAL RAJAWAT</t>
  </si>
  <si>
    <t xml:space="preserve">	HajarilalRajawat
</t>
  </si>
  <si>
    <t>2024-02-08 00:00:15</t>
  </si>
  <si>
    <t>2024-02-07</t>
  </si>
  <si>
    <t>Suraj Roy</t>
  </si>
  <si>
    <t>2024-02-07 22:55:31</t>
  </si>
  <si>
    <t>Mobrok Sk</t>
  </si>
  <si>
    <t xml:space="preserve">	Hm Cufux
</t>
  </si>
  <si>
    <t>2024-02-07 22:52:59</t>
  </si>
  <si>
    <t>Neyalul Khan</t>
  </si>
  <si>
    <t>2024-02-07 22:26:21</t>
  </si>
  <si>
    <t>f12 (Galaxy F12)</t>
  </si>
  <si>
    <t>Ajit Kumar</t>
  </si>
  <si>
    <t xml:space="preserve">	Open hi nahin ho raha hai. Fino apps open hi nahin ho raha. Bahut hi ghatiya apps hai.
Review History:
2024-02-07T16:22:40Z(UTC) 	Open hi nahin ho raha hai. Fino apps open hi nahin ho raha.
</t>
  </si>
  <si>
    <t>2024-02-07 21:55:52</t>
  </si>
  <si>
    <t>Tarakanta Sethi</t>
  </si>
  <si>
    <t xml:space="preserve">	Fino pay app not open
</t>
  </si>
  <si>
    <t>2024-02-07 21:43:58</t>
  </si>
  <si>
    <t>Aaditay Yadav Rjd</t>
  </si>
  <si>
    <t xml:space="preserve">	Superreal
</t>
  </si>
  <si>
    <t>2024-02-07 21:14:06</t>
  </si>
  <si>
    <t>onc (Redmi 7)</t>
  </si>
  <si>
    <t>es</t>
  </si>
  <si>
    <t>Kamla Sharma</t>
  </si>
  <si>
    <t xml:space="preserve">	Wow nice app
</t>
  </si>
  <si>
    <t>2024-02-07 20:18:11</t>
  </si>
  <si>
    <t>Golu Ray</t>
  </si>
  <si>
    <t xml:space="preserve">	Woner of this company
</t>
  </si>
  <si>
    <t>2024-02-07 16:01:51</t>
  </si>
  <si>
    <t>Md Salauddin</t>
  </si>
  <si>
    <t xml:space="preserve">	Please help open app
</t>
  </si>
  <si>
    <t>2024-02-07 15:47:42</t>
  </si>
  <si>
    <t>camellia (POCO M3 Pro 5G)</t>
  </si>
  <si>
    <t>Vinay Singh</t>
  </si>
  <si>
    <t xml:space="preserve">	Ye bank choor hai
</t>
  </si>
  <si>
    <t>2024-02-07 12:09:36</t>
  </si>
  <si>
    <t>Preeti kushwaha</t>
  </si>
  <si>
    <t xml:space="preserve">	Preeti kachhi
</t>
  </si>
  <si>
    <t>2024-02-07 10:10:40</t>
  </si>
  <si>
    <t>Santwona Mohanty</t>
  </si>
  <si>
    <t xml:space="preserve">	Dark pattern app. Despite having all documents in place and having done e-KYC verification, my account was not oppened simply bcz my age is above 55yrs. It is disrespect to senior-citizens and violating the fundamental right to equality.
</t>
  </si>
  <si>
    <t>2024-02-07 04:54:14</t>
  </si>
  <si>
    <t>2024-02-06</t>
  </si>
  <si>
    <t>Sonam Khan</t>
  </si>
  <si>
    <t>2024-02-06 22:34:50</t>
  </si>
  <si>
    <t>V2254 (Y02t)</t>
  </si>
  <si>
    <t>Lalan Rai</t>
  </si>
  <si>
    <t xml:space="preserve">	This app is fake I open a account his customer service has charge 450 without my permission and informatio fraud app
</t>
  </si>
  <si>
    <t>2024-02-06 20:05:39</t>
  </si>
  <si>
    <t>V2225 (Y56 5G)</t>
  </si>
  <si>
    <t>Abhimanyu Yadav</t>
  </si>
  <si>
    <t>2024-02-06 16:48:32</t>
  </si>
  <si>
    <t>Bittu Kushawaha</t>
  </si>
  <si>
    <t>2024-02-06 16:00:33</t>
  </si>
  <si>
    <t>Junaid Shah</t>
  </si>
  <si>
    <t>2024-02-06 15:18:19</t>
  </si>
  <si>
    <t xml:space="preserve">	So nice 🙂
</t>
  </si>
  <si>
    <t>2024-02-06 14:29:17</t>
  </si>
  <si>
    <t>Karan Bhai</t>
  </si>
  <si>
    <t xml:space="preserve">	Karan Bahi
</t>
  </si>
  <si>
    <t>2024-02-06 13:54:06</t>
  </si>
  <si>
    <t>Shubham Yadav</t>
  </si>
  <si>
    <t xml:space="preserve">	Can't use imps Can't us aeps Any retailer can't verifying my account it automatically say it's invalid account + adhar is not linked what kind of bank account is that I have sent a mail with pics videos but no body replied always auto generated replies worst service worst management
</t>
  </si>
  <si>
    <t>2024-02-06 13:20:32</t>
  </si>
  <si>
    <t>Sanjay bhoi Sanjay</t>
  </si>
  <si>
    <t>2024-02-06 11:48:28</t>
  </si>
  <si>
    <t>Rinku Kumari</t>
  </si>
  <si>
    <t xml:space="preserve">	Ravinda
</t>
  </si>
  <si>
    <t>2024-02-06 10:35:05</t>
  </si>
  <si>
    <t>sanders_n (Moto G (5S) Plus)</t>
  </si>
  <si>
    <t>2024-02-06 10:27:11</t>
  </si>
  <si>
    <t>Amit Ghosal</t>
  </si>
  <si>
    <t xml:space="preserve">	Saying device registration fail
</t>
  </si>
  <si>
    <t>2024-02-06 03:47:11</t>
  </si>
  <si>
    <t>2024-02-05</t>
  </si>
  <si>
    <t>Nitish Kumar</t>
  </si>
  <si>
    <t xml:space="preserve">	Good using for upi
</t>
  </si>
  <si>
    <t>2024-02-05 20:27:19</t>
  </si>
  <si>
    <t>sonoo maurya 1995</t>
  </si>
  <si>
    <t>2024-02-05 19:13:29</t>
  </si>
  <si>
    <t>1816 (vivo 1816)</t>
  </si>
  <si>
    <t>Gsk Sai</t>
  </si>
  <si>
    <t xml:space="preserve">	Worst app in the world Once check union bank of India super futers lonig to aadhar
</t>
  </si>
  <si>
    <t>2024-02-05 16:13:19</t>
  </si>
  <si>
    <t>Broken heart</t>
  </si>
  <si>
    <t xml:space="preserve">	App bugs not supported in phone
</t>
  </si>
  <si>
    <t>2024-02-05 14:13:25</t>
  </si>
  <si>
    <t>Saddam Ali</t>
  </si>
  <si>
    <t xml:space="preserve">	SaddmaAli
</t>
  </si>
  <si>
    <t>2024-02-05 13:57:28</t>
  </si>
  <si>
    <t>j7y17lte (Galaxy J7 Pro)</t>
  </si>
  <si>
    <t>Umesh Chandra Naagar</t>
  </si>
  <si>
    <t xml:space="preserve">	3year
</t>
  </si>
  <si>
    <t>2024-02-05 13:38:39</t>
  </si>
  <si>
    <t>Sonu Nepali</t>
  </si>
  <si>
    <t xml:space="preserve">	Ek galti kar di aap logon ne Flipkart Amazon pay me pe lene ke liye ATM card kyon nahin a Raha aapka Bank ka naam Bank ke naam ka link karo Mera bhi khata hai usmein please yah seva bhi kar dijiye baaghi Bank mein koi issue nahin
</t>
  </si>
  <si>
    <t>2024-02-05 11:06:36</t>
  </si>
  <si>
    <t>Ajay Kumar</t>
  </si>
  <si>
    <t>2024-02-05 10:32:25</t>
  </si>
  <si>
    <t>Shahnawaz Hussain</t>
  </si>
  <si>
    <t xml:space="preserve">	Urgent hai plz
</t>
  </si>
  <si>
    <t>2024-02-05 03:22:03</t>
  </si>
  <si>
    <t>j4primelte (Galaxy J4+)</t>
  </si>
  <si>
    <t>Pranjal dowarah</t>
  </si>
  <si>
    <t xml:space="preserve">	RESPECTED SIR/MADAM MERA FINO PAY FULL KYC SAVING ACCOUNT KO 2 MONTH SE JYADA HOGYA HAI DEBIT RESTRICTIONS HUA HAI, MERA KYC DOCUMENTS, BANK STATEMENT PDF KARKE BANK KA MAIL MAI SEND KIYA HU RESTRICTIONS REMOVE NOHI HUA HAI. CYBER CRIME KA GMAIL ID PARE MAIL KIYA, REPLY NOHI AYE HAI. TRANSACTION KARNA KE LIYE BOHUAT DIKATE HUA HAI
Review History:
2024-02-04T19:26:25Z(UTC) 	RESPECTED SIR/MADAM MERA FINO PAY FULL KYC SAVING ACCOUNT KO 2 MONTH SE JYADA HOGYA HAI DEBIT RESTRICTIONS HUA HAI, MERA KYC DOCUMENTS, BANK STATEMENT PDF KARKE BANK KA MAIL MAI SEND KIYA HU RESTRICTIONS REMOVE NOHI HUA HAI. CYBER CRIME KA GMAIL ID PARE MAIL KIYA, REPLY NOHI AYE HAI. TRANSACTION KARNA KE LIYE BOHUAT DIKATE HUA HAI
</t>
  </si>
  <si>
    <t>2024-02-05 01:01:14</t>
  </si>
  <si>
    <t>Rakes</t>
  </si>
  <si>
    <t xml:space="preserve">	Rakesh
</t>
  </si>
  <si>
    <t>2024-02-05 00:41:12</t>
  </si>
  <si>
    <t>2024-02-04</t>
  </si>
  <si>
    <t>Jahar Chatterjee</t>
  </si>
  <si>
    <t xml:space="preserve">	They are not open digital saving account
</t>
  </si>
  <si>
    <t>2024-02-04 22:24:15</t>
  </si>
  <si>
    <t>Dhanraj Kumar</t>
  </si>
  <si>
    <t xml:space="preserve">	OK so 👋
</t>
  </si>
  <si>
    <t>2024-02-04 21:48:27</t>
  </si>
  <si>
    <t>Ąñăňð Ťïwäřì</t>
  </si>
  <si>
    <t xml:space="preserve">	Very poor app and bank. I transferred amount from another bank to check it will work or not. Fino didn't show balance in account neither in account nor in wallet l. However sender bank confirmed they received.
</t>
  </si>
  <si>
    <t>2024-02-04 20:52:21</t>
  </si>
  <si>
    <t>2141 (V2141)</t>
  </si>
  <si>
    <t>Jiten Masaniya</t>
  </si>
  <si>
    <t xml:space="preserve">	Jitendra Masaniyhras 💓
</t>
  </si>
  <si>
    <t>2024-02-04 19:43:56</t>
  </si>
  <si>
    <t>BOLLYWOOD DIRECTOR (S.C.CASTING)</t>
  </si>
  <si>
    <t xml:space="preserve">	good bank
</t>
  </si>
  <si>
    <t>2024-02-04 19:33:16</t>
  </si>
  <si>
    <t>2024-02-04 17:20:48</t>
  </si>
  <si>
    <t>Mahendra Salvi</t>
  </si>
  <si>
    <t xml:space="preserve">	❤️❤️
</t>
  </si>
  <si>
    <t>2024-02-04 16:14:43</t>
  </si>
  <si>
    <t>Jatadhari yadav</t>
  </si>
  <si>
    <t>2024-02-04 15:47:01</t>
  </si>
  <si>
    <t>Vanshika Bansal</t>
  </si>
  <si>
    <t xml:space="preserve">	They charge 450 rs earlier
</t>
  </si>
  <si>
    <t>2024-02-04 14:44:31</t>
  </si>
  <si>
    <t>Potme Boro</t>
  </si>
  <si>
    <t xml:space="preserve">	Aba
</t>
  </si>
  <si>
    <t>2024-02-04 14:28:51</t>
  </si>
  <si>
    <t>Amit Kumar</t>
  </si>
  <si>
    <t xml:space="preserve">	Amit Kumar Reviews are public and include your account
</t>
  </si>
  <si>
    <t>2024-02-04 09:58:51</t>
  </si>
  <si>
    <t>Shiva Prasath</t>
  </si>
  <si>
    <t xml:space="preserve">	Ricvesht
</t>
  </si>
  <si>
    <t>2024-02-04 08:09:09</t>
  </si>
  <si>
    <t>Rinky Afroz</t>
  </si>
  <si>
    <t>2024-02-04 00:53:51</t>
  </si>
  <si>
    <t>2024-02-03</t>
  </si>
  <si>
    <t>Malik Sahab (Maliksahab009)</t>
  </si>
  <si>
    <t xml:space="preserve">	BAHUT HI BADHIYA BANK HAI
</t>
  </si>
  <si>
    <t>2024-02-03 20:21:27</t>
  </si>
  <si>
    <t>Kureshi Sehbu</t>
  </si>
  <si>
    <t>2024-02-03 19:14:31</t>
  </si>
  <si>
    <t>Sagar Sing</t>
  </si>
  <si>
    <t>2024-02-03 18:02:45</t>
  </si>
  <si>
    <t>light (POCO M4 5G)</t>
  </si>
  <si>
    <t>Atul Yadav</t>
  </si>
  <si>
    <t xml:space="preserve">	This is one of the worst bank
</t>
  </si>
  <si>
    <t>2024-02-03 17:05:54</t>
  </si>
  <si>
    <t>Shajad Khan</t>
  </si>
  <si>
    <t xml:space="preserve">	Every time cut my money
</t>
  </si>
  <si>
    <t>2024-02-03 14:23:32</t>
  </si>
  <si>
    <t>Asit Rathor</t>
  </si>
  <si>
    <t xml:space="preserve">	Sms verification failed
</t>
  </si>
  <si>
    <t>2024-02-03 13:47:42</t>
  </si>
  <si>
    <t>HWSTK-HF (HONOR 9X)</t>
  </si>
  <si>
    <t>Harsh</t>
  </si>
  <si>
    <t xml:space="preserve">	मेरी आप से हाथ जोड़ कर विनती है। इसमें अपना Account मत open करवाये बहुत बेकार app है। net banking का Right मैनेजर के पास होता है। 0 Saving Digital account open होते ही आपके सारे पैसे खा लेता है। ऊपर से 450 रुपए जबरदस्ती Debit card का ले लेते है
</t>
  </si>
  <si>
    <t>2024-02-03 09:27:41</t>
  </si>
  <si>
    <t>2024-02-02</t>
  </si>
  <si>
    <t>Prem Raj</t>
  </si>
  <si>
    <t xml:space="preserve">	Premchand kumar
</t>
  </si>
  <si>
    <t>2024-02-02 23:56:08</t>
  </si>
  <si>
    <t>Amarjeet kumar Gupta</t>
  </si>
  <si>
    <t>2024-02-02 20:54:12</t>
  </si>
  <si>
    <t>Sahil Sha</t>
  </si>
  <si>
    <t xml:space="preserve">	Chip app
</t>
  </si>
  <si>
    <t>2024-02-02 20:20:39</t>
  </si>
  <si>
    <t>RAJ KUMAR</t>
  </si>
  <si>
    <t>2024-02-02 17:40:39</t>
  </si>
  <si>
    <t>Ravi Kumar</t>
  </si>
  <si>
    <t xml:space="preserve">	Nahi
</t>
  </si>
  <si>
    <t>2024-02-02 16:16:06</t>
  </si>
  <si>
    <t>Tushar Ranjan Panda</t>
  </si>
  <si>
    <t xml:space="preserve">	Worst experience while doing kyc.... Also taken 500 rupees . How cheater you are....
</t>
  </si>
  <si>
    <t>2024-02-02 15:34:54</t>
  </si>
  <si>
    <t>Lakhan Rathod</t>
  </si>
  <si>
    <t xml:space="preserve">	The only one best money transfer app👏👍
</t>
  </si>
  <si>
    <t>2024-02-02 15:32:20</t>
  </si>
  <si>
    <t>Satendra Tripathi</t>
  </si>
  <si>
    <t>2024-02-02 15:26:23</t>
  </si>
  <si>
    <t>FF Ff</t>
  </si>
  <si>
    <t xml:space="preserve">	👌👌👌👍👍
</t>
  </si>
  <si>
    <t>2024-02-02 12:49:59</t>
  </si>
  <si>
    <t>Pradeep G</t>
  </si>
  <si>
    <t xml:space="preserve">	Dont ever install this app... Initially they will debit 450 Rs from ur account which is not refundable. They don't even bother to inform before debit.
</t>
  </si>
  <si>
    <t>2024-02-02 12:42:10</t>
  </si>
  <si>
    <t>OP4F81L1 (CPH2249)</t>
  </si>
  <si>
    <t>Vishal Rajput</t>
  </si>
  <si>
    <t>2024-02-02 12:31:56</t>
  </si>
  <si>
    <t>DM ANIMATION</t>
  </si>
  <si>
    <t xml:space="preserve">	Don't register account in finopay...fraud,scammer...they charge 450 rupees without knowing me...they are scammers
</t>
  </si>
  <si>
    <t>2024-02-02 10:10:29</t>
  </si>
  <si>
    <t>Samadhan Sonawane</t>
  </si>
  <si>
    <t xml:space="preserve">	😡
</t>
  </si>
  <si>
    <t>2024-02-02 09:49:28</t>
  </si>
  <si>
    <t>Hemant Singh</t>
  </si>
  <si>
    <t xml:space="preserve">	Very bad bank and froud 450year charjes whay
</t>
  </si>
  <si>
    <t>2024-02-02 09:43:44</t>
  </si>
  <si>
    <t>Hr Afroz</t>
  </si>
  <si>
    <t>2024-02-02 08:52:11</t>
  </si>
  <si>
    <t>Shiv kumar</t>
  </si>
  <si>
    <t xml:space="preserve">	Start
</t>
  </si>
  <si>
    <t>2024-02-02 08:10:21</t>
  </si>
  <si>
    <t>TECNO-CD7 (TECNO CAMON 15)</t>
  </si>
  <si>
    <t>kishan ray</t>
  </si>
  <si>
    <t xml:space="preserve">	Rahul
</t>
  </si>
  <si>
    <t>2024-02-02 06:14:30</t>
  </si>
  <si>
    <t>Raju Ram</t>
  </si>
  <si>
    <t xml:space="preserve">	Good very good app fino bank
</t>
  </si>
  <si>
    <t>2024-02-02 03:14:37</t>
  </si>
  <si>
    <t>snow (POCO C50)</t>
  </si>
  <si>
    <t>2024-02-01</t>
  </si>
  <si>
    <t>2024-02-01 18:33:34</t>
  </si>
  <si>
    <t>Vikas Pun</t>
  </si>
  <si>
    <t xml:space="preserve">	Account opening systems Fast .
</t>
  </si>
  <si>
    <t>2024-02-01 18:33:19</t>
  </si>
  <si>
    <t>Saurabh Katiyar</t>
  </si>
  <si>
    <t>2024-02-01 18:24:25</t>
  </si>
  <si>
    <t>V2158 (V25 Pro)</t>
  </si>
  <si>
    <t>Deepak Purusha</t>
  </si>
  <si>
    <t xml:space="preserve">	Absolutely disgusted with the kind of issue redressal experience I'm having. I was actually told that if you don't like it u can close ur account by one of their executives. Every time you call customer care regarding the same issue &amp; each time they come up with different reasons. Am working for International Bank myself &amp; if I were to deal with my customers the way Fino does, I would be sacked immediately.
</t>
  </si>
  <si>
    <t>2024-02-01 17:12:33</t>
  </si>
  <si>
    <t>M.R SOHEL</t>
  </si>
  <si>
    <t xml:space="preserve">	One of the worst Banking App ever seen!! Totally unsatisfied using their services. Its Bug 🪲 while signing on their App 😕. Totally useless 😔 They also charge 450 Rs for Bank opening.
</t>
  </si>
  <si>
    <t>2024-02-01 16:58:47</t>
  </si>
  <si>
    <t>puneet singh</t>
  </si>
  <si>
    <t xml:space="preserve">	Annual maintenance fee required
</t>
  </si>
  <si>
    <t>2024-02-01 16:45:56</t>
  </si>
  <si>
    <t>LXX503 (BLAZE 5G)</t>
  </si>
  <si>
    <t>SUMIT BAGHEL</t>
  </si>
  <si>
    <t xml:space="preserve">	Fino app Bad service is not opening
</t>
  </si>
  <si>
    <t>2024-02-01 16:32:15</t>
  </si>
  <si>
    <t>SI Films</t>
  </si>
  <si>
    <t>2024-02-01 15:20:46</t>
  </si>
  <si>
    <t>Lovely Sanidul</t>
  </si>
  <si>
    <t xml:space="preserve">	Sohidul Salam
</t>
  </si>
  <si>
    <t>2024-02-01 15:05:07</t>
  </si>
  <si>
    <t>Anshul Gaming</t>
  </si>
  <si>
    <t xml:space="preserve">	Faltu Bank hai ismein khata aata mat karo Paisa bahut
</t>
  </si>
  <si>
    <t>2024-02-01 14:51:04</t>
  </si>
  <si>
    <t>Shivam Yadav</t>
  </si>
  <si>
    <t xml:space="preserve">	It's charge very high
</t>
  </si>
  <si>
    <t>2024-02-01 14:05:19</t>
  </si>
  <si>
    <t>begoniain (Redmi Note 8 pro)</t>
  </si>
  <si>
    <t>Shubham Suman</t>
  </si>
  <si>
    <t xml:space="preserve">	Cheat and Fraud Bank. They don't tell you before Account Opening that there's is a very high monthly for just savings account. Such banks should be closed by RBI ASAP.
</t>
  </si>
  <si>
    <t>2024-02-01 13:47:12</t>
  </si>
  <si>
    <t>OnePlus6T (OnePlus6T)</t>
  </si>
  <si>
    <t>Ajay Raja</t>
  </si>
  <si>
    <t xml:space="preserve">	Ajay Singh
</t>
  </si>
  <si>
    <t>2024-02-01 13:47:08</t>
  </si>
  <si>
    <t xml:space="preserve">	The best public works
</t>
  </si>
  <si>
    <t>2024-02-01 13:12:27</t>
  </si>
  <si>
    <t>2024-02-01 13:07:51</t>
  </si>
  <si>
    <t>Sunny Sahni</t>
  </si>
  <si>
    <t xml:space="preserve">	Please help me 🙏🏻
</t>
  </si>
  <si>
    <t>2024-02-01 11:12:07</t>
  </si>
  <si>
    <t>vince (Redmi 5 Plus)</t>
  </si>
  <si>
    <t>MOHAMMAD IQBAL ANSARI</t>
  </si>
  <si>
    <t>2024-02-01 11:04:17</t>
  </si>
  <si>
    <t>Swaroop Boss</t>
  </si>
  <si>
    <t>2024-02-01 09:53:45</t>
  </si>
  <si>
    <t>Alangir Khan 12</t>
  </si>
  <si>
    <t xml:space="preserve">	❤️
</t>
  </si>
  <si>
    <t>2024-02-01 08:53:43</t>
  </si>
  <si>
    <t>RMX3092L1 (realme X7 5G)</t>
  </si>
  <si>
    <t>Abhishekh Chaudhary</t>
  </si>
  <si>
    <t xml:space="preserve">	Sonu
</t>
  </si>
  <si>
    <t>2024-02-01 08:51:59</t>
  </si>
  <si>
    <t>amir u.v</t>
  </si>
  <si>
    <t xml:space="preserve">	Fantastic experience
</t>
  </si>
  <si>
    <t>2024-02-01 05:11:04</t>
  </si>
  <si>
    <t>ARYAN AHIR AK47</t>
  </si>
  <si>
    <t>2024-02-01 01:34:07</t>
  </si>
  <si>
    <t>2024-03-31</t>
  </si>
  <si>
    <t>Sachin Mote</t>
  </si>
  <si>
    <t xml:space="preserve">	Nice app.
</t>
  </si>
  <si>
    <t>2024-03-31 23:45:48</t>
  </si>
  <si>
    <t>2.6.7</t>
  </si>
  <si>
    <t>Manish Yadav</t>
  </si>
  <si>
    <t xml:space="preserve">	Account mat khulwala lena warna band nhi hoga or yearly charges katthe rahenge
</t>
  </si>
  <si>
    <t>2024-03-31 19:55:58</t>
  </si>
  <si>
    <t>2.7.0</t>
  </si>
  <si>
    <t>Santosh “Sharma” carpenter</t>
  </si>
  <si>
    <t xml:space="preserve">	Good service 👍
</t>
  </si>
  <si>
    <t>2024-03-31 16:10:57</t>
  </si>
  <si>
    <t>2.7.3</t>
  </si>
  <si>
    <t>Baby son Engti</t>
  </si>
  <si>
    <t>2024-03-31 14:42:11</t>
  </si>
  <si>
    <t>Saraswati Yadav</t>
  </si>
  <si>
    <t xml:space="preserve">	Bhaskar yadav ☺️
</t>
  </si>
  <si>
    <t>2024-03-31 12:35:45</t>
  </si>
  <si>
    <t>Nilesh dhurve 143</t>
  </si>
  <si>
    <t xml:space="preserve">	Ye chal keu nahi raha he
</t>
  </si>
  <si>
    <t>2024-03-31 09:14:20</t>
  </si>
  <si>
    <t>2024-03-30</t>
  </si>
  <si>
    <t>Ramesh Shukla</t>
  </si>
  <si>
    <t xml:space="preserve">	Bekar app not working properly app
</t>
  </si>
  <si>
    <t>2024-03-30 21:41:29</t>
  </si>
  <si>
    <t>Anil Thakur</t>
  </si>
  <si>
    <t xml:space="preserve">	जी good luck
</t>
  </si>
  <si>
    <t>2024-03-30 21:06:23</t>
  </si>
  <si>
    <t>Abhishek sen144</t>
  </si>
  <si>
    <t xml:space="preserve">	Bank balance check issue
</t>
  </si>
  <si>
    <t>2024-03-30 20:36:27</t>
  </si>
  <si>
    <t>अपु कूमार</t>
  </si>
  <si>
    <t xml:space="preserve">	Bhut acha Lagta haii
</t>
  </si>
  <si>
    <t>2024-03-30 19:00:07</t>
  </si>
  <si>
    <t>ugg (Redmi Note 5A)</t>
  </si>
  <si>
    <t>Rohit vanshkar</t>
  </si>
  <si>
    <t xml:space="preserve">	Good Bank
</t>
  </si>
  <si>
    <t>2024-03-30 18:43:24</t>
  </si>
  <si>
    <t>Mukhlesh kumar Gupta</t>
  </si>
  <si>
    <t xml:space="preserve">	Good service hai main check karna chahta hu
</t>
  </si>
  <si>
    <t>2024-03-30 18:09:34</t>
  </si>
  <si>
    <t>Harishchandra Patel</t>
  </si>
  <si>
    <t xml:space="preserve">	Nice ap
</t>
  </si>
  <si>
    <t>2024-03-30 17:03:10</t>
  </si>
  <si>
    <t>TECNO-KF6p (TECNO SPARK 7T)</t>
  </si>
  <si>
    <t>Cc K</t>
  </si>
  <si>
    <t xml:space="preserve">	Worst 😭😭😭 app Dont download the app past 6 months ago my account has been debite restrictions by Cyber crime I contact branch but no reply worst bank don't download brother 😭😭😭
</t>
  </si>
  <si>
    <t>2024-03-30 16:01:36</t>
  </si>
  <si>
    <t>Yogesh Dhotare</t>
  </si>
  <si>
    <t xml:space="preserve">	worst app don't download and don't waste money.....
</t>
  </si>
  <si>
    <t>2024-03-30 15:29:35</t>
  </si>
  <si>
    <t>sandip singh</t>
  </si>
  <si>
    <t xml:space="preserve">	Very poor service
</t>
  </si>
  <si>
    <t>2024-03-30 15:16:12</t>
  </si>
  <si>
    <t>1.7.1</t>
  </si>
  <si>
    <t>Amit Sharma</t>
  </si>
  <si>
    <t xml:space="preserve">	I love
</t>
  </si>
  <si>
    <t>2024-03-30 14:27:20</t>
  </si>
  <si>
    <t>DINESHWAR MARAVI</t>
  </si>
  <si>
    <t xml:space="preserve">	good👍
</t>
  </si>
  <si>
    <t>2024-03-30 12:44:40</t>
  </si>
  <si>
    <t>Devdatt Kumar</t>
  </si>
  <si>
    <t xml:space="preserve">	Sabse khatm Bank
</t>
  </si>
  <si>
    <t>2024-03-30 12:39:03</t>
  </si>
  <si>
    <t>Sameer bhai Roja</t>
  </si>
  <si>
    <t>2024-03-30 10:50:47</t>
  </si>
  <si>
    <t>Chhotelal Kumar Yadav</t>
  </si>
  <si>
    <t>2024-03-30 06:07:09</t>
  </si>
  <si>
    <t>Krishnagopal Das</t>
  </si>
  <si>
    <t>2024-03-30 04:41:15</t>
  </si>
  <si>
    <t>2024-03-29</t>
  </si>
  <si>
    <t>intjar ahmad</t>
  </si>
  <si>
    <t xml:space="preserve">	Hi fine
</t>
  </si>
  <si>
    <t>2024-03-29 21:28:47</t>
  </si>
  <si>
    <t>da</t>
  </si>
  <si>
    <t>Suresh Kumar Patil</t>
  </si>
  <si>
    <t>2024-03-29 20:59:58</t>
  </si>
  <si>
    <t>Raghvendra mahour Raghvendra mahour</t>
  </si>
  <si>
    <t xml:space="preserve">	com.finopaymentbank.mobile
</t>
  </si>
  <si>
    <t>2024-03-29 20:50:49</t>
  </si>
  <si>
    <t>Manik Hossein</t>
  </si>
  <si>
    <t xml:space="preserve">	Nich
</t>
  </si>
  <si>
    <t>2024-03-29 19:49:00</t>
  </si>
  <si>
    <t>सोनू बंजारा</t>
  </si>
  <si>
    <t xml:space="preserve">	बिल्कुल खराब एप्लीकेशन 🤬🤬
</t>
  </si>
  <si>
    <t>2024-03-29 17:34:52</t>
  </si>
  <si>
    <t>SR BHOI</t>
  </si>
  <si>
    <t xml:space="preserve">	3mahine se ghuma rhe ho , sabse ghatiya service h koi mat lena
</t>
  </si>
  <si>
    <t>2024-03-29 15:48:58</t>
  </si>
  <si>
    <t>Mayank ar</t>
  </si>
  <si>
    <t xml:space="preserve">	This is fino payment bank,s, best app
</t>
  </si>
  <si>
    <t>2024-03-29 15:48:10</t>
  </si>
  <si>
    <t>itel-S661L (itel Vision 3)</t>
  </si>
  <si>
    <t>Kalyan Singh Rajput</t>
  </si>
  <si>
    <t xml:space="preserve">	Really great 😊
</t>
  </si>
  <si>
    <t>2024-03-29 13:44:50</t>
  </si>
  <si>
    <t>pä päñ</t>
  </si>
  <si>
    <t xml:space="preserve">	No acc open face report all this server
</t>
  </si>
  <si>
    <t>2024-03-29 12:56:50</t>
  </si>
  <si>
    <t xml:space="preserve">	Vishal raj
</t>
  </si>
  <si>
    <t>2024-03-29 11:41:44</t>
  </si>
  <si>
    <t>Infinix-X689F (HOT)</t>
  </si>
  <si>
    <t>Ashish Rathod</t>
  </si>
  <si>
    <t xml:space="preserve">	Loved it
</t>
  </si>
  <si>
    <t>2024-03-29 10:51:09</t>
  </si>
  <si>
    <t>Vijay kumar</t>
  </si>
  <si>
    <t xml:space="preserve">	So puit nice
</t>
  </si>
  <si>
    <t>2024-03-29 09:24:32</t>
  </si>
  <si>
    <t>Monika Chandel</t>
  </si>
  <si>
    <t xml:space="preserve">	Very useful
</t>
  </si>
  <si>
    <t>2024-03-29 09:10:15</t>
  </si>
  <si>
    <t>m13 (Galaxy M13)</t>
  </si>
  <si>
    <t>Krishna Kushwaha</t>
  </si>
  <si>
    <t xml:space="preserve">	100'/,
</t>
  </si>
  <si>
    <t>2024-03-29 08:44:46</t>
  </si>
  <si>
    <t>j2corey20lte (Galaxy J2 Core)</t>
  </si>
  <si>
    <t>NILESH DESHMUKH</t>
  </si>
  <si>
    <t>2024-03-29 06:56:46</t>
  </si>
  <si>
    <t>m20lte (Galaxy M20)</t>
  </si>
  <si>
    <t>2024-03-28</t>
  </si>
  <si>
    <t>Sbbar Ali</t>
  </si>
  <si>
    <t xml:space="preserve">	Nice 🙂🙂
</t>
  </si>
  <si>
    <t>2024-03-28 21:59:45</t>
  </si>
  <si>
    <t xml:space="preserve">	Wiper
</t>
  </si>
  <si>
    <t>2024-03-28 21:46:59</t>
  </si>
  <si>
    <t>Md Sharjil</t>
  </si>
  <si>
    <t xml:space="preserve">	Yes👏
</t>
  </si>
  <si>
    <t>2024-03-28 21:26:58</t>
  </si>
  <si>
    <t>Daduraam singh Daduraam singh</t>
  </si>
  <si>
    <t xml:space="preserve">	user kod nahi khul Raha hai
</t>
  </si>
  <si>
    <t>2024-03-28 20:37:17</t>
  </si>
  <si>
    <t>only status</t>
  </si>
  <si>
    <t xml:space="preserve">	Faruid bank
</t>
  </si>
  <si>
    <t>2024-03-28 19:43:19</t>
  </si>
  <si>
    <t>ABHI Meena</t>
  </si>
  <si>
    <t xml:space="preserve">	Hidden charges 🤬🤬🤬🤬
</t>
  </si>
  <si>
    <t>2024-03-28 18:22:54</t>
  </si>
  <si>
    <t>a3core (Galaxy A03 Core)</t>
  </si>
  <si>
    <t>Ankit singh9403</t>
  </si>
  <si>
    <t>2024-03-28 18:19:03</t>
  </si>
  <si>
    <t>OP5705L1 (Reno10 5G)</t>
  </si>
  <si>
    <t>Mitan Mahato</t>
  </si>
  <si>
    <t>2024-03-28 18:12:13</t>
  </si>
  <si>
    <t>Shareef Baig</t>
  </si>
  <si>
    <t xml:space="preserve">	Love
</t>
  </si>
  <si>
    <t>2024-03-28 17:35:23</t>
  </si>
  <si>
    <t>HWAUM-Q (Honor 7C)</t>
  </si>
  <si>
    <t>George Joseph</t>
  </si>
  <si>
    <t>2024-03-28 17:35:06</t>
  </si>
  <si>
    <t>Ravi Yadav</t>
  </si>
  <si>
    <t>2024-03-28 16:52:15</t>
  </si>
  <si>
    <t>Best videos</t>
  </si>
  <si>
    <t>2024-03-28 16:50:40</t>
  </si>
  <si>
    <t>Sunil Yadav</t>
  </si>
  <si>
    <t>2024-03-28 16:49:00</t>
  </si>
  <si>
    <t>Akbar Jaffry</t>
  </si>
  <si>
    <t>2024-03-28 14:27:05</t>
  </si>
  <si>
    <t>2024-03-28 12:22:24</t>
  </si>
  <si>
    <t>shiv Singh</t>
  </si>
  <si>
    <t xml:space="preserve">	Great apps
</t>
  </si>
  <si>
    <t>2024-03-28 12:11:00</t>
  </si>
  <si>
    <t>Babita Kumari</t>
  </si>
  <si>
    <t xml:space="preserve">	Good value
</t>
  </si>
  <si>
    <t>2024-03-28 10:08:52</t>
  </si>
  <si>
    <t>2024-03-27</t>
  </si>
  <si>
    <t>Sandeep Rawat</t>
  </si>
  <si>
    <t xml:space="preserve">	Aarti Sharma
</t>
  </si>
  <si>
    <t>2024-03-27 23:24:19</t>
  </si>
  <si>
    <t>OP4F2F (CPH2185)</t>
  </si>
  <si>
    <t>Sabir Hussain</t>
  </si>
  <si>
    <t xml:space="preserve">	Not open zero balance account 450 change
</t>
  </si>
  <si>
    <t>2024-03-27 20:56:36</t>
  </si>
  <si>
    <t>Jitender Kumar</t>
  </si>
  <si>
    <t>2024-03-27 19:30:39</t>
  </si>
  <si>
    <t>Newaz Hussain Mazumder</t>
  </si>
  <si>
    <t xml:space="preserve">	Help full
</t>
  </si>
  <si>
    <t>2024-03-27 14:02:35</t>
  </si>
  <si>
    <t>Vipin Pandit</t>
  </si>
  <si>
    <t xml:space="preserve">	best app
</t>
  </si>
  <si>
    <t>2024-03-27 11:16:10</t>
  </si>
  <si>
    <t>Muslim Cartoon</t>
  </si>
  <si>
    <t xml:space="preserve">	Roshan ali
</t>
  </si>
  <si>
    <t>2024-03-27 11:01:58</t>
  </si>
  <si>
    <t>TECNO-LE7 (TECNO POVA 2)</t>
  </si>
  <si>
    <t>Sonu Soren koda</t>
  </si>
  <si>
    <t>2024-03-27 06:46:28</t>
  </si>
  <si>
    <t>RE50C1 (realme 7i)</t>
  </si>
  <si>
    <t>Dharmendra Yadav</t>
  </si>
  <si>
    <t xml:space="preserve">	very bad experience
</t>
  </si>
  <si>
    <t>2024-03-27 01:37:19</t>
  </si>
  <si>
    <t>2024-03-26</t>
  </si>
  <si>
    <t>Sameer Khan</t>
  </si>
  <si>
    <t xml:space="preserve">	anasrajput
</t>
  </si>
  <si>
    <t>2024-03-26 18:52:31</t>
  </si>
  <si>
    <t>Danial Munda</t>
  </si>
  <si>
    <t xml:space="preserve">	Nice 100% app
</t>
  </si>
  <si>
    <t>2024-03-26 18:48:53</t>
  </si>
  <si>
    <t>OP5958L1 (OnePlus Nord CE 3 Lite 5G)</t>
  </si>
  <si>
    <t>Abhi thakur</t>
  </si>
  <si>
    <t>2024-03-26 17:18:48</t>
  </si>
  <si>
    <t>TECNO-KB2 (TECNO CAMON iACE 2)</t>
  </si>
  <si>
    <t>Ansh Meravi</t>
  </si>
  <si>
    <t xml:space="preserve">	Worst bank ever when ever I was outside and ned pay through this bank it's server always down some time get into very serious situation because of this payment issue
</t>
  </si>
  <si>
    <t>2024-03-26 14:29:49</t>
  </si>
  <si>
    <t xml:space="preserve">	Ekdam bekar bank h koi open mat krana
</t>
  </si>
  <si>
    <t>2024-03-26 13:43:46</t>
  </si>
  <si>
    <t>Loving Himalaya</t>
  </si>
  <si>
    <t xml:space="preserve">	Account activation charges applicable for opening an account
</t>
  </si>
  <si>
    <t>2024-03-26 13:00:34</t>
  </si>
  <si>
    <t>Binay Nigam</t>
  </si>
  <si>
    <t>2024-03-26 12:40:59</t>
  </si>
  <si>
    <t>OP4883 (F11)</t>
  </si>
  <si>
    <t>Deepak Lakra</t>
  </si>
  <si>
    <t xml:space="preserve">	Welcome!
</t>
  </si>
  <si>
    <t>2024-03-26 12:34:07</t>
  </si>
  <si>
    <t>light (Redmi 10 5G)</t>
  </si>
  <si>
    <t>Chandresh Nagvanshi</t>
  </si>
  <si>
    <t>2024-03-26 11:32:56</t>
  </si>
  <si>
    <t>RED8D7 (RMX3268)</t>
  </si>
  <si>
    <t>Rahul Nambardar</t>
  </si>
  <si>
    <t xml:space="preserve">	I don't understand the bank account opening worst procedure
</t>
  </si>
  <si>
    <t>2024-03-26 11:32:11</t>
  </si>
  <si>
    <t>Suraj Sabale</t>
  </si>
  <si>
    <t xml:space="preserve">	Worst app ever it doesn't scam app don't download
</t>
  </si>
  <si>
    <t>2024-03-26 11:23:17</t>
  </si>
  <si>
    <t>Irfanaziz Mir</t>
  </si>
  <si>
    <t xml:space="preserve">	LWethar
</t>
  </si>
  <si>
    <t>2024-03-26 11:20:20</t>
  </si>
  <si>
    <t>HWANE (P20 lite)</t>
  </si>
  <si>
    <t xml:space="preserve">	Allahabad
</t>
  </si>
  <si>
    <t>2024-03-26 11:15:57</t>
  </si>
  <si>
    <t>Atwa Oraon</t>
  </si>
  <si>
    <t>2024-03-26 08:44:20</t>
  </si>
  <si>
    <t>TECNO-CK6 (TECNO CAMON 20)</t>
  </si>
  <si>
    <t>Indian videos 1</t>
  </si>
  <si>
    <t xml:space="preserve">	Hay hava you 👍♥️
</t>
  </si>
  <si>
    <t>2024-03-26 07:46:11</t>
  </si>
  <si>
    <t>2024-03-25</t>
  </si>
  <si>
    <t>Rudra Singh</t>
  </si>
  <si>
    <t>2024-03-25 20:11:34</t>
  </si>
  <si>
    <t>m13 (Galaxy F13)</t>
  </si>
  <si>
    <t>Keshav Goyal</t>
  </si>
  <si>
    <t>2024-03-25 18:24:28</t>
  </si>
  <si>
    <t>RE58A0L1 (realme 8s 5G)</t>
  </si>
  <si>
    <t>Shahid Seikh</t>
  </si>
  <si>
    <t>2024-03-25 18:15:55</t>
  </si>
  <si>
    <t>1951 (Z1 Pro)</t>
  </si>
  <si>
    <t>Himangshu Mandal</t>
  </si>
  <si>
    <t xml:space="preserve">	Usiosiwjjwjenehsuu18s
</t>
  </si>
  <si>
    <t>2024-03-25 15:30:40</t>
  </si>
  <si>
    <t>fi</t>
  </si>
  <si>
    <t xml:space="preserve">	Immediately Uninstalled app after going through many negative reviews
</t>
  </si>
  <si>
    <t>2024-03-25 15:25:45</t>
  </si>
  <si>
    <t>Rohit Minj</t>
  </si>
  <si>
    <t>2024-03-25 15:21:57</t>
  </si>
  <si>
    <t>1.8.0</t>
  </si>
  <si>
    <t>Rajesh Kumar Bais</t>
  </si>
  <si>
    <t xml:space="preserve">	Rajesh Kumar Vaishya
Review History:
2024-03-21T05:37:34Z(UTC) 	Rajesh Kumar Vaishya
</t>
  </si>
  <si>
    <t>2024-03-25 14:34:37</t>
  </si>
  <si>
    <t>Md Naimuddin Naimuddin</t>
  </si>
  <si>
    <t xml:space="preserve">	Fine app
</t>
  </si>
  <si>
    <t>2024-03-25 09:57:10</t>
  </si>
  <si>
    <t>SCKhatua</t>
  </si>
  <si>
    <t xml:space="preserve">	Fraud
</t>
  </si>
  <si>
    <t>2024-03-25 07:14:57</t>
  </si>
  <si>
    <t>2024-03-24</t>
  </si>
  <si>
    <t>Bhola Yadav</t>
  </si>
  <si>
    <t xml:space="preserve">	So cool app
</t>
  </si>
  <si>
    <t>2024-03-24 23:13:04</t>
  </si>
  <si>
    <t>Bussiness Man</t>
  </si>
  <si>
    <t xml:space="preserve">	Bad application not proper work
</t>
  </si>
  <si>
    <t>2024-03-24 22:41:40</t>
  </si>
  <si>
    <t>1935 (vivo 1935)</t>
  </si>
  <si>
    <t>Shiva Nayak</t>
  </si>
  <si>
    <t xml:space="preserve">	💙
</t>
  </si>
  <si>
    <t>2024-03-24 22:01:59</t>
  </si>
  <si>
    <t>Sandeep Shukla Sandeep Shukla</t>
  </si>
  <si>
    <t xml:space="preserve">	Very bad bank mera 1000 rupay faltu me kat liya
</t>
  </si>
  <si>
    <t>2024-03-24 18:50:08</t>
  </si>
  <si>
    <t>RE5C6CL1 (realme 11 5G)</t>
  </si>
  <si>
    <t>2024-03-24 18:10:46</t>
  </si>
  <si>
    <t>Prashant Deepak Srivastava</t>
  </si>
  <si>
    <t xml:space="preserve">	Scammers! Stay away! It been over a month no one responded or ever cared to activate my account post payment. vKYC is pending, no one shows up ever, have waited for hours on the window. Zero customer support, even approached consumer forum. They even stopped replying over email. Utterly disgusting. Its a proper SCAM. Stay Away.
</t>
  </si>
  <si>
    <t>2024-03-24 18:08:34</t>
  </si>
  <si>
    <t>Prashant Deepak Srivastava (theDoyen)</t>
  </si>
  <si>
    <t>2024-03-24 18:08:17</t>
  </si>
  <si>
    <t>2024-03-24 18:07:18</t>
  </si>
  <si>
    <t>Shahid Khan</t>
  </si>
  <si>
    <t xml:space="preserve">	Fino bank frud he koi bhi acount mat open karwana
</t>
  </si>
  <si>
    <t>2024-03-24 14:19:16</t>
  </si>
  <si>
    <t>abdul aziz</t>
  </si>
  <si>
    <t xml:space="preserve">	Number 1 froud cheet company
</t>
  </si>
  <si>
    <t>2024-03-24 13:37:46</t>
  </si>
  <si>
    <t>ANKIT KUMAR</t>
  </si>
  <si>
    <t xml:space="preserve">	Your
</t>
  </si>
  <si>
    <t>2024-03-24 12:50:43</t>
  </si>
  <si>
    <t>TANMOY GIRI</t>
  </si>
  <si>
    <t xml:space="preserve">	Worst app. Trying to register my account for last one months. It's only buffering at 1 of 7 steps.
</t>
  </si>
  <si>
    <t>2024-03-24 09:20:16</t>
  </si>
  <si>
    <t>mangal adiwasi</t>
  </si>
  <si>
    <t xml:space="preserve">	No it's very poor and wrong aap 😭😭😭😭 mcccccccc...........................,........,dr
</t>
  </si>
  <si>
    <t>2024-03-24 09:15:35</t>
  </si>
  <si>
    <t>Anil Devgan</t>
  </si>
  <si>
    <t>2024-03-24 08:44:37</t>
  </si>
  <si>
    <t>Ankit Kumar</t>
  </si>
  <si>
    <t xml:space="preserve">	Bahut badhiya
</t>
  </si>
  <si>
    <t>2024-03-24 08:05:54</t>
  </si>
  <si>
    <t>Rakesh YT</t>
  </si>
  <si>
    <t xml:space="preserve">	Service charge is more than servers available
</t>
  </si>
  <si>
    <t>2024-03-24 00:45:16</t>
  </si>
  <si>
    <t>OnePlus8T (OnePlus 8T)</t>
  </si>
  <si>
    <t>2024-03-23</t>
  </si>
  <si>
    <t>Md Gaffar Md Gaffar</t>
  </si>
  <si>
    <t xml:space="preserve">	Honda Accor
</t>
  </si>
  <si>
    <t>2024-03-23 23:44:54</t>
  </si>
  <si>
    <t>2024-03-23 20:41:00</t>
  </si>
  <si>
    <t>satendra kuimar</t>
  </si>
  <si>
    <t xml:space="preserve">	satendra Kumar
</t>
  </si>
  <si>
    <t>2024-03-23 19:25:11</t>
  </si>
  <si>
    <t>2110 (V2110)</t>
  </si>
  <si>
    <t>Love गुरू</t>
  </si>
  <si>
    <t>2024-03-23 19:14:50</t>
  </si>
  <si>
    <t>Shuni Gupta</t>
  </si>
  <si>
    <t xml:space="preserve">	Sunil Gupta
</t>
  </si>
  <si>
    <t>2024-03-23 13:18:26</t>
  </si>
  <si>
    <t>2120 (V2134)</t>
  </si>
  <si>
    <t>Ramas hnakar</t>
  </si>
  <si>
    <t xml:space="preserve">	Ramashankar 1995
</t>
  </si>
  <si>
    <t>2024-03-23 12:34:50</t>
  </si>
  <si>
    <t>Infinix-X6525B (Infinix SMART 8 PRO)</t>
  </si>
  <si>
    <t>Prabhu Baske</t>
  </si>
  <si>
    <t xml:space="preserve">	Create pin smoothing Rong
</t>
  </si>
  <si>
    <t>2024-03-23 12:15:37</t>
  </si>
  <si>
    <t>Anil Gurundla</t>
  </si>
  <si>
    <t>2024-03-23 12:09:47</t>
  </si>
  <si>
    <t>Pritam Bais</t>
  </si>
  <si>
    <t xml:space="preserve">	Very bad bank
</t>
  </si>
  <si>
    <t>2024-03-23 06:19:18</t>
  </si>
  <si>
    <t>Mukesh babu</t>
  </si>
  <si>
    <t xml:space="preserve">	Good service
</t>
  </si>
  <si>
    <t>2024-03-23 00:42:06</t>
  </si>
  <si>
    <t>2024-03-22</t>
  </si>
  <si>
    <t>Jugesh Kumar</t>
  </si>
  <si>
    <t>2024-03-22 23:54:27</t>
  </si>
  <si>
    <t>2024-03-22 23:42:26</t>
  </si>
  <si>
    <t>LZG403_25 (Z3 PRO)</t>
  </si>
  <si>
    <t>Munna Saini</t>
  </si>
  <si>
    <t xml:space="preserve">	Bahut hi Achha hai fino App
</t>
  </si>
  <si>
    <t>2024-03-22 18:58:47</t>
  </si>
  <si>
    <t>OP5AD5L1 (A59 5G)</t>
  </si>
  <si>
    <t>TANUJ SHARMA</t>
  </si>
  <si>
    <t>2024-03-22 16:58:58</t>
  </si>
  <si>
    <t xml:space="preserve">	Fraud bank
</t>
  </si>
  <si>
    <t>2024-03-22 15:59:50</t>
  </si>
  <si>
    <t>sweetin (Redmi Note 10 Pro)</t>
  </si>
  <si>
    <t>Rahul Kale</t>
  </si>
  <si>
    <t xml:space="preserve">	Fraud bank...
</t>
  </si>
  <si>
    <t>2024-03-22 15:59:00</t>
  </si>
  <si>
    <t>2024-03-22 15:57:09</t>
  </si>
  <si>
    <t xml:space="preserve">	Fraud bank ...
</t>
  </si>
  <si>
    <t>2024-03-22 15:56:18</t>
  </si>
  <si>
    <t>ɪɴd᭄paltu•YT</t>
  </si>
  <si>
    <t>2024-03-22 15:38:04</t>
  </si>
  <si>
    <t>raja kumar</t>
  </si>
  <si>
    <t>2024-03-22 15:37:03</t>
  </si>
  <si>
    <t>Pankaj Meena</t>
  </si>
  <si>
    <t>2024-03-22 15:15:53</t>
  </si>
  <si>
    <t>Jitendra Verma</t>
  </si>
  <si>
    <t>2024-03-22 14:56:05</t>
  </si>
  <si>
    <t>Sambhu Sutradhar</t>
  </si>
  <si>
    <t xml:space="preserve">	Fino payment Bank not open
</t>
  </si>
  <si>
    <t>2024-03-22 14:45:11</t>
  </si>
  <si>
    <t>shiva (POCO M2)</t>
  </si>
  <si>
    <t>Amandeep singh</t>
  </si>
  <si>
    <t>2024-03-22 14:19:26</t>
  </si>
  <si>
    <t>Infinix-X663C (Infinix NOTE 12)</t>
  </si>
  <si>
    <t>2024-03-22 14:17:46</t>
  </si>
  <si>
    <t>Suraj Kumar Suraj Kumar</t>
  </si>
  <si>
    <t>2024-03-22 14:06:39</t>
  </si>
  <si>
    <t>Bharat Tej</t>
  </si>
  <si>
    <t xml:space="preserve">	డూప్లికేట్ బ్యాంక్ నెట్వర్క్ ప్రాబ్లం కస్టమర్స్ కు సరైన రెస్పాన్స్ లేదు ఆటోమేటిక్ బ్యాలెన్స్ కటింగ్ బ్యాడ్ బ్యాంక్ వరస్ట్ దయచేసి బ్యాంకులో అకౌంట్ ఎవరు చేయొద్దు నా అకౌంట్ లో బ్యాలెన్స్ ఆటోమేటిక్గా కట్ అవుతుంది కస్టమర్ ఫోన్ చేస్తే సరేనా రెస్పాన్స్ ఉండట్లేదు దయచేసి బ్యాంకులో అకౌంట్ చేసుకోవద్దు దయచేసి బ్యాంకులో అకౌంట్ చేసుకోవద్దు ప్లీజ్ అర్థం చేసుకోండి నాకంత ట్రై చేయండి 🙏🙏🙏🙏🙏 ఫోన్ పే లో గాని గూగుల్ పే లో గాని బ్యాలెన్స్ ఎంక్వయిరీ చేస్తుంటే నెట్వర్క్ అవుతుంది బాగా డూప్లికేట్
Review History:
2024-03-21T20:10:10Z(UTC) 	డూప్లికేట్ బ్యాంక్ నెట్వర్క్ ప్రాబ్లం కస్టమర్స్ కు సరైన రెస్పాన్స్ లేదు ఆటోమేటిక్ బ్యాలెన్స్ కటింగ్ బ్యాడ్ బ్యాంక్ వరస్ట్ దయచేసి బ్యాంకులో అకౌంట్ ఎవరు చేయొద్దు నా అకౌంట్ లో బ్యాలెన్స్ ఆటోమేటిక్గా కట్ అవుతుంది కస్టమర్ ఫోన్ చేస్తే సరేనా రెస్పాన్స్ ఉండట్లేదు దయచేసి బ్యాంకులో అకౌంట్ చేసుకోవద్దు దయచేసి బ్యాంకులో అకౌంట్ చేసుకోవద్దు ప్లీజ్ అర్థం చేసుకోండి నాకంత ట్రై చేయండి 🙏🙏🙏🙏🙏
Review History:
2024-03-21T20:00:04Z(UTC) 	డూప్లికేట్ బ్యాంక్ నెట్వర్క్ ప్రాబ్లం కస్టమర్స్ కు సరైన రెస్పాన్స్ లేదు ఆటోమేటిక్ బ్యాలెన్స్ కటింగ్ బ్యాడ్ బ్యాంక్ వరస్ట్ దయచేసి బ్యాంకులో అకౌంట్ ఎవరు చేయొద్దు నా అకౌంట్ లో బ్యాలెన్స్ ఆటోమేటిక్గా కట్ అవుతుంది కస్టమర్ ఫోన్ చేస్తే సరేనా రెస్పాన్స్ ఉండట్లేదు దయచేసి బ్యాంకులో అకౌంట్ చేసుకోవద్దు
</t>
  </si>
  <si>
    <t>2024-03-22 12:36:04</t>
  </si>
  <si>
    <t>M k Jayswal</t>
  </si>
  <si>
    <t>2024-03-22 10:31:19</t>
  </si>
  <si>
    <t>Shridhar Joshi</t>
  </si>
  <si>
    <t xml:space="preserve">	I got message for approval of loan by bank so i foreclose the current loan before 3 months and reapply There lenders says yor r not eligible for loan for 6 moths If there was a no loan offer why should bank send me the useless notification Every day and when i pay all amount notification also closed So this is the last subscription year for me due to banks no cooperative services and never wants to be a customer of misguiding instituts
</t>
  </si>
  <si>
    <t>2024-03-22 09:33:39</t>
  </si>
  <si>
    <t xml:space="preserve">	Fraud bank don't install..
</t>
  </si>
  <si>
    <t>2024-03-22 09:17:05</t>
  </si>
  <si>
    <t>Ankush Patle</t>
  </si>
  <si>
    <t xml:space="preserve">	Poor service
</t>
  </si>
  <si>
    <t>2024-03-22 08:20:44</t>
  </si>
  <si>
    <t>2024-03-21</t>
  </si>
  <si>
    <t>Imon Sk</t>
  </si>
  <si>
    <t>2024-03-21 23:07:44</t>
  </si>
  <si>
    <t>Vasantha Vs</t>
  </si>
  <si>
    <t>2024-03-21 22:50:39</t>
  </si>
  <si>
    <t>VIVISHA MANDAL (_niek_mandal_)</t>
  </si>
  <si>
    <t xml:space="preserve">	How much money can be withdrawn from fino bank through atm card please fino bank thx
</t>
  </si>
  <si>
    <t>2024-03-21 21:07:25</t>
  </si>
  <si>
    <t>Manish Singh</t>
  </si>
  <si>
    <t>2024-03-21 20:31:49</t>
  </si>
  <si>
    <t>Roshan Gupta</t>
  </si>
  <si>
    <t xml:space="preserve">	Chor bank fraud fraud bank bina mtlb ka debit tranction rauk deta h or open nhi karega aadmi khud ka pesa ka liya paresaan hokar chor deta haa yesa bank ko rbi ko block karna chaiya chor bank koi ispa account nhi open kare nhi to Mera jesa faseyega
</t>
  </si>
  <si>
    <t>2024-03-21 18:45:09</t>
  </si>
  <si>
    <t>Vikram Parmar</t>
  </si>
  <si>
    <t xml:space="preserve">	Vikram Thakur
</t>
  </si>
  <si>
    <t>2024-03-21 14:49:38</t>
  </si>
  <si>
    <t>Sk Sattar Ali</t>
  </si>
  <si>
    <t>2024-03-21 13:33:36</t>
  </si>
  <si>
    <t>Sobhit Awasthi</t>
  </si>
  <si>
    <t xml:space="preserve">	Never open account in this banking app. Bewajah bina kisi notification ke rupee kaat lete h
</t>
  </si>
  <si>
    <t>2024-03-21 12:29:02</t>
  </si>
  <si>
    <t>aliza sonu</t>
  </si>
  <si>
    <t xml:space="preserve">	No good service
</t>
  </si>
  <si>
    <t>2024-03-21 09:40:42</t>
  </si>
  <si>
    <t>Begum cc</t>
  </si>
  <si>
    <t xml:space="preserve">	Sandulislam
</t>
  </si>
  <si>
    <t>2024-03-21 08:40:59</t>
  </si>
  <si>
    <t>Mehebub Alam</t>
  </si>
  <si>
    <t xml:space="preserve">	Nice bro
</t>
  </si>
  <si>
    <t>2024-03-21 05:30:16</t>
  </si>
  <si>
    <t>Navin Kumar</t>
  </si>
  <si>
    <t xml:space="preserve">	I have my account with fino payment bank but this app is telling that i don't have any account with fino pay while account is running ok with paytm upi
</t>
  </si>
  <si>
    <t>2024-03-21 00:09:50</t>
  </si>
  <si>
    <t>2024-03-20</t>
  </si>
  <si>
    <t>ANK Ankit</t>
  </si>
  <si>
    <t xml:space="preserve">	Bhai Mera Paisa kab doge😡
</t>
  </si>
  <si>
    <t>2024-03-20 21:58:11</t>
  </si>
  <si>
    <t>Aamir Malik</t>
  </si>
  <si>
    <t xml:space="preserve">	best Use
</t>
  </si>
  <si>
    <t>2024-03-20 21:49:17</t>
  </si>
  <si>
    <t>Rakesh Rabidas</t>
  </si>
  <si>
    <t xml:space="preserve">	Nice 😂apply
</t>
  </si>
  <si>
    <t>2024-03-20 21:43:55</t>
  </si>
  <si>
    <t>liber (motorola one fusion+)</t>
  </si>
  <si>
    <t>CHANDAN GUPTA</t>
  </si>
  <si>
    <t>2024-03-20 20:59:51</t>
  </si>
  <si>
    <t>Titan Gamers</t>
  </si>
  <si>
    <t xml:space="preserve">	Bahut bekar bank hai bahen ka loda
</t>
  </si>
  <si>
    <t>2024-03-20 20:20:11</t>
  </si>
  <si>
    <t>Sunti Takai</t>
  </si>
  <si>
    <t>2024-03-20 19:31:06</t>
  </si>
  <si>
    <t>Santosh Kumar Ray</t>
  </si>
  <si>
    <t xml:space="preserve">	Santosh
</t>
  </si>
  <si>
    <t>2024-03-20 19:21:25</t>
  </si>
  <si>
    <t>LZX403 (BLAZE)</t>
  </si>
  <si>
    <t>raju rana</t>
  </si>
  <si>
    <t xml:space="preserve">	Good fino Bank
</t>
  </si>
  <si>
    <t>2024-03-20 19:20:49</t>
  </si>
  <si>
    <t>Shekhar Pal (Shiva Ji)</t>
  </si>
  <si>
    <t>2024-03-20 19:08:20</t>
  </si>
  <si>
    <t>TECNO-KG7 (TECNO SPARK 8 P)</t>
  </si>
  <si>
    <t>Ankush Mishra</t>
  </si>
  <si>
    <t>2024-03-20 19:02:13</t>
  </si>
  <si>
    <t>Haritha Krishna</t>
  </si>
  <si>
    <t xml:space="preserve">	Good use
</t>
  </si>
  <si>
    <t>2024-03-20 17:10:39</t>
  </si>
  <si>
    <t>Nikki Ratre</t>
  </si>
  <si>
    <t>2024-03-20 17:09:25</t>
  </si>
  <si>
    <t>Veneesha</t>
  </si>
  <si>
    <t xml:space="preserve">	Facing sim verification problem
</t>
  </si>
  <si>
    <t>2024-03-20 16:13:32</t>
  </si>
  <si>
    <t>Md Alamgir</t>
  </si>
  <si>
    <t xml:space="preserve">	Fino bank
</t>
  </si>
  <si>
    <t>2024-03-20 14:16:08</t>
  </si>
  <si>
    <t>Yangky Marak</t>
  </si>
  <si>
    <t>2024-03-20 14:14:02</t>
  </si>
  <si>
    <t>Ajeet Sharma</t>
  </si>
  <si>
    <t>2024-03-20 13:17:42</t>
  </si>
  <si>
    <t>1801 (Y71)</t>
  </si>
  <si>
    <t>Bharat Lokhil</t>
  </si>
  <si>
    <t>2024-03-20 13:08:09</t>
  </si>
  <si>
    <t>2024-03-20 12:58:48</t>
  </si>
  <si>
    <t>Ahammod Ali</t>
  </si>
  <si>
    <t xml:space="preserve">	Ahammed ali
</t>
  </si>
  <si>
    <t>2024-03-20 12:31:40</t>
  </si>
  <si>
    <t xml:space="preserve">	Ahammed
</t>
  </si>
  <si>
    <t>2024-03-20 11:57:18</t>
  </si>
  <si>
    <t>Rohit Kumar Sahu</t>
  </si>
  <si>
    <t>2024-03-20 11:12:12</t>
  </si>
  <si>
    <t>Nandu 9219rajput</t>
  </si>
  <si>
    <t>2024-03-20 09:41:56</t>
  </si>
  <si>
    <t>Ram Babu</t>
  </si>
  <si>
    <t xml:space="preserve">	Rambabu
</t>
  </si>
  <si>
    <t>2024-03-20 09:23:21</t>
  </si>
  <si>
    <t>srinath g</t>
  </si>
  <si>
    <t xml:space="preserve">	Wrost app, scam..they deducted 450 and again app is asking for to pay for debit card
</t>
  </si>
  <si>
    <t>2024-03-20 00:24:49</t>
  </si>
  <si>
    <t>2024-03-19</t>
  </si>
  <si>
    <t>Vikas kumar Vikas Kumar</t>
  </si>
  <si>
    <t>2024-03-19 23:18:22</t>
  </si>
  <si>
    <t>Rohit meena Meena</t>
  </si>
  <si>
    <t>2024-03-19 22:55:02</t>
  </si>
  <si>
    <t>Jitendra X</t>
  </si>
  <si>
    <t xml:space="preserve">	Yess bareu
</t>
  </si>
  <si>
    <t>2024-03-19 22:00:49</t>
  </si>
  <si>
    <t>HARSHAL SHISODE</t>
  </si>
  <si>
    <t>2024-03-19 21:12:20</t>
  </si>
  <si>
    <t>Raju “Raju” Kumar kushwaha</t>
  </si>
  <si>
    <t xml:space="preserve">	Not open
</t>
  </si>
  <si>
    <t>2024-03-19 19:38:47</t>
  </si>
  <si>
    <t>2024-03-19 19:24:51</t>
  </si>
  <si>
    <t>Ramesh Kunapareddy</t>
  </si>
  <si>
    <t xml:space="preserve">	Big Froud App Don't losse your Valuable Time Nd Money They are Cheater's
</t>
  </si>
  <si>
    <t>2024-03-19 19:12:12</t>
  </si>
  <si>
    <t>Azad Kumar</t>
  </si>
  <si>
    <t xml:space="preserve">	Very Bad appp
</t>
  </si>
  <si>
    <t>2024-03-19 19:03:18</t>
  </si>
  <si>
    <t>Kartik Kumar</t>
  </si>
  <si>
    <t>2024-03-19 18:12:54</t>
  </si>
  <si>
    <t>Arin Shukla</t>
  </si>
  <si>
    <t>2024-03-19 18:04:52</t>
  </si>
  <si>
    <t>Rohit Kumar</t>
  </si>
  <si>
    <t xml:space="preserve">	Rohit Kumar Rk FMCG
Review History:
2024-01-07T10:18:39Z(UTC) 	Rohit Kumar Rk FMCG
</t>
  </si>
  <si>
    <t>2024-03-19 15:41:06</t>
  </si>
  <si>
    <t>2024-01-08 14:55:28</t>
  </si>
  <si>
    <t>Ankit kumar Patel</t>
  </si>
  <si>
    <t xml:space="preserve">	iCloud tu jaldi
</t>
  </si>
  <si>
    <t>2024-03-19 15:33:36</t>
  </si>
  <si>
    <t>Dnyaneshwar Iratkar</t>
  </si>
  <si>
    <t>2024-03-19 14:13:00</t>
  </si>
  <si>
    <t>Raheeb Zardar</t>
  </si>
  <si>
    <t xml:space="preserve">	Don't install this type of cheat application. Fraud Application. Lost my money . I opened an account and I can transfer the money. Many times try To reach there staffs . No responding.
</t>
  </si>
  <si>
    <t>2024-03-19 13:43:06</t>
  </si>
  <si>
    <t>Mahendra Borase</t>
  </si>
  <si>
    <t>2024-03-19 13:24:45</t>
  </si>
  <si>
    <t>le_s2_ww (Le 2)</t>
  </si>
  <si>
    <t>Shivcharan Meena</t>
  </si>
  <si>
    <t>2024-03-19 13:05:10</t>
  </si>
  <si>
    <t>Divyang Singh</t>
  </si>
  <si>
    <t>2024-03-19 11:07:44</t>
  </si>
  <si>
    <t>Salim majhi Majhi</t>
  </si>
  <si>
    <t xml:space="preserve">	FinoPay
</t>
  </si>
  <si>
    <t>2024-03-19 07:14:02</t>
  </si>
  <si>
    <t xml:space="preserve">	What's problem with enabling USB debugging and Devloper Option?
</t>
  </si>
  <si>
    <t>2024-03-19 04:12:53</t>
  </si>
  <si>
    <t>m23xq (Galaxy F23 5G)</t>
  </si>
  <si>
    <t>2024-03-18</t>
  </si>
  <si>
    <t>Rajat Kanti Dolai</t>
  </si>
  <si>
    <t>2024-03-18 22:26:17</t>
  </si>
  <si>
    <t>Tanjra Bibi</t>
  </si>
  <si>
    <t>2024-03-18 22:18:08</t>
  </si>
  <si>
    <t>Sushil Kumar Gupta</t>
  </si>
  <si>
    <t xml:space="preserve">	Good apk
</t>
  </si>
  <si>
    <t>2024-03-18 21:33:53</t>
  </si>
  <si>
    <t>Jaspalsi Ngh</t>
  </si>
  <si>
    <t xml:space="preserve">	Jaspalsingh
</t>
  </si>
  <si>
    <t>2024-03-18 21:10:52</t>
  </si>
  <si>
    <t>ysl (Redmi S2)</t>
  </si>
  <si>
    <t>Salman Khan</t>
  </si>
  <si>
    <t>2024-03-18 20:58:45</t>
  </si>
  <si>
    <t>Ganpati Choudhary</t>
  </si>
  <si>
    <t>2024-03-18 20:04:05</t>
  </si>
  <si>
    <t>rajkumar malviya</t>
  </si>
  <si>
    <t xml:space="preserve">	Ameging aap
</t>
  </si>
  <si>
    <t>2024-03-18 19:25:52</t>
  </si>
  <si>
    <t>Lalbabu Kumar</t>
  </si>
  <si>
    <t xml:space="preserve">	Thankes
</t>
  </si>
  <si>
    <t>2024-03-18 19:02:20</t>
  </si>
  <si>
    <t>Rahul Das</t>
  </si>
  <si>
    <t>2024-03-18 17:31:23</t>
  </si>
  <si>
    <t>RED8F6 (realme C25Y)</t>
  </si>
  <si>
    <t>Sakeel Khan</t>
  </si>
  <si>
    <t>2024-03-18 17:07:51</t>
  </si>
  <si>
    <t>manjesh gamer</t>
  </si>
  <si>
    <t xml:space="preserve">	🥰🥰
</t>
  </si>
  <si>
    <t>2024-03-18 16:56:43</t>
  </si>
  <si>
    <t>Shailendra Suhalaka</t>
  </si>
  <si>
    <t xml:space="preserve">	Fraud bank all staff is worst noone give proper response.
</t>
  </si>
  <si>
    <t>2024-03-18 15:26:05</t>
  </si>
  <si>
    <t>a33x (Galaxy A33 5G)</t>
  </si>
  <si>
    <t>Ranjan Kumar</t>
  </si>
  <si>
    <t xml:space="preserve">	Ranjan kumar Bhuiyan
</t>
  </si>
  <si>
    <t>2024-03-18 15:23:05</t>
  </si>
  <si>
    <t>Anish Singh</t>
  </si>
  <si>
    <t xml:space="preserve">	Best 👌 👍 😍 🥰 thanks
</t>
  </si>
  <si>
    <t>2024-03-18 14:30:48</t>
  </si>
  <si>
    <t>Rajiv kumar</t>
  </si>
  <si>
    <t xml:space="preserve">	Rajeev MURMU
</t>
  </si>
  <si>
    <t>2024-03-18 13:54:35</t>
  </si>
  <si>
    <t>Bijay Pandey</t>
  </si>
  <si>
    <t xml:space="preserve">	It's good 👍
</t>
  </si>
  <si>
    <t>2024-03-18 12:33:22</t>
  </si>
  <si>
    <t>a32 (Galaxy A32)</t>
  </si>
  <si>
    <t>kiran s</t>
  </si>
  <si>
    <t xml:space="preserve">	Worst banking services
</t>
  </si>
  <si>
    <t>2024-03-18 10:21:57</t>
  </si>
  <si>
    <t>pissarroin (Xiaomi 11i)</t>
  </si>
  <si>
    <t>Ahmad Chauhan</t>
  </si>
  <si>
    <t xml:space="preserve">	You may have a great time in the morning and happy birthday dear God bless you with
</t>
  </si>
  <si>
    <t>2024-03-18 09:43:58</t>
  </si>
  <si>
    <t>m14x (Galaxy F14 5G)</t>
  </si>
  <si>
    <t>Shankar Verma</t>
  </si>
  <si>
    <t xml:space="preserve">	Good banking app
</t>
  </si>
  <si>
    <t>2024-03-18 07:27:28</t>
  </si>
  <si>
    <t>Inzamamul Haque</t>
  </si>
  <si>
    <t xml:space="preserve">	Can't login out of India ?
</t>
  </si>
  <si>
    <t>2024-03-18 06:58:18</t>
  </si>
  <si>
    <t>Vishal Prajapati</t>
  </si>
  <si>
    <t xml:space="preserve">	Beware of Fino Payments Bank - A Scam in Disguise!Review: Stay away from Fino Payments Bank! This so-called "bank" is nothing but a scam designed to rob you blind. They charge a whopping subscription fee of 450 rupees per year, on top of additional ATM charges and KYC update fees. But wait, it gets worse! If you dare to close your account, they have the audacity to charge you for that too.It's appalling how Fino Payments Bank operates with such blatant disregard for their customers' trust
</t>
  </si>
  <si>
    <t>2024-03-18 06:28:38</t>
  </si>
  <si>
    <t>Anomol</t>
  </si>
  <si>
    <t xml:space="preserve">	Fraud bank, pls avoid this as the bank takes months to credit your payments and keep you victim for the time. No guarantee if you can get money back as well because it works on only special days.
</t>
  </si>
  <si>
    <t>2024-03-18 01:18:10</t>
  </si>
  <si>
    <t>Anurag Nishad</t>
  </si>
  <si>
    <t>2024-03-18 00:29:48</t>
  </si>
  <si>
    <t>2024-03-17</t>
  </si>
  <si>
    <t>Bittu kumar</t>
  </si>
  <si>
    <t xml:space="preserve">	Mst app
</t>
  </si>
  <si>
    <t>2024-03-17 23:54:08</t>
  </si>
  <si>
    <t>Sahun khan Pathan</t>
  </si>
  <si>
    <t>2024-03-17 23:32:38</t>
  </si>
  <si>
    <t>Rowdy Boy</t>
  </si>
  <si>
    <t xml:space="preserve">	Weew
</t>
  </si>
  <si>
    <t>2024-03-17 22:13:40</t>
  </si>
  <si>
    <t>Sumit Kumar</t>
  </si>
  <si>
    <t>2024-03-17 21:31:14</t>
  </si>
  <si>
    <t>Mohammed Saddam Mohammed Saddam</t>
  </si>
  <si>
    <t xml:space="preserve">	Saddd
</t>
  </si>
  <si>
    <t>2024-03-17 20:48:23</t>
  </si>
  <si>
    <t>Krishnkant Raikwar</t>
  </si>
  <si>
    <t xml:space="preserve">	Ye bahut बेकार app
</t>
  </si>
  <si>
    <t>2024-03-17 19:44:32</t>
  </si>
  <si>
    <t>Pradeep Kumar Mandal</t>
  </si>
  <si>
    <t>2024-03-17 18:21:03</t>
  </si>
  <si>
    <t>RE5C6CL1 (RMX3782)</t>
  </si>
  <si>
    <t>DEVA NIRANJAN</t>
  </si>
  <si>
    <t xml:space="preserve">	100% cheating bank. 1, vkyc cue are comedy, first shows 10 min then 30 min then 50 min then shows our executives not available arrange a time for vkyc. But no time slots available 2,without notice they closing our accounts 3,no kyc verification branches available 4,no up-to-date transaction available
</t>
  </si>
  <si>
    <t>2024-03-17 13:03:00</t>
  </si>
  <si>
    <t>a54x (Galaxy A54 5G)</t>
  </si>
  <si>
    <t>Minal Ray Pramanik</t>
  </si>
  <si>
    <t>2024-03-17 12:07:24</t>
  </si>
  <si>
    <t>2024-03-17 11:33:23</t>
  </si>
  <si>
    <t>Ravi kumar</t>
  </si>
  <si>
    <t xml:space="preserve">	Good digital payment Bank.
</t>
  </si>
  <si>
    <t>2024-03-17 10:22:09</t>
  </si>
  <si>
    <t>2024-03-16</t>
  </si>
  <si>
    <t>MD JAWED</t>
  </si>
  <si>
    <t>2024-03-16 23:35:05</t>
  </si>
  <si>
    <t>HWBND-H (Honor 7X)</t>
  </si>
  <si>
    <t>Rehan</t>
  </si>
  <si>
    <t xml:space="preserve">	Rehankhan
</t>
  </si>
  <si>
    <t>2024-03-16 23:18:15</t>
  </si>
  <si>
    <t>vipul gujar</t>
  </si>
  <si>
    <t xml:space="preserve">	Amount taken but further process not allowing only...
</t>
  </si>
  <si>
    <t>2024-03-16 22:08:32</t>
  </si>
  <si>
    <t>Kailash Nayak3412</t>
  </si>
  <si>
    <t>2024-03-16 21:49:12</t>
  </si>
  <si>
    <t>Shivam Sagar</t>
  </si>
  <si>
    <t>2024-03-16 18:36:31</t>
  </si>
  <si>
    <t>r11s (Galaxy S23 FE)</t>
  </si>
  <si>
    <t>Kiran Gaikwad</t>
  </si>
  <si>
    <t>2024-03-16 16:33:13</t>
  </si>
  <si>
    <t>E2M (Nokia 2.1)</t>
  </si>
  <si>
    <t>Mandip Yadav</t>
  </si>
  <si>
    <t xml:space="preserve">	Marjansi hai
</t>
  </si>
  <si>
    <t>2024-03-16 16:32:26</t>
  </si>
  <si>
    <t>2024-03-16 13:38:14</t>
  </si>
  <si>
    <t>Akbar Ali</t>
  </si>
  <si>
    <t>2024-03-16 12:21:19</t>
  </si>
  <si>
    <t>Infinix-X682B (HOT 10)</t>
  </si>
  <si>
    <t>vikky jedia</t>
  </si>
  <si>
    <t xml:space="preserve">	Bakwas h
</t>
  </si>
  <si>
    <t>2024-03-16 10:25:12</t>
  </si>
  <si>
    <t>m21 (Galaxy M21 2021 Edition)</t>
  </si>
  <si>
    <t>Ritesh Shriwas</t>
  </si>
  <si>
    <t xml:space="preserve">	passbook pdf not property alignment please fixed.
</t>
  </si>
  <si>
    <t>2024-03-16 09:47:31</t>
  </si>
  <si>
    <t>Nikhil Kushwaha</t>
  </si>
  <si>
    <t xml:space="preserve">	Best Bank of India
</t>
  </si>
  <si>
    <t>2024-03-16 09:14:15</t>
  </si>
  <si>
    <t>Pawan Khairwar</t>
  </si>
  <si>
    <t xml:space="preserve">	₹500
</t>
  </si>
  <si>
    <t>2024-03-16 07:35:28</t>
  </si>
  <si>
    <t>2024-03-15</t>
  </si>
  <si>
    <t>mR amir</t>
  </si>
  <si>
    <t>2024-03-15 23:33:49</t>
  </si>
  <si>
    <t>2023 (V2022)</t>
  </si>
  <si>
    <t>M,arsh khan</t>
  </si>
  <si>
    <t xml:space="preserve">	This is the best bank and for gramin people
</t>
  </si>
  <si>
    <t>2024-03-15 23:19:34</t>
  </si>
  <si>
    <t>Shanu Ali</t>
  </si>
  <si>
    <t>2024-03-15 22:11:43</t>
  </si>
  <si>
    <t>rhodei (moto g62 5G)</t>
  </si>
  <si>
    <t>Gobind singh</t>
  </si>
  <si>
    <t>2024-03-15 20:54:51</t>
  </si>
  <si>
    <t>Lokesh Kumar</t>
  </si>
  <si>
    <t>2024-03-15 20:22:59</t>
  </si>
  <si>
    <t>Bitu Nath</t>
  </si>
  <si>
    <t>2024-03-15 20:05:19</t>
  </si>
  <si>
    <t>TERMINATOR GAMING</t>
  </si>
  <si>
    <t xml:space="preserve">	Scam
</t>
  </si>
  <si>
    <t>2024-03-15 18:03:06</t>
  </si>
  <si>
    <t>Deen Mohammed</t>
  </si>
  <si>
    <t xml:space="preserve">	deen mohmmad
</t>
  </si>
  <si>
    <t>2024-03-15 15:15:53</t>
  </si>
  <si>
    <t>Sami Khan</t>
  </si>
  <si>
    <t>2024-03-15 15:10:10</t>
  </si>
  <si>
    <t>1812 (vivo 1812)</t>
  </si>
  <si>
    <t>Sagir Md</t>
  </si>
  <si>
    <t xml:space="preserve">	Md sagir
</t>
  </si>
  <si>
    <t>2024-03-15 13:42:22</t>
  </si>
  <si>
    <t>Sahil Salmani</t>
  </si>
  <si>
    <t xml:space="preserve">	Mera sim khogya hii dusare sim se chalu karna hii please
</t>
  </si>
  <si>
    <t>2024-03-15 12:06:31</t>
  </si>
  <si>
    <t>2.1.4</t>
  </si>
  <si>
    <t xml:space="preserve">	Shiva
</t>
  </si>
  <si>
    <t>2024-03-15 11:41:25</t>
  </si>
  <si>
    <t>Rajiv Kumar Saw</t>
  </si>
  <si>
    <t xml:space="preserve">	Rajeev Kumar saw
</t>
  </si>
  <si>
    <t>2024-03-15 09:55:19</t>
  </si>
  <si>
    <t>Bablu Tudu</t>
  </si>
  <si>
    <t xml:space="preserve">	Sir mera nahi open nahi hota hai
</t>
  </si>
  <si>
    <t>2024-03-15 08:23:23</t>
  </si>
  <si>
    <t>Monirul Mondal</t>
  </si>
  <si>
    <t>2024-03-15 06:46:42</t>
  </si>
  <si>
    <t>Hemant 02x</t>
  </si>
  <si>
    <t>2024-03-15 02:57:19</t>
  </si>
  <si>
    <t>Robin Rabha</t>
  </si>
  <si>
    <t>2024-03-15 01:45:04</t>
  </si>
  <si>
    <t>Mr Ankush Nikose</t>
  </si>
  <si>
    <t>2024-03-15 00:29:40</t>
  </si>
  <si>
    <t>2024-03-14</t>
  </si>
  <si>
    <t>MR. EXPERIMENT</t>
  </si>
  <si>
    <t>2024-03-14 23:58:59</t>
  </si>
  <si>
    <t>Saddamul bhai</t>
  </si>
  <si>
    <t xml:space="preserve">	Saddam bhai
</t>
  </si>
  <si>
    <t>2024-03-14 19:17:28</t>
  </si>
  <si>
    <t>Atuwar Hussain</t>
  </si>
  <si>
    <t xml:space="preserve">	Wow nice
</t>
  </si>
  <si>
    <t>2024-03-14 19:01:31</t>
  </si>
  <si>
    <t>Mahesh Malviya</t>
  </si>
  <si>
    <t xml:space="preserve">	Mahesh malviya 🙏
</t>
  </si>
  <si>
    <t>2024-03-14 18:49:03</t>
  </si>
  <si>
    <t>samarth Tolnure</t>
  </si>
  <si>
    <t xml:space="preserve">	From morning I am trying to login always saying some kind of error device registration failed or error occurred or OTP is not coming I am done and tired
</t>
  </si>
  <si>
    <t>2024-03-14 15:23:33</t>
  </si>
  <si>
    <t>Nalita Baralebadia</t>
  </si>
  <si>
    <t>2024-03-14 15:00:11</t>
  </si>
  <si>
    <t>Meri Shake</t>
  </si>
  <si>
    <t xml:space="preserve">	Super customer care servers super
</t>
  </si>
  <si>
    <t>2024-03-14 14:54:13</t>
  </si>
  <si>
    <t>2015 (vivo 2015)</t>
  </si>
  <si>
    <t>Naresh Kumar</t>
  </si>
  <si>
    <t xml:space="preserve">	Every time I try to register in this app it always show some error.
</t>
  </si>
  <si>
    <t>2024-03-14 13:57:08</t>
  </si>
  <si>
    <t>munch (POCO F4)</t>
  </si>
  <si>
    <t>shubhanshu srivastava</t>
  </si>
  <si>
    <t>2024-03-14 12:04:00</t>
  </si>
  <si>
    <t>Aminur Hopue</t>
  </si>
  <si>
    <t xml:space="preserve">	Aminurlslam
</t>
  </si>
  <si>
    <t>2024-03-14 11:20:01</t>
  </si>
  <si>
    <t>Bhagirathi</t>
  </si>
  <si>
    <t xml:space="preserve">	Fino pay 7
</t>
  </si>
  <si>
    <t>2024-03-14 09:57:10</t>
  </si>
  <si>
    <t>Rahul kumar</t>
  </si>
  <si>
    <t xml:space="preserve">	Phone mein open kyon nahin ho raha hai
</t>
  </si>
  <si>
    <t>2024-03-14 08:20:01</t>
  </si>
  <si>
    <t>Sajid Hussain</t>
  </si>
  <si>
    <t xml:space="preserve">	🤣 The Most Ultra Pro Max Mental And Worst App 😂 All Payments Bank providing Free virtual debit card and net banking services and this payment bank is providing ₹450 debit card, 🤨 Hello “FINO” improve your useless 👎 payments Bank services and give your customers free virtual card and internet banking services Okay 🔴 otherwise your 👎 useless payment bank ⏬ downfalling ↓ in some years.!!!
Review History:
2024-03-14T02:42:46Z(UTC) 	🤣 The Most Ultra Pro Max Mental And Worth Apps 😂 All Payments Bank providing Free virtual debit card and net banking services and this apps is providing ₹450 debit card, 🤨 Hello Fino improve your useless payments Bank services and give free virtual card and internet banking services Okay 🔴 otherwise your useless payments bank downfalling ↓ in some days!
</t>
  </si>
  <si>
    <t>2024-03-14 08:16:59</t>
  </si>
  <si>
    <t>Manasvi Reddy</t>
  </si>
  <si>
    <t xml:space="preserve">	Worst
</t>
  </si>
  <si>
    <t>2024-03-14 05:59:05</t>
  </si>
  <si>
    <t>2024-03-13</t>
  </si>
  <si>
    <t>Md Md irshad</t>
  </si>
  <si>
    <t xml:space="preserve">	Gud
</t>
  </si>
  <si>
    <t>2024-03-13 23:18:33</t>
  </si>
  <si>
    <t>OP533FL1 (OPPO Reno7)</t>
  </si>
  <si>
    <t>Vishnu bhuirya</t>
  </si>
  <si>
    <t xml:space="preserve">	Mera atm mese abhi tk peise ni kate bahut bekar benk hei 3 महीने ho gye hei abhi tk ni kate chalu bhi karaya fir bhi ni kate
</t>
  </si>
  <si>
    <t>2024-03-13 22:12:53</t>
  </si>
  <si>
    <t>mateen shaikh</t>
  </si>
  <si>
    <t xml:space="preserve">	Easy
</t>
  </si>
  <si>
    <t>2024-03-13 21:18:50</t>
  </si>
  <si>
    <t>Kasem ali Sekh</t>
  </si>
  <si>
    <t>2024-03-13 20:46:48</t>
  </si>
  <si>
    <t>Andalamala Eswar</t>
  </si>
  <si>
    <t>2024-03-13 20:02:33</t>
  </si>
  <si>
    <t>Sahroop khan Sahroop khan</t>
  </si>
  <si>
    <t xml:space="preserve">	Customer support that's always there when you need it – impressive!
</t>
  </si>
  <si>
    <t>2024-03-13 19:26:41</t>
  </si>
  <si>
    <t>Shashi Bhusan</t>
  </si>
  <si>
    <t xml:space="preserve">	If you want to know that. how to cheat the costomer u can come near fino , this is the cheating payment bank of india. They cutting my money without any reason today i got my money , but it did cut my money , i don't recommed to use this , leave it and open other payment bank account
</t>
  </si>
  <si>
    <t>2024-03-13 19:19:31</t>
  </si>
  <si>
    <t>Satyam kumar</t>
  </si>
  <si>
    <t xml:space="preserve">	Aapka app Ham use nahin kar pa rahe hain ab block Maar Diya Hamare Bank how rich pencil beti ne lijiyega tab Bank Band Karwa Denge
</t>
  </si>
  <si>
    <t>2024-03-13 15:03:37</t>
  </si>
  <si>
    <t>Mosharaf Kaji</t>
  </si>
  <si>
    <t>2024-03-13 15:02:37</t>
  </si>
  <si>
    <t>Md Zeewaquar</t>
  </si>
  <si>
    <t xml:space="preserve">	lost
</t>
  </si>
  <si>
    <t>2024-03-13 14:56:50</t>
  </si>
  <si>
    <t>Videsh Ninama</t>
  </si>
  <si>
    <t>2024-03-13 14:06:42</t>
  </si>
  <si>
    <t>Pankaj Pankaj</t>
  </si>
  <si>
    <t>2024-03-13 12:00:07</t>
  </si>
  <si>
    <t>Kamal Thakur</t>
  </si>
  <si>
    <t xml:space="preserve">	Apps are not opening
</t>
  </si>
  <si>
    <t>2024-03-13 07:48:06</t>
  </si>
  <si>
    <t>2024-03-12</t>
  </si>
  <si>
    <t>Vinod Vsuniya</t>
  </si>
  <si>
    <t xml:space="preserve">	Bekarhe
</t>
  </si>
  <si>
    <t>2024-03-12 21:41:39</t>
  </si>
  <si>
    <t>DJ IRSHAD MuSIC</t>
  </si>
  <si>
    <t>2024-03-12 20:44:06</t>
  </si>
  <si>
    <t>Soniya Hi</t>
  </si>
  <si>
    <t>2024-03-12 20:43:24</t>
  </si>
  <si>
    <t>Shyamlal Aatedia</t>
  </si>
  <si>
    <t xml:space="preserve">	Very very very good app hai. Paise kabhi pending nahi hote hai. Current service hai.
</t>
  </si>
  <si>
    <t>2024-03-12 19:48:23</t>
  </si>
  <si>
    <t>Sanjay Agrawal</t>
  </si>
  <si>
    <t xml:space="preserve">	Poor service you will be call customer care he is not satisfied you use very bad words like he is owner and I am his employee
</t>
  </si>
  <si>
    <t>2024-03-12 15:40:58</t>
  </si>
  <si>
    <t>Sanjit Kumar</t>
  </si>
  <si>
    <t xml:space="preserve">	Fino pey app chalu nahin ho raha
</t>
  </si>
  <si>
    <t>2024-03-12 14:22:23</t>
  </si>
  <si>
    <t>VINAY KUMAR</t>
  </si>
  <si>
    <t>2024-03-12 13:21:46</t>
  </si>
  <si>
    <t>Infinix-X675 (HOT 11 2022)</t>
  </si>
  <si>
    <t>MD NASIRUDDIN</t>
  </si>
  <si>
    <t xml:space="preserve">	Very Bade
</t>
  </si>
  <si>
    <t>2024-03-12 12:54:44</t>
  </si>
  <si>
    <t>2024-03-12 12:08:06</t>
  </si>
  <si>
    <t>coful (moto g31)</t>
  </si>
  <si>
    <t>kamal Khan</t>
  </si>
  <si>
    <t xml:space="preserve">	Very poor app not working
</t>
  </si>
  <si>
    <t>2024-03-12 10:24:58</t>
  </si>
  <si>
    <t>Amitkumar Mahato</t>
  </si>
  <si>
    <t xml:space="preserve">	Login not done
</t>
  </si>
  <si>
    <t>2024-03-12 09:48:10</t>
  </si>
  <si>
    <t>E7746 (IN_Note1)</t>
  </si>
  <si>
    <t>2024-03-12 09:02:43</t>
  </si>
  <si>
    <t>Himanshu yadav Chaklalchand</t>
  </si>
  <si>
    <t xml:space="preserve">	Bad application
</t>
  </si>
  <si>
    <t>2024-03-12 07:45:25</t>
  </si>
  <si>
    <t>Gaurav Kumar</t>
  </si>
  <si>
    <t>2024-03-12 06:13:29</t>
  </si>
  <si>
    <t>RE513CL1 (realme 8 5G	)</t>
  </si>
  <si>
    <t>Md Zaid</t>
  </si>
  <si>
    <t>2024-03-12 01:52:09</t>
  </si>
  <si>
    <t>Babul Nath</t>
  </si>
  <si>
    <t xml:space="preserve">	I don't my accounts details please help me.Thanks
</t>
  </si>
  <si>
    <t>2024-03-12 00:32:21</t>
  </si>
  <si>
    <t>Aryan Raj</t>
  </si>
  <si>
    <t xml:space="preserve">	Good payment bank 👌👌👌
</t>
  </si>
  <si>
    <t>2024-03-12 00:15:10</t>
  </si>
  <si>
    <t>2024-03-11</t>
  </si>
  <si>
    <t>Laxaman Badole</t>
  </si>
  <si>
    <t xml:space="preserve">	लक्षमण,बडोले
</t>
  </si>
  <si>
    <t>2024-03-11 22:46:17</t>
  </si>
  <si>
    <t>mr</t>
  </si>
  <si>
    <t>Ranjeet Yadav</t>
  </si>
  <si>
    <t xml:space="preserve">	Mast app
</t>
  </si>
  <si>
    <t>2024-03-11 15:44:57</t>
  </si>
  <si>
    <t>Earning money apps Fact check</t>
  </si>
  <si>
    <t xml:space="preserve">	This bloody prostituted app asking money to open account. Very cheap. You should declare first the payment process. Very cheap.. shameless app.
</t>
  </si>
  <si>
    <t>2024-03-11 14:59:42</t>
  </si>
  <si>
    <t>Sunil Maurya</t>
  </si>
  <si>
    <t>2024-03-11 14:49:14</t>
  </si>
  <si>
    <t>OP4C77L1 (A52)</t>
  </si>
  <si>
    <t>Ashish gaming</t>
  </si>
  <si>
    <t>2024-03-11 14:18:12</t>
  </si>
  <si>
    <t>Bitu Kumar</t>
  </si>
  <si>
    <t xml:space="preserve">	Me fino chalu nahi ho raha hai
</t>
  </si>
  <si>
    <t>2024-03-11 06:45:03</t>
  </si>
  <si>
    <t>TECNO-LH8n (POVA 5 Pro 5G)</t>
  </si>
  <si>
    <t>Ratul Tantubai</t>
  </si>
  <si>
    <t xml:space="preserve">	Osm 🥰
</t>
  </si>
  <si>
    <t>2024-03-11 00:30:32</t>
  </si>
  <si>
    <t>2040 (	V2040)</t>
  </si>
  <si>
    <t>2024-03-10</t>
  </si>
  <si>
    <t>Babul Ali</t>
  </si>
  <si>
    <t xml:space="preserve">	BabulAli
</t>
  </si>
  <si>
    <t>2024-03-10 21:30:58</t>
  </si>
  <si>
    <t>Shivaji Koli 009</t>
  </si>
  <si>
    <t xml:space="preserve">	Not support
</t>
  </si>
  <si>
    <t>2024-03-10 20:11:08</t>
  </si>
  <si>
    <t xml:space="preserve">	Very poor app my 24999 money debited my account but not credited my fino wallet please help
</t>
  </si>
  <si>
    <t>2024-03-10 19:54:58</t>
  </si>
  <si>
    <t>Vikash Gurjar</t>
  </si>
  <si>
    <t>2024-03-10 15:58:33</t>
  </si>
  <si>
    <t>2131 (V2131)</t>
  </si>
  <si>
    <t>Tehnologiya Tiikeri</t>
  </si>
  <si>
    <t xml:space="preserve">	Hi fino. today i have created the account and fund the 180 from my another a/c On gpay i am doing my first payment there showing 0 balance Did you taken that money please refund it.please
</t>
  </si>
  <si>
    <t>2024-03-10 15:43:15</t>
  </si>
  <si>
    <t>Pankaj Prajapat</t>
  </si>
  <si>
    <t xml:space="preserve">	Froud app
</t>
  </si>
  <si>
    <t>2024-03-10 13:41:09</t>
  </si>
  <si>
    <t>OP4F97 (CPH2273)</t>
  </si>
  <si>
    <t>Rao Siraj</t>
  </si>
  <si>
    <t xml:space="preserve">	The perfect casual rummy game for leisurely play. Its intuitive controls, delightful visuals, and laid-back gameplay make it an enjoyable choice for casual gamers of all ages.
</t>
  </si>
  <si>
    <t>2024-03-10 09:34:45</t>
  </si>
  <si>
    <t>Akhilesh Raj</t>
  </si>
  <si>
    <t xml:space="preserve">	सिंगोहू
</t>
  </si>
  <si>
    <t>2024-03-10 08:35:25</t>
  </si>
  <si>
    <t>Mr. Indian fighter</t>
  </si>
  <si>
    <t xml:space="preserve">	Block my bank account 😡😠😠
</t>
  </si>
  <si>
    <t>2024-03-10 08:04:41</t>
  </si>
  <si>
    <t>Dharmendar Kumar</t>
  </si>
  <si>
    <t xml:space="preserve">	Shanatankumar
</t>
  </si>
  <si>
    <t>2024-03-10 00:12:36</t>
  </si>
  <si>
    <t>2024-03-09</t>
  </si>
  <si>
    <t>Shravan Pandey</t>
  </si>
  <si>
    <t xml:space="preserve">	ठीक है पर 1 साल में बहुत चार्ज करता है
</t>
  </si>
  <si>
    <t>2024-03-09 22:47:22</t>
  </si>
  <si>
    <t>j6primelte (Galaxy J6+)</t>
  </si>
  <si>
    <t>Rashidul Kajil</t>
  </si>
  <si>
    <t>2024-03-09 20:40:52</t>
  </si>
  <si>
    <t>Gopalthapa Yame</t>
  </si>
  <si>
    <t xml:space="preserve">	Tttyu
</t>
  </si>
  <si>
    <t>2024-03-09 18:35:53</t>
  </si>
  <si>
    <t>RMX3231 (RMX3231)</t>
  </si>
  <si>
    <t>Samir Barai</t>
  </si>
  <si>
    <t xml:space="preserve">	Most useless bank ever seen, very bad experience
</t>
  </si>
  <si>
    <t>2024-03-09 18:02:29</t>
  </si>
  <si>
    <t>राजेश उपनाम</t>
  </si>
  <si>
    <t xml:space="preserve">	राजेश अजेनारे
</t>
  </si>
  <si>
    <t>2024-03-09 18:01:29</t>
  </si>
  <si>
    <t>Rehan Rehankhan</t>
  </si>
  <si>
    <t>2024-03-09 17:31:55</t>
  </si>
  <si>
    <t>Sushmita Biswas</t>
  </si>
  <si>
    <t xml:space="preserve">	I am used this bank
</t>
  </si>
  <si>
    <t>2024-03-09 10:49:42</t>
  </si>
  <si>
    <t>Shri Ram</t>
  </si>
  <si>
    <t xml:space="preserve">	Good service and best usefully
</t>
  </si>
  <si>
    <t>2024-03-09 10:48:57</t>
  </si>
  <si>
    <t>Joynal Abedin</t>
  </si>
  <si>
    <t xml:space="preserve">	Sujay
</t>
  </si>
  <si>
    <t>2024-03-09 08:25:08</t>
  </si>
  <si>
    <t>Mithun Kumar</t>
  </si>
  <si>
    <t xml:space="preserve">	😘😘
</t>
  </si>
  <si>
    <t>2024-03-09 07:17:13</t>
  </si>
  <si>
    <t>2024-03-08</t>
  </si>
  <si>
    <t>U S RATHORE</t>
  </si>
  <si>
    <t xml:space="preserve">	If account opening charg Rs. 450. Than debit card charg ?
</t>
  </si>
  <si>
    <t>2024-03-08 22:48:28</t>
  </si>
  <si>
    <t>Anoj Yadav</t>
  </si>
  <si>
    <t xml:space="preserve">	App wrost not working and opening problem
</t>
  </si>
  <si>
    <t>2024-03-08 20:58:55</t>
  </si>
  <si>
    <t>TECNO-CK8n (CAMON 20 Pro 5G )</t>
  </si>
  <si>
    <t>KULDEEP MEHAR (KULDEEPMEHAR)</t>
  </si>
  <si>
    <t xml:space="preserve">	Don't register to this payment bank, I open an account 1st March 2024 as credit my 1st amount they debit freeze to my account. This the worst serives by tha fino bank. I calling to customer care they told me wait for 7 working days even I request them if need anything just let know I'll provide you support document. It's very frustrating service. I am so fade up 😭
</t>
  </si>
  <si>
    <t>2024-03-08 20:35:29</t>
  </si>
  <si>
    <t>Vivek Kumarray</t>
  </si>
  <si>
    <t xml:space="preserve">	Vivek Kumar ray Good finopay Bank
</t>
  </si>
  <si>
    <t>2024-03-08 18:31:41</t>
  </si>
  <si>
    <t>cancunf (TBD)</t>
  </si>
  <si>
    <t>Hanshu Waskel</t>
  </si>
  <si>
    <t xml:space="preserve">	Sar me acount galti se khul gya he ushe close kar do 🙏
</t>
  </si>
  <si>
    <t>2024-03-08 17:38:31</t>
  </si>
  <si>
    <t>RMX2185 (realme C11)</t>
  </si>
  <si>
    <t>Rohit Tiwari</t>
  </si>
  <si>
    <t xml:space="preserve">	Very nice 💯
</t>
  </si>
  <si>
    <t>2024-03-08 15:45:22</t>
  </si>
  <si>
    <t>2024-03-08 14:47:12</t>
  </si>
  <si>
    <t>Anilkumar Gautam</t>
  </si>
  <si>
    <t>2024-03-08 12:52:07</t>
  </si>
  <si>
    <t>Viraj Nayak</t>
  </si>
  <si>
    <t>2024-03-08 09:18:42</t>
  </si>
  <si>
    <t>indian lover Raja</t>
  </si>
  <si>
    <t xml:space="preserve">	N in pparesan 7ih Nunny65
</t>
  </si>
  <si>
    <t>2024-03-08 08:23:26</t>
  </si>
  <si>
    <t>Rahul Dev</t>
  </si>
  <si>
    <t xml:space="preserve">	Totel lusgh
</t>
  </si>
  <si>
    <t>2024-03-08 08:03:20</t>
  </si>
  <si>
    <t>Mandeep Ravi</t>
  </si>
  <si>
    <t>2024-03-08 06:40:51</t>
  </si>
  <si>
    <t>2.0.9</t>
  </si>
  <si>
    <t>Nitish Kumar Mauryavanshi</t>
  </si>
  <si>
    <t xml:space="preserve">	Should work on app
Review History:
2023-07-12T08:40:47Z(UTC) 	Should work on app
</t>
  </si>
  <si>
    <t>2024-03-08 00:31:55</t>
  </si>
  <si>
    <t>2023-07-13 16:59:17</t>
  </si>
  <si>
    <t>2024-03-07</t>
  </si>
  <si>
    <t>Akash Dolas</t>
  </si>
  <si>
    <t xml:space="preserve">	Akash editar
</t>
  </si>
  <si>
    <t>2024-03-07 23:55:07</t>
  </si>
  <si>
    <t>Mahesh Pundhir</t>
  </si>
  <si>
    <t>2024-03-07 21:28:06</t>
  </si>
  <si>
    <t>Naresh Sen</t>
  </si>
  <si>
    <t xml:space="preserve">	Finope nhi khul ra he
</t>
  </si>
  <si>
    <t>2024-03-07 21:18:35</t>
  </si>
  <si>
    <t>c9lte (Galaxy C9 Pro)</t>
  </si>
  <si>
    <t>Sweta chauhan</t>
  </si>
  <si>
    <t xml:space="preserve">	Very bad experience worst app ever also doesn't matter any reviews of the customer and also bad way of talking
</t>
  </si>
  <si>
    <t>2024-03-07 18:49:25</t>
  </si>
  <si>
    <t>Dilip Bhati</t>
  </si>
  <si>
    <t xml:space="preserve">	Very very worst app... I did a recharge on 4th March through the app but they failed the recharge or deducted the money from my account.. I have been sending mails, calls, tickets etc since 4 days but there is no response from their company. .to guys please Don't use this app very bad services...
</t>
  </si>
  <si>
    <t>2024-03-07 17:26:03</t>
  </si>
  <si>
    <t>Puskar Sharma</t>
  </si>
  <si>
    <t xml:space="preserve">	🥰
</t>
  </si>
  <si>
    <t>2024-03-07 17:17:49</t>
  </si>
  <si>
    <t>m30lte (Galaxy M30)</t>
  </si>
  <si>
    <t>Tanay Basak</t>
  </si>
  <si>
    <t xml:space="preserve">	Finobank is worst in terms of transparency. Said to fund the account by 450 and debited 450 rs already by saying nominal account charge. You are getting 1 star because its the least I can give. Otherwise you deserve 0 stars. And to the other users who are thinking to open account, never use this bank.
</t>
  </si>
  <si>
    <t>2024-03-07 16:42:37</t>
  </si>
  <si>
    <t>West Bengal inrerior furniture</t>
  </si>
  <si>
    <t>2024-03-07 15:19:11</t>
  </si>
  <si>
    <t>Manash Mallick</t>
  </si>
  <si>
    <t xml:space="preserve">	MANIADA
</t>
  </si>
  <si>
    <t>2024-03-07 14:51:52</t>
  </si>
  <si>
    <t>LUTFAR RAHAMAN</t>
  </si>
  <si>
    <t xml:space="preserve">	Hv ch i
</t>
  </si>
  <si>
    <t>2024-03-07 11:50:21</t>
  </si>
  <si>
    <t>Swami Sujneyananda</t>
  </si>
  <si>
    <t xml:space="preserve">	Never ever install this kind of cheating Payments Bank app. During the opening process users have not been given any clue that it's a subscription based Bank app. After finishing all necessary steps like aadhar PAN verification etc. at the very end they ask for 450/- subscription fee per year commitment. Once clicking on proceed inadvertently make the customer liable for deduction as soon as funds are loaded. If Fino is genuine they should state the charges in the beginning itself. Liars!
</t>
  </si>
  <si>
    <t>2024-03-07 11:50:08</t>
  </si>
  <si>
    <t>RE58B2L1 (真我GT 2	)</t>
  </si>
  <si>
    <t>Mohd Suhail</t>
  </si>
  <si>
    <t xml:space="preserve">	Join
</t>
  </si>
  <si>
    <t>2024-03-07 00:07:36</t>
  </si>
  <si>
    <t>2024-03-06</t>
  </si>
  <si>
    <t xml:space="preserve">	Vikashkumar
</t>
  </si>
  <si>
    <t>2024-03-06 22:33:51</t>
  </si>
  <si>
    <t>TECNO-LD7j (POVA)</t>
  </si>
  <si>
    <t>NIRDOSH KUMAR</t>
  </si>
  <si>
    <t>2024-03-06 21:47:53</t>
  </si>
  <si>
    <t>A Sanjay</t>
  </si>
  <si>
    <t xml:space="preserve">	The wrost app
</t>
  </si>
  <si>
    <t>2024-03-06 18:23:21</t>
  </si>
  <si>
    <t>Jajal Mujahid</t>
  </si>
  <si>
    <t>2024-03-06 16:37:13</t>
  </si>
  <si>
    <t>m11q (Galaxy M11)</t>
  </si>
  <si>
    <t>Hyxdkfyo Hkxkdkdi</t>
  </si>
  <si>
    <t xml:space="preserve">	Usf
</t>
  </si>
  <si>
    <t>2024-03-06 13:18:52</t>
  </si>
  <si>
    <t>Infinix-X6511E (SMART 6)</t>
  </si>
  <si>
    <t>Basant Malik888</t>
  </si>
  <si>
    <t xml:space="preserve">	Tq fino
</t>
  </si>
  <si>
    <t>2024-03-06 12:40:04</t>
  </si>
  <si>
    <t>Bipul Haflongbar</t>
  </si>
  <si>
    <t xml:space="preserve">	Nine
</t>
  </si>
  <si>
    <t>2024-03-06 12:20:26</t>
  </si>
  <si>
    <t>Kamal Sardar</t>
  </si>
  <si>
    <t>2024-03-06 09:46:08</t>
  </si>
  <si>
    <t>1.9.2</t>
  </si>
  <si>
    <t>Kuldeep Shukla</t>
  </si>
  <si>
    <t>2024-03-06 09:04:28</t>
  </si>
  <si>
    <t>2024-03-05</t>
  </si>
  <si>
    <t>Anuj Kumar</t>
  </si>
  <si>
    <t>2024-03-05 21:24:24</t>
  </si>
  <si>
    <t>VISHAL KUMAR MAHTO</t>
  </si>
  <si>
    <t xml:space="preserve">	Madharchod application taking money rs 450 but giving good facility After 2 or 3 transactions
</t>
  </si>
  <si>
    <t>2024-03-05 19:38:05</t>
  </si>
  <si>
    <t>Md Shahbaz Raza</t>
  </si>
  <si>
    <t xml:space="preserve">	Plz Immediately Close fino account Otherwise Very Costly in future
</t>
  </si>
  <si>
    <t>2024-03-05 19:29:00</t>
  </si>
  <si>
    <t>DBL N</t>
  </si>
  <si>
    <t xml:space="preserve">	Nice Fino payment bank
</t>
  </si>
  <si>
    <t>2024-03-05 15:42:27</t>
  </si>
  <si>
    <t>Aarif Khan</t>
  </si>
  <si>
    <t xml:space="preserve">	Yah on kyon nahin ho raha hai
</t>
  </si>
  <si>
    <t>2024-03-05 14:29:41</t>
  </si>
  <si>
    <t>Rajat Chaudhary</t>
  </si>
  <si>
    <t xml:space="preserve">	Good 🥰🥰🥰
</t>
  </si>
  <si>
    <t>2024-03-05 13:32:41</t>
  </si>
  <si>
    <t>SUS (Nokia C20 Plus)</t>
  </si>
  <si>
    <t>Chavda Rahul</t>
  </si>
  <si>
    <t>2024-03-05 12:10:26</t>
  </si>
  <si>
    <t>Raju Chhabile</t>
  </si>
  <si>
    <t>2024-03-05 10:51:22</t>
  </si>
  <si>
    <t>Jailal Kata</t>
  </si>
  <si>
    <t xml:space="preserve">	Verify good and helpful nice bank account block by one Home branch hona chaiye customer support hota?????
</t>
  </si>
  <si>
    <t>2024-03-05 10:13:12</t>
  </si>
  <si>
    <t>Abdul Salam</t>
  </si>
  <si>
    <t xml:space="preserve">	Halp
</t>
  </si>
  <si>
    <t>2024-03-05 08:46:31</t>
  </si>
  <si>
    <t>a10s (Galaxy A10s)</t>
  </si>
  <si>
    <t>Sunny Kumar</t>
  </si>
  <si>
    <t xml:space="preserve">	Open plz
</t>
  </si>
  <si>
    <t>2024-03-05 07:05:31</t>
  </si>
  <si>
    <t>2024-03-04</t>
  </si>
  <si>
    <t>Somu Kumar</t>
  </si>
  <si>
    <t>2024-03-04 23:07:39</t>
  </si>
  <si>
    <t>OP5745L1 (A78)</t>
  </si>
  <si>
    <t>Bankapalli Lakshmi</t>
  </si>
  <si>
    <t>2024-03-04 22:21:32</t>
  </si>
  <si>
    <t>Sonu Nayak</t>
  </si>
  <si>
    <t>2024-03-04 18:56:14</t>
  </si>
  <si>
    <t>Aanand Kumar jatav</t>
  </si>
  <si>
    <t xml:space="preserve">	Mera khata नहीं खुल रहा है
</t>
  </si>
  <si>
    <t>2024-03-04 17:21:14</t>
  </si>
  <si>
    <t>TECNO-PR651 (TECNO SPARK 7)</t>
  </si>
  <si>
    <t>Jaishram Chorasiya</t>
  </si>
  <si>
    <t xml:space="preserve">	सेविंग अकाउंट ओपन नहीं हो आ रहा है आधार कार्ड नंबर डालते ही बंद हो जाता है
Review History:
2023-11-27T17:03:28Z(UTC) 	Account open kar raha hun nahin ho raha hai Aadhar Card nahin le raha hai
</t>
  </si>
  <si>
    <t>2024-03-04 16:38:49</t>
  </si>
  <si>
    <t>2023-11-29 14:50:33</t>
  </si>
  <si>
    <t xml:space="preserve">	Very bad app and wallet anytime problem.
</t>
  </si>
  <si>
    <t>2024-03-04 16:06:50</t>
  </si>
  <si>
    <t>Rahul Gawai</t>
  </si>
  <si>
    <t xml:space="preserve">	Good Service
</t>
  </si>
  <si>
    <t>2024-03-04 15:25:03</t>
  </si>
  <si>
    <t xml:space="preserve">	Jshu
</t>
  </si>
  <si>
    <t>2024-03-04 14:40:34</t>
  </si>
  <si>
    <t>Md Ejazahmad</t>
  </si>
  <si>
    <t xml:space="preserve">	Ri
</t>
  </si>
  <si>
    <t>2024-03-04 12:29:56</t>
  </si>
  <si>
    <t>Office</t>
  </si>
  <si>
    <t>2024-03-04 11:22:39</t>
  </si>
  <si>
    <t>Bikram Dutta</t>
  </si>
  <si>
    <t xml:space="preserve">	Very very nonsense
</t>
  </si>
  <si>
    <t>2024-03-04 10:19:53</t>
  </si>
  <si>
    <t>Himanshu Kumar</t>
  </si>
  <si>
    <t xml:space="preserve">	Time wasting appp Do not download it
</t>
  </si>
  <si>
    <t>2024-03-04 08:02:42</t>
  </si>
  <si>
    <t>ankit sharma</t>
  </si>
  <si>
    <t xml:space="preserve">	I don't know why i m giving one star also... As there is no option... I request u all before installing this PATHETIC app... Please read comment section below....
</t>
  </si>
  <si>
    <t>2024-03-04 08:00:09</t>
  </si>
  <si>
    <t>sarafat 133</t>
  </si>
  <si>
    <t xml:space="preserve">	Very good app, easy to use
</t>
  </si>
  <si>
    <t>2024-03-04 06:36:56</t>
  </si>
  <si>
    <t>2024-03-03</t>
  </si>
  <si>
    <t>Tafijul Ali</t>
  </si>
  <si>
    <t xml:space="preserve">	This is an frood app I have installed the app and I have diposit money of rupees 3400today at 8:00pm right now it was showing that verify your phone number I have verified allready
</t>
  </si>
  <si>
    <t>2024-03-03 23:48:37</t>
  </si>
  <si>
    <t>2024-03-03 22:30:11</t>
  </si>
  <si>
    <t>Sachin kumar Meena</t>
  </si>
  <si>
    <t xml:space="preserve">	So so cut
</t>
  </si>
  <si>
    <t>2024-03-03 20:15:43</t>
  </si>
  <si>
    <t>Birju540 Bihari</t>
  </si>
  <si>
    <t xml:space="preserve">	Goood
</t>
  </si>
  <si>
    <t>2024-03-03 19:03:45</t>
  </si>
  <si>
    <t>Vansh Sewani</t>
  </si>
  <si>
    <t>2024-03-03 18:44:52</t>
  </si>
  <si>
    <t>Shamshad Ail</t>
  </si>
  <si>
    <t xml:space="preserve">	शमशाद द
Review History:
2024-03-03T09:23:45Z(UTC) 	शमशाद द
</t>
  </si>
  <si>
    <t>2024-03-03 14:56:22</t>
  </si>
  <si>
    <t>Harish gunsola</t>
  </si>
  <si>
    <t xml:space="preserve">	Bast app
</t>
  </si>
  <si>
    <t>2024-03-03 13:49:15</t>
  </si>
  <si>
    <t>Raj Sharma</t>
  </si>
  <si>
    <t xml:space="preserve">	third class scamming people plz dont open any account with fino pay your money will stuck and they are charging 450 rs in the name of account opening and not providing any service their app is very very slow and many glitches cant register on fino app so plz plz plz plz dont deposit any money on fino pay and dont open any account.
</t>
  </si>
  <si>
    <t>2024-03-03 13:01:10</t>
  </si>
  <si>
    <t>Rahul yadav</t>
  </si>
  <si>
    <t>2024-03-03 10:09:18</t>
  </si>
  <si>
    <t>Sahadeb Haider</t>
  </si>
  <si>
    <t xml:space="preserve">	oiibB
</t>
  </si>
  <si>
    <t>2024-03-03 09:20:33</t>
  </si>
  <si>
    <t>MITHUN Kumar</t>
  </si>
  <si>
    <t>2024-03-03 09:01:26</t>
  </si>
  <si>
    <t>Rohan Yadav</t>
  </si>
  <si>
    <t>2024-03-03 08:58:19</t>
  </si>
  <si>
    <t>M S Raj</t>
  </si>
  <si>
    <t>2024-03-03 07:54:40</t>
  </si>
  <si>
    <t>Virendra King</t>
  </si>
  <si>
    <t>2024-03-03 02:53:01</t>
  </si>
  <si>
    <t>2024-03-02</t>
  </si>
  <si>
    <t>Umesh Uraon</t>
  </si>
  <si>
    <t xml:space="preserve">	Very bad app not working
</t>
  </si>
  <si>
    <t>2024-03-02 22:54:13</t>
  </si>
  <si>
    <t>Md Md Helal</t>
  </si>
  <si>
    <t xml:space="preserve">	Sahi service nahi bhai
</t>
  </si>
  <si>
    <t>2024-03-02 22:10:32</t>
  </si>
  <si>
    <t>Infinix-X671B (Infinix NOTE 12 Pro 5G)</t>
  </si>
  <si>
    <t>V.k mafia</t>
  </si>
  <si>
    <t xml:space="preserve">	,😍😍😍
</t>
  </si>
  <si>
    <t>2024-03-02 18:34:28</t>
  </si>
  <si>
    <t>Ram Yadav</t>
  </si>
  <si>
    <t xml:space="preserve">	Nice 👍👍👍👍 aap
</t>
  </si>
  <si>
    <t>2024-03-02 15:03:52</t>
  </si>
  <si>
    <t>Rocky Kumar</t>
  </si>
  <si>
    <t xml:space="preserve">	Nice app 👍
</t>
  </si>
  <si>
    <t>2024-03-02 13:29:39</t>
  </si>
  <si>
    <t>Om prakash Parjapat</t>
  </si>
  <si>
    <t>2024-03-02 13:25:39</t>
  </si>
  <si>
    <t>Sohadra Urain</t>
  </si>
  <si>
    <t xml:space="preserve">	Pass book
</t>
  </si>
  <si>
    <t>2024-03-02 13:21:10</t>
  </si>
  <si>
    <t>Awadhesh Panday</t>
  </si>
  <si>
    <t xml:space="preserve">	Goot
</t>
  </si>
  <si>
    <t>2024-03-02 11:33:11</t>
  </si>
  <si>
    <t>Mohan Kumar Mohan kumar</t>
  </si>
  <si>
    <t>2024-03-02 10:53:56</t>
  </si>
  <si>
    <t>NAGESH JNAGESH</t>
  </si>
  <si>
    <t xml:space="preserve">	Goa Nagesh
</t>
  </si>
  <si>
    <t>2024-03-02 10:24:04</t>
  </si>
  <si>
    <t>PRITYANSHU BISWAL</t>
  </si>
  <si>
    <t xml:space="preserve">	There are no ios version of fino ,I am having trouble on my iPhone
</t>
  </si>
  <si>
    <t>2024-03-02 09:34:24</t>
  </si>
  <si>
    <t>aresin (POCO F3 GT)</t>
  </si>
  <si>
    <t>YASH BHAI</t>
  </si>
  <si>
    <t xml:space="preserve">	है
</t>
  </si>
  <si>
    <t>2024-03-02 08:56:05</t>
  </si>
  <si>
    <t>Gangapuram Anandam</t>
  </si>
  <si>
    <t xml:space="preserve">	Waste in world this app
</t>
  </si>
  <si>
    <t>2024-03-02 07:52:32</t>
  </si>
  <si>
    <t>Gurrampati Ramireddy</t>
  </si>
  <si>
    <t>2024-03-02 06:02:38</t>
  </si>
  <si>
    <t>Jaguar</t>
  </si>
  <si>
    <t xml:space="preserve">	Worst App Cant Open My Account
</t>
  </si>
  <si>
    <t>2024-03-02 01:37:27</t>
  </si>
  <si>
    <t>2024-03-01</t>
  </si>
  <si>
    <t>Raja Bhaiya</t>
  </si>
  <si>
    <t xml:space="preserve">	hello
</t>
  </si>
  <si>
    <t>2024-03-01 21:36:27</t>
  </si>
  <si>
    <t>Samirsingh</t>
  </si>
  <si>
    <t xml:space="preserve">	Samir singh
</t>
  </si>
  <si>
    <t>2024-03-01 21:27:51</t>
  </si>
  <si>
    <t>Bigda Hua ladka yadav</t>
  </si>
  <si>
    <t xml:space="preserve">	MY MONEY IS AUTOMATICALLY DEDUCT FROM MY ACCOUNT NO HISTORY MY MONEY =220
</t>
  </si>
  <si>
    <t>2024-03-01 19:35:19</t>
  </si>
  <si>
    <t>TECNO-KF6 (TECNO SPARK 7)</t>
  </si>
  <si>
    <t>2024-03-01 19:06:00</t>
  </si>
  <si>
    <t>TECNO-BG6h (POP 8)</t>
  </si>
  <si>
    <t>Raj Kunwar</t>
  </si>
  <si>
    <t>2024-03-01 18:40:42</t>
  </si>
  <si>
    <t>Bholu Kunar</t>
  </si>
  <si>
    <t xml:space="preserve">	Bhlou
</t>
  </si>
  <si>
    <t>2024-03-01 17:46:50</t>
  </si>
  <si>
    <t>Samad Sk</t>
  </si>
  <si>
    <t>2024-03-01 16:20:10</t>
  </si>
  <si>
    <t>Md Aarif</t>
  </si>
  <si>
    <t xml:space="preserve">	Not updated Password book Online Service
Review History:
2024-02-27T17:59:51Z(UTC) 	Not updated Password book Online Very 😞😔😡😞😔 Service
Review History:
2023-09-18T13:18:25Z(UTC) 	Not updated Password book Online Very 😞😔😡😞😔 Service
</t>
  </si>
  <si>
    <t>2024-03-01 15:41:28</t>
  </si>
  <si>
    <t>2024-02-28 15:34:52</t>
  </si>
  <si>
    <t>OP4F97 (CPH2271)</t>
  </si>
  <si>
    <t>dammaram Soni Soni</t>
  </si>
  <si>
    <t xml:space="preserve">	So nice fir bhi dhila
</t>
  </si>
  <si>
    <t>2024-03-01 14:54:28</t>
  </si>
  <si>
    <t>Shiva Kadraka</t>
  </si>
  <si>
    <t xml:space="preserve">	Totally worst 👎app do not download this app
</t>
  </si>
  <si>
    <t>2024-03-01 14:21:37</t>
  </si>
  <si>
    <t>Roni Barman</t>
  </si>
  <si>
    <t>2024-03-01 13:55:32</t>
  </si>
  <si>
    <t>Infinix-X682C (HOT 10)</t>
  </si>
  <si>
    <t>Nitin Gadpayale</t>
  </si>
  <si>
    <t>2024-03-01 09:25:07</t>
  </si>
  <si>
    <t>Enayt siddique Enayt siddique</t>
  </si>
  <si>
    <t xml:space="preserve">	Super Mario
</t>
  </si>
  <si>
    <t>2024-03-01 00:04:29</t>
  </si>
  <si>
    <t>TECNO-KE6 (SPARK 6 Air)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</si>
</sst>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328"/>
  <sheetViews>
    <sheetView tabSelected="1" topLeftCell="A1308" workbookViewId="0">
      <selection activeCell="A6" sqref="A6"/>
    </sheetView>
  </sheetViews>
  <sheetFormatPr defaultRowHeight="14.5" x14ac:dyDescent="0.35"/>
  <sheetData>
    <row r="1" spans="1:46"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row>
    <row r="2" spans="1:46" x14ac:dyDescent="0.35">
      <c r="A2" t="s">
        <v>46</v>
      </c>
      <c r="B2" t="s">
        <v>47</v>
      </c>
      <c r="C2" t="s">
        <v>48</v>
      </c>
      <c r="E2" t="s">
        <v>49</v>
      </c>
      <c r="F2" t="s">
        <v>50</v>
      </c>
      <c r="G2" t="s">
        <v>51</v>
      </c>
      <c r="I2" t="str">
        <f>HYPERLINK("https://play.google.com/store/apps/details?id=com.finopaymentbank.mobile&amp;reviewId=20db2b6d-cb3b-43aa-b910-6eac87233f8a","https://play.google.com/store/apps/details?id=com.finopaymentbank.mobile&amp;reviewId=20db2b6d-cb3b-43aa-b910-6eac87233f8a")</f>
        <v>https://play.google.com/store/apps/details?id=com.finopaymentbank.mobile&amp;reviewId=20db2b6d-cb3b-43aa-b910-6eac87233f8a</v>
      </c>
      <c r="J2" t="s">
        <v>52</v>
      </c>
      <c r="Y2" t="s">
        <v>53</v>
      </c>
      <c r="Z2" t="s">
        <v>54</v>
      </c>
      <c r="AH2" t="s">
        <v>55</v>
      </c>
      <c r="AI2" t="s">
        <v>56</v>
      </c>
      <c r="AJ2">
        <v>33</v>
      </c>
      <c r="AK2" t="s">
        <v>57</v>
      </c>
      <c r="AL2" t="s">
        <v>58</v>
      </c>
      <c r="AM2" t="s">
        <v>58</v>
      </c>
      <c r="AN2" t="s">
        <v>58</v>
      </c>
      <c r="AO2" t="s">
        <v>58</v>
      </c>
      <c r="AP2" t="s">
        <v>58</v>
      </c>
      <c r="AQ2" t="s">
        <v>58</v>
      </c>
    </row>
    <row r="3" spans="1:46" x14ac:dyDescent="0.35">
      <c r="A3" t="s">
        <v>46</v>
      </c>
      <c r="B3" t="s">
        <v>47</v>
      </c>
      <c r="C3" t="s">
        <v>59</v>
      </c>
      <c r="E3" t="s">
        <v>49</v>
      </c>
      <c r="F3" t="s">
        <v>60</v>
      </c>
      <c r="G3" t="s">
        <v>61</v>
      </c>
      <c r="I3" t="str">
        <f>HYPERLINK("https://play.google.com/store/apps/details?id=com.finopaymentbank.mobile&amp;reviewId=f4389816-fccf-4456-ab44-8d51d7182ce8","https://play.google.com/store/apps/details?id=com.finopaymentbank.mobile&amp;reviewId=f4389816-fccf-4456-ab44-8d51d7182ce8")</f>
        <v>https://play.google.com/store/apps/details?id=com.finopaymentbank.mobile&amp;reviewId=f4389816-fccf-4456-ab44-8d51d7182ce8</v>
      </c>
      <c r="J3" t="s">
        <v>52</v>
      </c>
      <c r="Y3" t="s">
        <v>53</v>
      </c>
      <c r="Z3" t="s">
        <v>54</v>
      </c>
      <c r="AH3" t="s">
        <v>55</v>
      </c>
      <c r="AI3" t="s">
        <v>62</v>
      </c>
      <c r="AJ3">
        <v>31</v>
      </c>
      <c r="AK3" t="s">
        <v>63</v>
      </c>
      <c r="AL3" t="s">
        <v>58</v>
      </c>
      <c r="AM3" t="s">
        <v>58</v>
      </c>
      <c r="AN3" t="s">
        <v>58</v>
      </c>
      <c r="AO3" t="s">
        <v>58</v>
      </c>
      <c r="AP3" t="s">
        <v>58</v>
      </c>
      <c r="AQ3" t="s">
        <v>58</v>
      </c>
    </row>
    <row r="4" spans="1:46" x14ac:dyDescent="0.35">
      <c r="A4" t="s">
        <v>46</v>
      </c>
      <c r="B4" t="s">
        <v>47</v>
      </c>
      <c r="C4" t="s">
        <v>64</v>
      </c>
      <c r="E4" t="s">
        <v>65</v>
      </c>
      <c r="F4" t="s">
        <v>66</v>
      </c>
      <c r="G4" t="s">
        <v>67</v>
      </c>
      <c r="I4" t="str">
        <f>HYPERLINK("https://play.google.com/store/apps/details?id=com.finopaymentbank.mobile&amp;reviewId=b5bd8881-c24f-4c09-a185-3c6aec920d9e","https://play.google.com/store/apps/details?id=com.finopaymentbank.mobile&amp;reviewId=b5bd8881-c24f-4c09-a185-3c6aec920d9e")</f>
        <v>https://play.google.com/store/apps/details?id=com.finopaymentbank.mobile&amp;reviewId=b5bd8881-c24f-4c09-a185-3c6aec920d9e</v>
      </c>
      <c r="J4" t="s">
        <v>52</v>
      </c>
      <c r="Y4" t="s">
        <v>53</v>
      </c>
      <c r="Z4" t="s">
        <v>68</v>
      </c>
      <c r="AH4" t="s">
        <v>55</v>
      </c>
      <c r="AI4" t="s">
        <v>69</v>
      </c>
      <c r="AJ4">
        <v>34</v>
      </c>
      <c r="AK4" t="s">
        <v>70</v>
      </c>
      <c r="AL4" t="s">
        <v>58</v>
      </c>
      <c r="AM4" t="s">
        <v>58</v>
      </c>
      <c r="AN4" t="s">
        <v>58</v>
      </c>
      <c r="AO4" t="s">
        <v>58</v>
      </c>
      <c r="AP4" t="s">
        <v>58</v>
      </c>
      <c r="AQ4" t="s">
        <v>58</v>
      </c>
    </row>
    <row r="5" spans="1:46" x14ac:dyDescent="0.35">
      <c r="A5" t="s">
        <v>46</v>
      </c>
      <c r="B5" t="s">
        <v>47</v>
      </c>
      <c r="C5" t="s">
        <v>71</v>
      </c>
      <c r="E5" t="s">
        <v>49</v>
      </c>
      <c r="F5" t="s">
        <v>72</v>
      </c>
      <c r="G5" t="s">
        <v>73</v>
      </c>
      <c r="I5" t="str">
        <f>HYPERLINK("https://play.google.com/store/apps/details?id=com.finopaymentbank.mobile&amp;reviewId=f63190a4-ccb6-48dc-af12-7c1021b6c531","https://play.google.com/store/apps/details?id=com.finopaymentbank.mobile&amp;reviewId=f63190a4-ccb6-48dc-af12-7c1021b6c531")</f>
        <v>https://play.google.com/store/apps/details?id=com.finopaymentbank.mobile&amp;reviewId=f63190a4-ccb6-48dc-af12-7c1021b6c531</v>
      </c>
      <c r="J5" t="s">
        <v>52</v>
      </c>
      <c r="Y5" t="s">
        <v>53</v>
      </c>
      <c r="Z5" t="s">
        <v>54</v>
      </c>
      <c r="AH5" t="s">
        <v>55</v>
      </c>
      <c r="AJ5">
        <v>33</v>
      </c>
      <c r="AK5" t="s">
        <v>74</v>
      </c>
      <c r="AL5" t="s">
        <v>58</v>
      </c>
      <c r="AM5" t="s">
        <v>58</v>
      </c>
      <c r="AN5" t="s">
        <v>58</v>
      </c>
      <c r="AO5" t="s">
        <v>58</v>
      </c>
      <c r="AP5" t="s">
        <v>58</v>
      </c>
      <c r="AQ5" t="s">
        <v>58</v>
      </c>
    </row>
    <row r="6" spans="1:46" x14ac:dyDescent="0.35">
      <c r="A6" t="s">
        <v>46</v>
      </c>
      <c r="B6" t="s">
        <v>47</v>
      </c>
      <c r="C6" t="s">
        <v>75</v>
      </c>
      <c r="E6" t="s">
        <v>76</v>
      </c>
      <c r="F6" t="s">
        <v>77</v>
      </c>
      <c r="G6" t="s">
        <v>78</v>
      </c>
      <c r="I6" t="str">
        <f>HYPERLINK("https://play.google.com/store/apps/details?id=com.finopaymentbank.mobile&amp;reviewId=2ff1dfff-531d-40da-9776-fdd203f038f8","https://play.google.com/store/apps/details?id=com.finopaymentbank.mobile&amp;reviewId=2ff1dfff-531d-40da-9776-fdd203f038f8")</f>
        <v>https://play.google.com/store/apps/details?id=com.finopaymentbank.mobile&amp;reviewId=2ff1dfff-531d-40da-9776-fdd203f038f8</v>
      </c>
      <c r="J6" t="s">
        <v>52</v>
      </c>
      <c r="Y6" t="s">
        <v>53</v>
      </c>
      <c r="Z6" t="s">
        <v>79</v>
      </c>
      <c r="AH6" t="s">
        <v>55</v>
      </c>
      <c r="AI6" t="s">
        <v>80</v>
      </c>
      <c r="AJ6">
        <v>33</v>
      </c>
      <c r="AK6" t="s">
        <v>81</v>
      </c>
      <c r="AL6" t="s">
        <v>58</v>
      </c>
      <c r="AM6" t="s">
        <v>58</v>
      </c>
      <c r="AN6" t="s">
        <v>58</v>
      </c>
      <c r="AO6" t="s">
        <v>58</v>
      </c>
      <c r="AP6" t="s">
        <v>58</v>
      </c>
      <c r="AQ6" t="s">
        <v>58</v>
      </c>
    </row>
    <row r="7" spans="1:46" x14ac:dyDescent="0.35">
      <c r="A7" t="s">
        <v>46</v>
      </c>
      <c r="B7" t="s">
        <v>47</v>
      </c>
      <c r="C7" t="s">
        <v>82</v>
      </c>
      <c r="E7" t="s">
        <v>49</v>
      </c>
      <c r="F7" t="s">
        <v>77</v>
      </c>
      <c r="G7" t="s">
        <v>83</v>
      </c>
      <c r="I7" t="str">
        <f>HYPERLINK("https://play.google.com/store/apps/details?id=com.finopaymentbank.mobile&amp;reviewId=ad6088ef-bdbf-4f81-a9d2-5cd8a65ed7b7","https://play.google.com/store/apps/details?id=com.finopaymentbank.mobile&amp;reviewId=ad6088ef-bdbf-4f81-a9d2-5cd8a65ed7b7")</f>
        <v>https://play.google.com/store/apps/details?id=com.finopaymentbank.mobile&amp;reviewId=ad6088ef-bdbf-4f81-a9d2-5cd8a65ed7b7</v>
      </c>
      <c r="J7" t="s">
        <v>52</v>
      </c>
      <c r="Y7" t="s">
        <v>53</v>
      </c>
      <c r="Z7" t="s">
        <v>54</v>
      </c>
      <c r="AH7" t="s">
        <v>55</v>
      </c>
      <c r="AI7" t="s">
        <v>84</v>
      </c>
      <c r="AJ7">
        <v>33</v>
      </c>
      <c r="AK7" t="s">
        <v>81</v>
      </c>
      <c r="AL7" t="s">
        <v>58</v>
      </c>
      <c r="AM7" t="s">
        <v>58</v>
      </c>
      <c r="AN7" t="s">
        <v>58</v>
      </c>
      <c r="AO7" t="s">
        <v>58</v>
      </c>
      <c r="AP7" t="s">
        <v>58</v>
      </c>
      <c r="AQ7" t="s">
        <v>58</v>
      </c>
    </row>
    <row r="8" spans="1:46" x14ac:dyDescent="0.35">
      <c r="A8" t="s">
        <v>46</v>
      </c>
      <c r="B8" t="s">
        <v>47</v>
      </c>
      <c r="C8" t="s">
        <v>85</v>
      </c>
      <c r="E8" t="s">
        <v>49</v>
      </c>
      <c r="F8" t="s">
        <v>86</v>
      </c>
      <c r="G8" t="s">
        <v>87</v>
      </c>
      <c r="I8" t="str">
        <f>HYPERLINK("https://play.google.com/store/apps/details?id=com.finopaymentbank.mobile&amp;reviewId=b237c5fc-e3bb-436b-8ee6-3554f7412cc7","https://play.google.com/store/apps/details?id=com.finopaymentbank.mobile&amp;reviewId=b237c5fc-e3bb-436b-8ee6-3554f7412cc7")</f>
        <v>https://play.google.com/store/apps/details?id=com.finopaymentbank.mobile&amp;reviewId=b237c5fc-e3bb-436b-8ee6-3554f7412cc7</v>
      </c>
      <c r="J8" t="s">
        <v>52</v>
      </c>
      <c r="Y8" t="s">
        <v>53</v>
      </c>
      <c r="Z8" t="s">
        <v>54</v>
      </c>
      <c r="AH8" t="s">
        <v>55</v>
      </c>
      <c r="AI8" t="s">
        <v>88</v>
      </c>
      <c r="AJ8">
        <v>30</v>
      </c>
      <c r="AK8" t="s">
        <v>57</v>
      </c>
      <c r="AL8" t="s">
        <v>58</v>
      </c>
      <c r="AM8" t="s">
        <v>58</v>
      </c>
      <c r="AN8" t="s">
        <v>58</v>
      </c>
      <c r="AO8" t="s">
        <v>58</v>
      </c>
      <c r="AP8" t="s">
        <v>58</v>
      </c>
      <c r="AQ8" t="s">
        <v>58</v>
      </c>
    </row>
    <row r="9" spans="1:46" x14ac:dyDescent="0.35">
      <c r="A9" t="s">
        <v>46</v>
      </c>
      <c r="B9" t="s">
        <v>47</v>
      </c>
      <c r="C9" t="s">
        <v>89</v>
      </c>
      <c r="E9" t="s">
        <v>49</v>
      </c>
      <c r="F9" t="s">
        <v>90</v>
      </c>
      <c r="G9" t="s">
        <v>91</v>
      </c>
      <c r="I9" t="str">
        <f>HYPERLINK("https://play.google.com/store/apps/details?id=com.finopaymentbank.mobile&amp;reviewId=2be4978f-bb79-4964-84f1-547bc2f26b23","https://play.google.com/store/apps/details?id=com.finopaymentbank.mobile&amp;reviewId=2be4978f-bb79-4964-84f1-547bc2f26b23")</f>
        <v>https://play.google.com/store/apps/details?id=com.finopaymentbank.mobile&amp;reviewId=2be4978f-bb79-4964-84f1-547bc2f26b23</v>
      </c>
      <c r="J9" t="s">
        <v>92</v>
      </c>
      <c r="Y9" t="s">
        <v>53</v>
      </c>
      <c r="Z9" t="s">
        <v>93</v>
      </c>
      <c r="AD9" t="s">
        <v>94</v>
      </c>
      <c r="AE9" t="s">
        <v>95</v>
      </c>
      <c r="AF9" t="s">
        <v>96</v>
      </c>
      <c r="AI9" t="s">
        <v>97</v>
      </c>
      <c r="AJ9">
        <v>33</v>
      </c>
      <c r="AK9" t="s">
        <v>63</v>
      </c>
      <c r="AL9" t="s">
        <v>58</v>
      </c>
      <c r="AM9" t="s">
        <v>58</v>
      </c>
      <c r="AN9" t="s">
        <v>58</v>
      </c>
      <c r="AO9" t="s">
        <v>58</v>
      </c>
      <c r="AP9" t="s">
        <v>58</v>
      </c>
      <c r="AQ9" t="s">
        <v>58</v>
      </c>
    </row>
    <row r="10" spans="1:46" x14ac:dyDescent="0.35">
      <c r="A10" t="s">
        <v>46</v>
      </c>
      <c r="B10" t="s">
        <v>47</v>
      </c>
      <c r="C10" t="s">
        <v>98</v>
      </c>
      <c r="E10" t="s">
        <v>49</v>
      </c>
      <c r="F10" t="s">
        <v>99</v>
      </c>
      <c r="G10" t="s">
        <v>100</v>
      </c>
      <c r="I10" t="str">
        <f>HYPERLINK("https://play.google.com/store/apps/details?id=com.finopaymentbank.mobile&amp;reviewId=b46cd50d-baf5-42bf-afc3-5469831839d2","https://play.google.com/store/apps/details?id=com.finopaymentbank.mobile&amp;reviewId=b46cd50d-baf5-42bf-afc3-5469831839d2")</f>
        <v>https://play.google.com/store/apps/details?id=com.finopaymentbank.mobile&amp;reviewId=b46cd50d-baf5-42bf-afc3-5469831839d2</v>
      </c>
      <c r="J10" t="s">
        <v>52</v>
      </c>
      <c r="Y10" t="s">
        <v>53</v>
      </c>
      <c r="Z10" t="s">
        <v>54</v>
      </c>
      <c r="AH10" t="s">
        <v>55</v>
      </c>
      <c r="AI10" t="s">
        <v>101</v>
      </c>
      <c r="AJ10">
        <v>27</v>
      </c>
      <c r="AK10" t="s">
        <v>102</v>
      </c>
      <c r="AL10" t="s">
        <v>58</v>
      </c>
      <c r="AM10" t="s">
        <v>58</v>
      </c>
      <c r="AN10" t="s">
        <v>58</v>
      </c>
      <c r="AO10" t="s">
        <v>58</v>
      </c>
      <c r="AP10" t="s">
        <v>58</v>
      </c>
      <c r="AQ10" t="s">
        <v>58</v>
      </c>
    </row>
    <row r="11" spans="1:46" x14ac:dyDescent="0.35">
      <c r="A11" t="s">
        <v>46</v>
      </c>
      <c r="B11" t="s">
        <v>47</v>
      </c>
      <c r="C11" t="s">
        <v>103</v>
      </c>
      <c r="E11" t="s">
        <v>49</v>
      </c>
      <c r="F11" t="s">
        <v>104</v>
      </c>
      <c r="G11" t="s">
        <v>105</v>
      </c>
      <c r="I11" t="str">
        <f>HYPERLINK("https://play.google.com/store/apps/details?id=com.finopaymentbank.mobile&amp;reviewId=87ba9b4c-8d07-42ca-9315-3e161522af22","https://play.google.com/store/apps/details?id=com.finopaymentbank.mobile&amp;reviewId=87ba9b4c-8d07-42ca-9315-3e161522af22")</f>
        <v>https://play.google.com/store/apps/details?id=com.finopaymentbank.mobile&amp;reviewId=87ba9b4c-8d07-42ca-9315-3e161522af22</v>
      </c>
      <c r="J11" t="s">
        <v>52</v>
      </c>
      <c r="Y11" t="s">
        <v>53</v>
      </c>
      <c r="Z11" t="s">
        <v>54</v>
      </c>
      <c r="AH11" t="s">
        <v>55</v>
      </c>
      <c r="AI11" t="s">
        <v>106</v>
      </c>
      <c r="AJ11">
        <v>31</v>
      </c>
      <c r="AK11" t="s">
        <v>63</v>
      </c>
      <c r="AL11" t="s">
        <v>58</v>
      </c>
      <c r="AM11" t="s">
        <v>58</v>
      </c>
      <c r="AN11" t="s">
        <v>58</v>
      </c>
      <c r="AO11" t="s">
        <v>58</v>
      </c>
      <c r="AP11" t="s">
        <v>58</v>
      </c>
      <c r="AQ11" t="s">
        <v>58</v>
      </c>
    </row>
    <row r="12" spans="1:46" x14ac:dyDescent="0.35">
      <c r="A12" t="s">
        <v>46</v>
      </c>
      <c r="B12" t="s">
        <v>47</v>
      </c>
      <c r="C12" t="s">
        <v>107</v>
      </c>
      <c r="E12" t="s">
        <v>49</v>
      </c>
      <c r="F12" t="s">
        <v>108</v>
      </c>
      <c r="G12" t="s">
        <v>109</v>
      </c>
      <c r="I12" t="str">
        <f>HYPERLINK("https://play.google.com/store/apps/details?id=com.finopaymentbank.mobile&amp;reviewId=6d447f87-2434-49db-934e-a7e7bcc207c1","https://play.google.com/store/apps/details?id=com.finopaymentbank.mobile&amp;reviewId=6d447f87-2434-49db-934e-a7e7bcc207c1")</f>
        <v>https://play.google.com/store/apps/details?id=com.finopaymentbank.mobile&amp;reviewId=6d447f87-2434-49db-934e-a7e7bcc207c1</v>
      </c>
      <c r="J12" t="s">
        <v>52</v>
      </c>
      <c r="Y12" t="s">
        <v>53</v>
      </c>
      <c r="Z12" t="s">
        <v>54</v>
      </c>
      <c r="AI12" t="s">
        <v>110</v>
      </c>
      <c r="AJ12">
        <v>31</v>
      </c>
      <c r="AK12" t="s">
        <v>57</v>
      </c>
      <c r="AL12" t="s">
        <v>58</v>
      </c>
      <c r="AM12" t="s">
        <v>58</v>
      </c>
      <c r="AN12" t="s">
        <v>58</v>
      </c>
      <c r="AO12" t="s">
        <v>58</v>
      </c>
      <c r="AP12" t="s">
        <v>58</v>
      </c>
      <c r="AQ12" t="s">
        <v>58</v>
      </c>
    </row>
    <row r="13" spans="1:46" x14ac:dyDescent="0.35">
      <c r="A13" t="s">
        <v>46</v>
      </c>
      <c r="B13" t="s">
        <v>47</v>
      </c>
      <c r="C13" t="s">
        <v>111</v>
      </c>
      <c r="E13" t="s">
        <v>76</v>
      </c>
      <c r="F13" t="s">
        <v>112</v>
      </c>
      <c r="G13" t="s">
        <v>113</v>
      </c>
      <c r="I13" t="str">
        <f>HYPERLINK("https://play.google.com/store/apps/details?id=com.finopaymentbank.mobile&amp;reviewId=19329b59-706d-4722-b6e3-8ff8d017a8ae","https://play.google.com/store/apps/details?id=com.finopaymentbank.mobile&amp;reviewId=19329b59-706d-4722-b6e3-8ff8d017a8ae")</f>
        <v>https://play.google.com/store/apps/details?id=com.finopaymentbank.mobile&amp;reviewId=19329b59-706d-4722-b6e3-8ff8d017a8ae</v>
      </c>
      <c r="J13" t="s">
        <v>52</v>
      </c>
      <c r="Y13" t="s">
        <v>53</v>
      </c>
      <c r="Z13" t="s">
        <v>114</v>
      </c>
      <c r="AH13" t="s">
        <v>55</v>
      </c>
      <c r="AI13" t="s">
        <v>115</v>
      </c>
      <c r="AJ13">
        <v>34</v>
      </c>
      <c r="AK13" t="s">
        <v>116</v>
      </c>
      <c r="AL13" t="s">
        <v>58</v>
      </c>
      <c r="AM13" t="s">
        <v>58</v>
      </c>
      <c r="AN13" t="s">
        <v>58</v>
      </c>
      <c r="AO13" t="s">
        <v>58</v>
      </c>
      <c r="AP13" t="s">
        <v>58</v>
      </c>
      <c r="AQ13" t="s">
        <v>58</v>
      </c>
    </row>
    <row r="14" spans="1:46" x14ac:dyDescent="0.35">
      <c r="A14" t="s">
        <v>46</v>
      </c>
      <c r="B14" t="s">
        <v>47</v>
      </c>
      <c r="C14" t="s">
        <v>117</v>
      </c>
      <c r="E14" t="s">
        <v>49</v>
      </c>
      <c r="F14" t="s">
        <v>118</v>
      </c>
      <c r="G14" t="s">
        <v>119</v>
      </c>
      <c r="I14" t="str">
        <f>HYPERLINK("https://play.google.com/store/apps/details?id=com.finopaymentbank.mobile&amp;reviewId=67cac908-844d-44bf-a625-0178f3284413","https://play.google.com/store/apps/details?id=com.finopaymentbank.mobile&amp;reviewId=67cac908-844d-44bf-a625-0178f3284413")</f>
        <v>https://play.google.com/store/apps/details?id=com.finopaymentbank.mobile&amp;reviewId=67cac908-844d-44bf-a625-0178f3284413</v>
      </c>
      <c r="J14" t="s">
        <v>52</v>
      </c>
      <c r="Y14" t="s">
        <v>53</v>
      </c>
      <c r="Z14" t="s">
        <v>54</v>
      </c>
      <c r="AH14" t="s">
        <v>55</v>
      </c>
      <c r="AI14" t="s">
        <v>120</v>
      </c>
      <c r="AJ14">
        <v>33</v>
      </c>
      <c r="AK14" t="s">
        <v>121</v>
      </c>
      <c r="AL14" t="s">
        <v>58</v>
      </c>
      <c r="AM14" t="s">
        <v>58</v>
      </c>
      <c r="AN14" t="s">
        <v>58</v>
      </c>
      <c r="AO14" t="s">
        <v>58</v>
      </c>
      <c r="AP14" t="s">
        <v>58</v>
      </c>
      <c r="AQ14" t="s">
        <v>58</v>
      </c>
    </row>
    <row r="15" spans="1:46" x14ac:dyDescent="0.35">
      <c r="A15" t="s">
        <v>46</v>
      </c>
      <c r="B15" t="s">
        <v>47</v>
      </c>
      <c r="C15" t="s">
        <v>122</v>
      </c>
      <c r="E15" t="s">
        <v>76</v>
      </c>
      <c r="F15" t="s">
        <v>123</v>
      </c>
      <c r="G15" t="s">
        <v>124</v>
      </c>
      <c r="I15" t="str">
        <f>HYPERLINK("https://play.google.com/store/apps/details?id=com.finopaymentbank.mobile&amp;reviewId=3cd8569e-8cd8-4f3d-9b7a-39ff6a24f381","https://play.google.com/store/apps/details?id=com.finopaymentbank.mobile&amp;reviewId=3cd8569e-8cd8-4f3d-9b7a-39ff6a24f381")</f>
        <v>https://play.google.com/store/apps/details?id=com.finopaymentbank.mobile&amp;reviewId=3cd8569e-8cd8-4f3d-9b7a-39ff6a24f381</v>
      </c>
      <c r="Y15" t="s">
        <v>53</v>
      </c>
      <c r="Z15" t="s">
        <v>114</v>
      </c>
      <c r="AH15" t="s">
        <v>55</v>
      </c>
      <c r="AI15" t="s">
        <v>125</v>
      </c>
      <c r="AJ15">
        <v>28</v>
      </c>
      <c r="AK15" t="s">
        <v>116</v>
      </c>
      <c r="AL15" t="s">
        <v>58</v>
      </c>
      <c r="AM15" t="s">
        <v>58</v>
      </c>
      <c r="AN15" t="s">
        <v>58</v>
      </c>
      <c r="AO15" t="s">
        <v>58</v>
      </c>
      <c r="AP15" t="s">
        <v>58</v>
      </c>
      <c r="AQ15" t="s">
        <v>58</v>
      </c>
    </row>
    <row r="16" spans="1:46" x14ac:dyDescent="0.35">
      <c r="A16" t="s">
        <v>126</v>
      </c>
      <c r="B16" t="s">
        <v>47</v>
      </c>
      <c r="C16" t="s">
        <v>127</v>
      </c>
      <c r="E16" t="s">
        <v>76</v>
      </c>
      <c r="F16" t="s">
        <v>128</v>
      </c>
      <c r="G16" t="s">
        <v>129</v>
      </c>
      <c r="I16" t="str">
        <f>HYPERLINK("https://play.google.com/store/apps/details?id=com.finopaymentbank.mobile&amp;reviewId=413de300-7d25-43dd-8765-7477185a3c58","https://play.google.com/store/apps/details?id=com.finopaymentbank.mobile&amp;reviewId=413de300-7d25-43dd-8765-7477185a3c58")</f>
        <v>https://play.google.com/store/apps/details?id=com.finopaymentbank.mobile&amp;reviewId=413de300-7d25-43dd-8765-7477185a3c58</v>
      </c>
      <c r="J16" t="s">
        <v>52</v>
      </c>
      <c r="Y16" t="s">
        <v>53</v>
      </c>
      <c r="Z16" t="s">
        <v>114</v>
      </c>
      <c r="AH16" t="s">
        <v>55</v>
      </c>
      <c r="AI16" t="s">
        <v>130</v>
      </c>
      <c r="AJ16">
        <v>33</v>
      </c>
      <c r="AK16" t="s">
        <v>63</v>
      </c>
      <c r="AL16" t="s">
        <v>58</v>
      </c>
      <c r="AM16" t="s">
        <v>58</v>
      </c>
      <c r="AN16" t="s">
        <v>58</v>
      </c>
      <c r="AO16" t="s">
        <v>58</v>
      </c>
      <c r="AP16" t="s">
        <v>58</v>
      </c>
      <c r="AQ16" t="s">
        <v>58</v>
      </c>
    </row>
    <row r="17" spans="1:43" x14ac:dyDescent="0.35">
      <c r="A17" t="s">
        <v>126</v>
      </c>
      <c r="B17" t="s">
        <v>47</v>
      </c>
      <c r="C17" t="s">
        <v>131</v>
      </c>
      <c r="E17" t="s">
        <v>76</v>
      </c>
      <c r="F17" t="s">
        <v>132</v>
      </c>
      <c r="G17" t="s">
        <v>133</v>
      </c>
      <c r="I17" t="str">
        <f>HYPERLINK("https://play.google.com/store/apps/details?id=com.finopaymentbank.mobile&amp;reviewId=ba440d93-568b-4b67-92ad-69c3cb0b6fe5","https://play.google.com/store/apps/details?id=com.finopaymentbank.mobile&amp;reviewId=ba440d93-568b-4b67-92ad-69c3cb0b6fe5")</f>
        <v>https://play.google.com/store/apps/details?id=com.finopaymentbank.mobile&amp;reviewId=ba440d93-568b-4b67-92ad-69c3cb0b6fe5</v>
      </c>
      <c r="J17" t="s">
        <v>52</v>
      </c>
      <c r="Y17" t="s">
        <v>53</v>
      </c>
      <c r="Z17" t="s">
        <v>114</v>
      </c>
      <c r="AH17" t="s">
        <v>55</v>
      </c>
      <c r="AI17" t="s">
        <v>134</v>
      </c>
      <c r="AJ17">
        <v>28</v>
      </c>
      <c r="AK17" t="s">
        <v>63</v>
      </c>
      <c r="AL17" t="s">
        <v>58</v>
      </c>
      <c r="AM17" t="s">
        <v>58</v>
      </c>
      <c r="AN17" t="s">
        <v>58</v>
      </c>
      <c r="AO17" t="s">
        <v>58</v>
      </c>
      <c r="AP17" t="s">
        <v>58</v>
      </c>
      <c r="AQ17" t="s">
        <v>58</v>
      </c>
    </row>
    <row r="18" spans="1:43" x14ac:dyDescent="0.35">
      <c r="A18" t="s">
        <v>126</v>
      </c>
      <c r="B18" t="s">
        <v>47</v>
      </c>
      <c r="C18" t="s">
        <v>135</v>
      </c>
      <c r="E18" t="s">
        <v>49</v>
      </c>
      <c r="F18" t="s">
        <v>136</v>
      </c>
      <c r="G18" t="s">
        <v>137</v>
      </c>
      <c r="I18" t="str">
        <f>HYPERLINK("https://play.google.com/store/apps/details?id=com.finopaymentbank.mobile&amp;reviewId=83bd95e3-3abe-4cdb-a3ca-cde7d4e0b8d4","https://play.google.com/store/apps/details?id=com.finopaymentbank.mobile&amp;reviewId=83bd95e3-3abe-4cdb-a3ca-cde7d4e0b8d4")</f>
        <v>https://play.google.com/store/apps/details?id=com.finopaymentbank.mobile&amp;reviewId=83bd95e3-3abe-4cdb-a3ca-cde7d4e0b8d4</v>
      </c>
      <c r="J18" t="s">
        <v>52</v>
      </c>
      <c r="Y18" t="s">
        <v>53</v>
      </c>
      <c r="Z18" t="s">
        <v>54</v>
      </c>
      <c r="AH18" t="s">
        <v>55</v>
      </c>
      <c r="AI18" t="s">
        <v>138</v>
      </c>
      <c r="AJ18">
        <v>29</v>
      </c>
      <c r="AK18" t="s">
        <v>102</v>
      </c>
      <c r="AL18" t="s">
        <v>58</v>
      </c>
      <c r="AM18" t="s">
        <v>58</v>
      </c>
      <c r="AN18" t="s">
        <v>58</v>
      </c>
      <c r="AO18" t="s">
        <v>58</v>
      </c>
      <c r="AP18" t="s">
        <v>58</v>
      </c>
      <c r="AQ18" t="s">
        <v>58</v>
      </c>
    </row>
    <row r="19" spans="1:43" x14ac:dyDescent="0.35">
      <c r="A19" t="s">
        <v>126</v>
      </c>
      <c r="B19" t="s">
        <v>47</v>
      </c>
      <c r="C19" t="s">
        <v>139</v>
      </c>
      <c r="E19" t="s">
        <v>49</v>
      </c>
      <c r="F19" t="s">
        <v>140</v>
      </c>
      <c r="G19" t="s">
        <v>141</v>
      </c>
      <c r="I19" t="str">
        <f>HYPERLINK("https://play.google.com/store/apps/details?id=com.finopaymentbank.mobile&amp;reviewId=7223b14b-b0ff-4287-8ab4-3ca692ac4367","https://play.google.com/store/apps/details?id=com.finopaymentbank.mobile&amp;reviewId=7223b14b-b0ff-4287-8ab4-3ca692ac4367")</f>
        <v>https://play.google.com/store/apps/details?id=com.finopaymentbank.mobile&amp;reviewId=7223b14b-b0ff-4287-8ab4-3ca692ac4367</v>
      </c>
      <c r="J19" t="s">
        <v>52</v>
      </c>
      <c r="Y19" t="s">
        <v>53</v>
      </c>
      <c r="Z19" t="s">
        <v>54</v>
      </c>
      <c r="AH19" t="s">
        <v>55</v>
      </c>
      <c r="AI19" t="s">
        <v>142</v>
      </c>
      <c r="AJ19">
        <v>31</v>
      </c>
      <c r="AK19" t="s">
        <v>63</v>
      </c>
      <c r="AL19" t="s">
        <v>58</v>
      </c>
      <c r="AM19" t="s">
        <v>58</v>
      </c>
      <c r="AN19" t="s">
        <v>58</v>
      </c>
      <c r="AO19" t="s">
        <v>58</v>
      </c>
      <c r="AP19" t="s">
        <v>58</v>
      </c>
      <c r="AQ19" t="s">
        <v>58</v>
      </c>
    </row>
    <row r="20" spans="1:43" x14ac:dyDescent="0.35">
      <c r="A20" t="s">
        <v>126</v>
      </c>
      <c r="B20" t="s">
        <v>47</v>
      </c>
      <c r="C20" t="s">
        <v>143</v>
      </c>
      <c r="E20" t="s">
        <v>76</v>
      </c>
      <c r="F20" t="s">
        <v>144</v>
      </c>
      <c r="G20" t="s">
        <v>145</v>
      </c>
      <c r="I20" t="str">
        <f>HYPERLINK("https://play.google.com/store/apps/details?id=com.finopaymentbank.mobile&amp;reviewId=50dc0cd4-42ce-4691-b68c-73a493ca5225","https://play.google.com/store/apps/details?id=com.finopaymentbank.mobile&amp;reviewId=50dc0cd4-42ce-4691-b68c-73a493ca5225")</f>
        <v>https://play.google.com/store/apps/details?id=com.finopaymentbank.mobile&amp;reviewId=50dc0cd4-42ce-4691-b68c-73a493ca5225</v>
      </c>
      <c r="J20" t="s">
        <v>52</v>
      </c>
      <c r="Y20" t="s">
        <v>53</v>
      </c>
      <c r="Z20" t="s">
        <v>114</v>
      </c>
      <c r="AH20" t="s">
        <v>55</v>
      </c>
      <c r="AI20" t="s">
        <v>146</v>
      </c>
      <c r="AJ20">
        <v>24</v>
      </c>
      <c r="AK20" t="s">
        <v>63</v>
      </c>
      <c r="AL20" t="s">
        <v>58</v>
      </c>
      <c r="AM20" t="s">
        <v>58</v>
      </c>
      <c r="AN20" t="s">
        <v>58</v>
      </c>
      <c r="AO20" t="s">
        <v>58</v>
      </c>
      <c r="AP20" t="s">
        <v>58</v>
      </c>
      <c r="AQ20" t="s">
        <v>58</v>
      </c>
    </row>
    <row r="21" spans="1:43" x14ac:dyDescent="0.35">
      <c r="A21" t="s">
        <v>126</v>
      </c>
      <c r="B21" t="s">
        <v>47</v>
      </c>
      <c r="C21" t="s">
        <v>147</v>
      </c>
      <c r="E21" t="s">
        <v>49</v>
      </c>
      <c r="F21" t="s">
        <v>77</v>
      </c>
      <c r="G21" t="s">
        <v>148</v>
      </c>
      <c r="I21" t="str">
        <f>HYPERLINK("https://play.google.com/store/apps/details?id=com.finopaymentbank.mobile&amp;reviewId=64f74d0f-1681-4efe-a470-eb5dac8a84fd","https://play.google.com/store/apps/details?id=com.finopaymentbank.mobile&amp;reviewId=64f74d0f-1681-4efe-a470-eb5dac8a84fd")</f>
        <v>https://play.google.com/store/apps/details?id=com.finopaymentbank.mobile&amp;reviewId=64f74d0f-1681-4efe-a470-eb5dac8a84fd</v>
      </c>
      <c r="J21" t="s">
        <v>52</v>
      </c>
      <c r="Y21" t="s">
        <v>53</v>
      </c>
      <c r="Z21" t="s">
        <v>54</v>
      </c>
      <c r="AH21" t="s">
        <v>55</v>
      </c>
      <c r="AI21" t="s">
        <v>149</v>
      </c>
      <c r="AJ21">
        <v>33</v>
      </c>
      <c r="AK21" t="s">
        <v>81</v>
      </c>
      <c r="AL21" t="s">
        <v>58</v>
      </c>
      <c r="AM21" t="s">
        <v>58</v>
      </c>
      <c r="AN21" t="s">
        <v>58</v>
      </c>
      <c r="AO21" t="s">
        <v>58</v>
      </c>
      <c r="AP21" t="s">
        <v>58</v>
      </c>
      <c r="AQ21" t="s">
        <v>58</v>
      </c>
    </row>
    <row r="22" spans="1:43" x14ac:dyDescent="0.35">
      <c r="A22" t="s">
        <v>126</v>
      </c>
      <c r="B22" t="s">
        <v>47</v>
      </c>
      <c r="C22" t="s">
        <v>150</v>
      </c>
      <c r="E22" t="s">
        <v>49</v>
      </c>
      <c r="F22" t="s">
        <v>151</v>
      </c>
      <c r="G22" t="s">
        <v>152</v>
      </c>
      <c r="I22" t="str">
        <f>HYPERLINK("https://play.google.com/store/apps/details?id=com.finopaymentbank.mobile&amp;reviewId=2eea60be-b7c8-4bd4-ae78-41540ae17649","https://play.google.com/store/apps/details?id=com.finopaymentbank.mobile&amp;reviewId=2eea60be-b7c8-4bd4-ae78-41540ae17649")</f>
        <v>https://play.google.com/store/apps/details?id=com.finopaymentbank.mobile&amp;reviewId=2eea60be-b7c8-4bd4-ae78-41540ae17649</v>
      </c>
      <c r="J22" t="s">
        <v>52</v>
      </c>
      <c r="Y22" t="s">
        <v>53</v>
      </c>
      <c r="Z22" t="s">
        <v>54</v>
      </c>
      <c r="AH22" t="s">
        <v>55</v>
      </c>
      <c r="AI22" t="s">
        <v>153</v>
      </c>
      <c r="AJ22">
        <v>31</v>
      </c>
      <c r="AK22" t="s">
        <v>154</v>
      </c>
      <c r="AL22" t="s">
        <v>58</v>
      </c>
      <c r="AM22" t="s">
        <v>58</v>
      </c>
      <c r="AN22" t="s">
        <v>58</v>
      </c>
      <c r="AO22" t="s">
        <v>58</v>
      </c>
      <c r="AP22" t="s">
        <v>58</v>
      </c>
      <c r="AQ22" t="s">
        <v>58</v>
      </c>
    </row>
    <row r="23" spans="1:43" x14ac:dyDescent="0.35">
      <c r="A23" t="s">
        <v>126</v>
      </c>
      <c r="B23" t="s">
        <v>47</v>
      </c>
      <c r="C23" t="s">
        <v>155</v>
      </c>
      <c r="E23" t="s">
        <v>49</v>
      </c>
      <c r="F23" t="s">
        <v>156</v>
      </c>
      <c r="G23" t="s">
        <v>157</v>
      </c>
      <c r="I23" t="str">
        <f>HYPERLINK("https://play.google.com/store/apps/details?id=com.finopaymentbank.mobile&amp;reviewId=a53cc25c-d7e8-4afb-ba17-c957feaacff4","https://play.google.com/store/apps/details?id=com.finopaymentbank.mobile&amp;reviewId=a53cc25c-d7e8-4afb-ba17-c957feaacff4")</f>
        <v>https://play.google.com/store/apps/details?id=com.finopaymentbank.mobile&amp;reviewId=a53cc25c-d7e8-4afb-ba17-c957feaacff4</v>
      </c>
      <c r="J23" t="s">
        <v>52</v>
      </c>
      <c r="Y23" t="s">
        <v>53</v>
      </c>
      <c r="Z23" t="s">
        <v>54</v>
      </c>
      <c r="AH23" t="s">
        <v>55</v>
      </c>
      <c r="AI23" t="s">
        <v>158</v>
      </c>
      <c r="AJ23">
        <v>34</v>
      </c>
      <c r="AK23" t="s">
        <v>57</v>
      </c>
      <c r="AL23" t="s">
        <v>58</v>
      </c>
      <c r="AM23" t="s">
        <v>58</v>
      </c>
      <c r="AN23" t="s">
        <v>58</v>
      </c>
      <c r="AO23" t="s">
        <v>58</v>
      </c>
      <c r="AP23" t="s">
        <v>58</v>
      </c>
      <c r="AQ23" t="s">
        <v>58</v>
      </c>
    </row>
    <row r="24" spans="1:43" x14ac:dyDescent="0.35">
      <c r="A24" t="s">
        <v>126</v>
      </c>
      <c r="B24" t="s">
        <v>47</v>
      </c>
      <c r="C24" t="s">
        <v>159</v>
      </c>
      <c r="E24" t="s">
        <v>49</v>
      </c>
      <c r="F24" t="s">
        <v>160</v>
      </c>
      <c r="G24" t="s">
        <v>161</v>
      </c>
      <c r="I24" t="str">
        <f>HYPERLINK("https://play.google.com/store/apps/details?id=com.finopaymentbank.mobile&amp;reviewId=18ec3f4b-6624-474f-b91b-a16bbd60a53f","https://play.google.com/store/apps/details?id=com.finopaymentbank.mobile&amp;reviewId=18ec3f4b-6624-474f-b91b-a16bbd60a53f")</f>
        <v>https://play.google.com/store/apps/details?id=com.finopaymentbank.mobile&amp;reviewId=18ec3f4b-6624-474f-b91b-a16bbd60a53f</v>
      </c>
      <c r="J24" t="s">
        <v>52</v>
      </c>
      <c r="Y24" t="s">
        <v>53</v>
      </c>
      <c r="Z24" t="s">
        <v>54</v>
      </c>
      <c r="AH24" t="s">
        <v>55</v>
      </c>
      <c r="AI24" t="s">
        <v>162</v>
      </c>
      <c r="AJ24">
        <v>30</v>
      </c>
      <c r="AK24" t="s">
        <v>163</v>
      </c>
      <c r="AL24" t="s">
        <v>58</v>
      </c>
      <c r="AM24" t="s">
        <v>58</v>
      </c>
      <c r="AN24" t="s">
        <v>58</v>
      </c>
      <c r="AO24" t="s">
        <v>58</v>
      </c>
      <c r="AP24" t="s">
        <v>58</v>
      </c>
      <c r="AQ24" t="s">
        <v>58</v>
      </c>
    </row>
    <row r="25" spans="1:43" x14ac:dyDescent="0.35">
      <c r="A25" t="s">
        <v>126</v>
      </c>
      <c r="B25" t="s">
        <v>47</v>
      </c>
      <c r="C25" t="s">
        <v>164</v>
      </c>
      <c r="E25" t="s">
        <v>49</v>
      </c>
      <c r="F25" t="s">
        <v>77</v>
      </c>
      <c r="G25" t="s">
        <v>165</v>
      </c>
      <c r="I25" t="str">
        <f>HYPERLINK("https://play.google.com/store/apps/details?id=com.finopaymentbank.mobile&amp;reviewId=87f6830f-9ccb-4178-9fc1-2f64f3c2269f","https://play.google.com/store/apps/details?id=com.finopaymentbank.mobile&amp;reviewId=87f6830f-9ccb-4178-9fc1-2f64f3c2269f")</f>
        <v>https://play.google.com/store/apps/details?id=com.finopaymentbank.mobile&amp;reviewId=87f6830f-9ccb-4178-9fc1-2f64f3c2269f</v>
      </c>
      <c r="Y25" t="s">
        <v>53</v>
      </c>
      <c r="Z25" t="s">
        <v>54</v>
      </c>
      <c r="AH25" t="s">
        <v>55</v>
      </c>
      <c r="AI25" t="s">
        <v>166</v>
      </c>
      <c r="AJ25">
        <v>33</v>
      </c>
      <c r="AK25" t="s">
        <v>81</v>
      </c>
      <c r="AL25" t="s">
        <v>58</v>
      </c>
      <c r="AM25" t="s">
        <v>58</v>
      </c>
      <c r="AN25" t="s">
        <v>58</v>
      </c>
      <c r="AO25" t="s">
        <v>58</v>
      </c>
      <c r="AP25" t="s">
        <v>58</v>
      </c>
      <c r="AQ25" t="s">
        <v>58</v>
      </c>
    </row>
    <row r="26" spans="1:43" x14ac:dyDescent="0.35">
      <c r="A26" t="s">
        <v>126</v>
      </c>
      <c r="B26" t="s">
        <v>47</v>
      </c>
      <c r="C26" t="s">
        <v>167</v>
      </c>
      <c r="E26" t="s">
        <v>49</v>
      </c>
      <c r="F26" t="s">
        <v>86</v>
      </c>
      <c r="G26" t="s">
        <v>168</v>
      </c>
      <c r="I26" t="str">
        <f>HYPERLINK("https://play.google.com/store/apps/details?id=com.finopaymentbank.mobile&amp;reviewId=3c1264c1-1e65-4e3d-b30b-27b46de79867","https://play.google.com/store/apps/details?id=com.finopaymentbank.mobile&amp;reviewId=3c1264c1-1e65-4e3d-b30b-27b46de79867")</f>
        <v>https://play.google.com/store/apps/details?id=com.finopaymentbank.mobile&amp;reviewId=3c1264c1-1e65-4e3d-b30b-27b46de79867</v>
      </c>
      <c r="J26" t="s">
        <v>52</v>
      </c>
      <c r="Y26" t="s">
        <v>53</v>
      </c>
      <c r="Z26" t="s">
        <v>54</v>
      </c>
      <c r="AH26" t="s">
        <v>169</v>
      </c>
      <c r="AI26" t="s">
        <v>170</v>
      </c>
      <c r="AJ26">
        <v>31</v>
      </c>
      <c r="AK26" t="s">
        <v>57</v>
      </c>
      <c r="AL26" t="s">
        <v>58</v>
      </c>
      <c r="AM26" t="s">
        <v>58</v>
      </c>
      <c r="AN26" t="s">
        <v>58</v>
      </c>
      <c r="AO26" t="s">
        <v>58</v>
      </c>
      <c r="AP26" t="s">
        <v>58</v>
      </c>
      <c r="AQ26" t="s">
        <v>58</v>
      </c>
    </row>
    <row r="27" spans="1:43" x14ac:dyDescent="0.35">
      <c r="A27" t="s">
        <v>126</v>
      </c>
      <c r="B27" t="s">
        <v>47</v>
      </c>
      <c r="C27" t="s">
        <v>171</v>
      </c>
      <c r="E27" t="s">
        <v>49</v>
      </c>
      <c r="F27" t="s">
        <v>172</v>
      </c>
      <c r="G27" t="s">
        <v>173</v>
      </c>
      <c r="I27" t="str">
        <f>HYPERLINK("https://play.google.com/store/apps/details?id=com.finopaymentbank.mobile&amp;reviewId=b7b6cc9f-5f66-4585-a069-9a8ced439665","https://play.google.com/store/apps/details?id=com.finopaymentbank.mobile&amp;reviewId=b7b6cc9f-5f66-4585-a069-9a8ced439665")</f>
        <v>https://play.google.com/store/apps/details?id=com.finopaymentbank.mobile&amp;reviewId=b7b6cc9f-5f66-4585-a069-9a8ced439665</v>
      </c>
      <c r="J27" t="s">
        <v>52</v>
      </c>
      <c r="Y27" t="s">
        <v>53</v>
      </c>
      <c r="Z27" t="s">
        <v>54</v>
      </c>
      <c r="AH27" t="s">
        <v>55</v>
      </c>
      <c r="AI27" t="s">
        <v>174</v>
      </c>
      <c r="AJ27">
        <v>31</v>
      </c>
      <c r="AK27" t="s">
        <v>63</v>
      </c>
      <c r="AL27" t="s">
        <v>58</v>
      </c>
      <c r="AM27" t="s">
        <v>58</v>
      </c>
      <c r="AN27" t="s">
        <v>58</v>
      </c>
      <c r="AO27" t="s">
        <v>58</v>
      </c>
      <c r="AP27" t="s">
        <v>58</v>
      </c>
      <c r="AQ27" t="s">
        <v>58</v>
      </c>
    </row>
    <row r="28" spans="1:43" x14ac:dyDescent="0.35">
      <c r="A28" t="s">
        <v>126</v>
      </c>
      <c r="B28" t="s">
        <v>47</v>
      </c>
      <c r="C28" t="s">
        <v>175</v>
      </c>
      <c r="E28" t="s">
        <v>49</v>
      </c>
      <c r="F28" t="s">
        <v>176</v>
      </c>
      <c r="G28" t="s">
        <v>177</v>
      </c>
      <c r="I28" t="str">
        <f>HYPERLINK("https://play.google.com/store/apps/details?id=com.finopaymentbank.mobile&amp;reviewId=c55c56b3-24af-4d22-94fd-312b1c8df5dc","https://play.google.com/store/apps/details?id=com.finopaymentbank.mobile&amp;reviewId=c55c56b3-24af-4d22-94fd-312b1c8df5dc")</f>
        <v>https://play.google.com/store/apps/details?id=com.finopaymentbank.mobile&amp;reviewId=c55c56b3-24af-4d22-94fd-312b1c8df5dc</v>
      </c>
      <c r="J28" t="s">
        <v>52</v>
      </c>
      <c r="Y28" t="s">
        <v>53</v>
      </c>
      <c r="Z28" t="s">
        <v>54</v>
      </c>
      <c r="AH28" t="s">
        <v>55</v>
      </c>
      <c r="AI28" t="s">
        <v>178</v>
      </c>
      <c r="AJ28">
        <v>31</v>
      </c>
      <c r="AK28" t="s">
        <v>121</v>
      </c>
      <c r="AL28" t="s">
        <v>58</v>
      </c>
      <c r="AM28" t="s">
        <v>58</v>
      </c>
      <c r="AN28" t="s">
        <v>58</v>
      </c>
      <c r="AO28" t="s">
        <v>58</v>
      </c>
      <c r="AP28" t="s">
        <v>58</v>
      </c>
      <c r="AQ28" t="s">
        <v>58</v>
      </c>
    </row>
    <row r="29" spans="1:43" x14ac:dyDescent="0.35">
      <c r="A29" t="s">
        <v>126</v>
      </c>
      <c r="B29" t="s">
        <v>47</v>
      </c>
      <c r="C29" t="s">
        <v>179</v>
      </c>
      <c r="E29" t="s">
        <v>76</v>
      </c>
      <c r="F29" t="s">
        <v>180</v>
      </c>
      <c r="G29" t="s">
        <v>181</v>
      </c>
      <c r="I29" t="str">
        <f>HYPERLINK("https://play.google.com/store/apps/details?id=com.finopaymentbank.mobile&amp;reviewId=8aa71f18-b50c-469d-8ce1-8c61a9d4bff9","https://play.google.com/store/apps/details?id=com.finopaymentbank.mobile&amp;reviewId=8aa71f18-b50c-469d-8ce1-8c61a9d4bff9")</f>
        <v>https://play.google.com/store/apps/details?id=com.finopaymentbank.mobile&amp;reviewId=8aa71f18-b50c-469d-8ce1-8c61a9d4bff9</v>
      </c>
      <c r="Y29" t="s">
        <v>53</v>
      </c>
      <c r="Z29" t="s">
        <v>114</v>
      </c>
      <c r="AI29" t="s">
        <v>182</v>
      </c>
      <c r="AJ29">
        <v>27</v>
      </c>
      <c r="AK29" t="s">
        <v>183</v>
      </c>
      <c r="AL29" t="s">
        <v>58</v>
      </c>
      <c r="AM29" t="s">
        <v>58</v>
      </c>
      <c r="AN29" t="s">
        <v>58</v>
      </c>
      <c r="AO29" t="s">
        <v>58</v>
      </c>
      <c r="AP29" t="s">
        <v>58</v>
      </c>
      <c r="AQ29" t="s">
        <v>58</v>
      </c>
    </row>
    <row r="30" spans="1:43" x14ac:dyDescent="0.35">
      <c r="A30" t="s">
        <v>126</v>
      </c>
      <c r="B30" t="s">
        <v>47</v>
      </c>
      <c r="C30" t="s">
        <v>184</v>
      </c>
      <c r="E30" t="s">
        <v>49</v>
      </c>
      <c r="F30" t="s">
        <v>185</v>
      </c>
      <c r="G30" t="s">
        <v>186</v>
      </c>
      <c r="I30" t="str">
        <f>HYPERLINK("https://play.google.com/store/apps/details?id=com.finopaymentbank.mobile&amp;reviewId=afcdd0ed-3ec0-4881-a3c4-fb833c724be7","https://play.google.com/store/apps/details?id=com.finopaymentbank.mobile&amp;reviewId=afcdd0ed-3ec0-4881-a3c4-fb833c724be7")</f>
        <v>https://play.google.com/store/apps/details?id=com.finopaymentbank.mobile&amp;reviewId=afcdd0ed-3ec0-4881-a3c4-fb833c724be7</v>
      </c>
      <c r="J30" t="s">
        <v>52</v>
      </c>
      <c r="Y30" t="s">
        <v>53</v>
      </c>
      <c r="Z30" t="s">
        <v>54</v>
      </c>
      <c r="AH30" t="s">
        <v>187</v>
      </c>
      <c r="AI30" t="s">
        <v>188</v>
      </c>
      <c r="AJ30">
        <v>33</v>
      </c>
      <c r="AK30" t="s">
        <v>70</v>
      </c>
      <c r="AL30" t="s">
        <v>58</v>
      </c>
      <c r="AM30" t="s">
        <v>58</v>
      </c>
      <c r="AN30" t="s">
        <v>58</v>
      </c>
      <c r="AO30" t="s">
        <v>58</v>
      </c>
      <c r="AP30" t="s">
        <v>58</v>
      </c>
      <c r="AQ30" t="s">
        <v>58</v>
      </c>
    </row>
    <row r="31" spans="1:43" x14ac:dyDescent="0.35">
      <c r="A31" t="s">
        <v>126</v>
      </c>
      <c r="B31" t="s">
        <v>47</v>
      </c>
      <c r="C31" t="s">
        <v>189</v>
      </c>
      <c r="E31" t="s">
        <v>49</v>
      </c>
      <c r="F31" t="s">
        <v>190</v>
      </c>
      <c r="G31" t="s">
        <v>191</v>
      </c>
      <c r="I31" t="str">
        <f>HYPERLINK("https://play.google.com/store/apps/details?id=com.finopaymentbank.mobile&amp;reviewId=60982d3f-a6ab-4ad6-8d9a-b3fbf7e9377f","https://play.google.com/store/apps/details?id=com.finopaymentbank.mobile&amp;reviewId=60982d3f-a6ab-4ad6-8d9a-b3fbf7e9377f")</f>
        <v>https://play.google.com/store/apps/details?id=com.finopaymentbank.mobile&amp;reviewId=60982d3f-a6ab-4ad6-8d9a-b3fbf7e9377f</v>
      </c>
      <c r="Y31" t="s">
        <v>53</v>
      </c>
      <c r="Z31" t="s">
        <v>54</v>
      </c>
      <c r="AH31" t="s">
        <v>192</v>
      </c>
      <c r="AI31" t="s">
        <v>193</v>
      </c>
      <c r="AJ31">
        <v>29</v>
      </c>
      <c r="AK31" t="s">
        <v>63</v>
      </c>
      <c r="AL31" t="s">
        <v>58</v>
      </c>
      <c r="AM31" t="s">
        <v>58</v>
      </c>
      <c r="AN31" t="s">
        <v>58</v>
      </c>
      <c r="AO31" t="s">
        <v>58</v>
      </c>
      <c r="AP31" t="s">
        <v>58</v>
      </c>
      <c r="AQ31" t="s">
        <v>58</v>
      </c>
    </row>
    <row r="32" spans="1:43" x14ac:dyDescent="0.35">
      <c r="A32" t="s">
        <v>126</v>
      </c>
      <c r="B32" t="s">
        <v>47</v>
      </c>
      <c r="C32" t="s">
        <v>194</v>
      </c>
      <c r="E32" t="s">
        <v>49</v>
      </c>
      <c r="F32" t="s">
        <v>195</v>
      </c>
      <c r="G32" t="s">
        <v>196</v>
      </c>
      <c r="I32" t="str">
        <f>HYPERLINK("https://play.google.com/store/apps/details?id=com.finopaymentbank.mobile&amp;reviewId=080330f3-27b7-4d2e-8947-4aa14f3131c5","https://play.google.com/store/apps/details?id=com.finopaymentbank.mobile&amp;reviewId=080330f3-27b7-4d2e-8947-4aa14f3131c5")</f>
        <v>https://play.google.com/store/apps/details?id=com.finopaymentbank.mobile&amp;reviewId=080330f3-27b7-4d2e-8947-4aa14f3131c5</v>
      </c>
      <c r="J32" t="s">
        <v>92</v>
      </c>
      <c r="Y32" t="s">
        <v>53</v>
      </c>
      <c r="Z32" t="s">
        <v>54</v>
      </c>
      <c r="AH32" t="s">
        <v>55</v>
      </c>
      <c r="AI32" t="s">
        <v>197</v>
      </c>
      <c r="AJ32">
        <v>27</v>
      </c>
      <c r="AK32" t="s">
        <v>183</v>
      </c>
      <c r="AL32" t="s">
        <v>58</v>
      </c>
      <c r="AM32" t="s">
        <v>58</v>
      </c>
      <c r="AN32" t="s">
        <v>58</v>
      </c>
      <c r="AO32" t="s">
        <v>58</v>
      </c>
      <c r="AP32" t="s">
        <v>58</v>
      </c>
      <c r="AQ32" t="s">
        <v>58</v>
      </c>
    </row>
    <row r="33" spans="1:43" x14ac:dyDescent="0.35">
      <c r="A33" t="s">
        <v>126</v>
      </c>
      <c r="B33" t="s">
        <v>47</v>
      </c>
      <c r="C33" t="s">
        <v>198</v>
      </c>
      <c r="E33" t="s">
        <v>76</v>
      </c>
      <c r="F33" t="s">
        <v>199</v>
      </c>
      <c r="G33" t="s">
        <v>200</v>
      </c>
      <c r="I33" t="str">
        <f>HYPERLINK("https://play.google.com/store/apps/details?id=com.finopaymentbank.mobile&amp;reviewId=d285061e-ae96-4ccf-8c4b-1ab602245fe4","https://play.google.com/store/apps/details?id=com.finopaymentbank.mobile&amp;reviewId=d285061e-ae96-4ccf-8c4b-1ab602245fe4")</f>
        <v>https://play.google.com/store/apps/details?id=com.finopaymentbank.mobile&amp;reviewId=d285061e-ae96-4ccf-8c4b-1ab602245fe4</v>
      </c>
      <c r="J33" t="s">
        <v>52</v>
      </c>
      <c r="Y33" t="s">
        <v>53</v>
      </c>
      <c r="Z33" t="s">
        <v>114</v>
      </c>
      <c r="AH33" t="s">
        <v>55</v>
      </c>
      <c r="AI33" t="s">
        <v>201</v>
      </c>
      <c r="AJ33">
        <v>30</v>
      </c>
      <c r="AK33" t="s">
        <v>202</v>
      </c>
      <c r="AL33" t="s">
        <v>58</v>
      </c>
      <c r="AM33" t="s">
        <v>58</v>
      </c>
      <c r="AN33" t="s">
        <v>58</v>
      </c>
      <c r="AO33" t="s">
        <v>58</v>
      </c>
      <c r="AP33" t="s">
        <v>58</v>
      </c>
      <c r="AQ33" t="s">
        <v>58</v>
      </c>
    </row>
    <row r="34" spans="1:43" x14ac:dyDescent="0.35">
      <c r="A34" t="s">
        <v>203</v>
      </c>
      <c r="B34" t="s">
        <v>47</v>
      </c>
      <c r="C34" t="s">
        <v>204</v>
      </c>
      <c r="E34" t="s">
        <v>49</v>
      </c>
      <c r="F34" t="s">
        <v>205</v>
      </c>
      <c r="G34" t="s">
        <v>206</v>
      </c>
      <c r="I34" t="str">
        <f>HYPERLINK("https://play.google.com/store/apps/details?id=com.finopaymentbank.mobile&amp;reviewId=8db1bfb4-2196-4f0b-95f6-17f32c038fa7","https://play.google.com/store/apps/details?id=com.finopaymentbank.mobile&amp;reviewId=8db1bfb4-2196-4f0b-95f6-17f32c038fa7")</f>
        <v>https://play.google.com/store/apps/details?id=com.finopaymentbank.mobile&amp;reviewId=8db1bfb4-2196-4f0b-95f6-17f32c038fa7</v>
      </c>
      <c r="J34" t="s">
        <v>92</v>
      </c>
      <c r="Y34" t="s">
        <v>53</v>
      </c>
      <c r="Z34" t="s">
        <v>54</v>
      </c>
      <c r="AH34" t="s">
        <v>55</v>
      </c>
      <c r="AI34" t="s">
        <v>207</v>
      </c>
      <c r="AJ34">
        <v>29</v>
      </c>
      <c r="AK34" t="s">
        <v>81</v>
      </c>
      <c r="AL34" t="s">
        <v>58</v>
      </c>
      <c r="AM34" t="s">
        <v>58</v>
      </c>
      <c r="AN34" t="s">
        <v>58</v>
      </c>
      <c r="AO34" t="s">
        <v>58</v>
      </c>
      <c r="AP34" t="s">
        <v>58</v>
      </c>
      <c r="AQ34" t="s">
        <v>58</v>
      </c>
    </row>
    <row r="35" spans="1:43" x14ac:dyDescent="0.35">
      <c r="A35" t="s">
        <v>203</v>
      </c>
      <c r="B35" t="s">
        <v>47</v>
      </c>
      <c r="C35" t="s">
        <v>208</v>
      </c>
      <c r="E35" t="s">
        <v>76</v>
      </c>
      <c r="F35" t="s">
        <v>209</v>
      </c>
      <c r="G35" t="s">
        <v>210</v>
      </c>
      <c r="I35" t="str">
        <f>HYPERLINK("https://play.google.com/store/apps/details?id=com.finopaymentbank.mobile&amp;reviewId=440db9cb-8f57-4e8f-9a2b-0d5e96da653c","https://play.google.com/store/apps/details?id=com.finopaymentbank.mobile&amp;reviewId=440db9cb-8f57-4e8f-9a2b-0d5e96da653c")</f>
        <v>https://play.google.com/store/apps/details?id=com.finopaymentbank.mobile&amp;reviewId=440db9cb-8f57-4e8f-9a2b-0d5e96da653c</v>
      </c>
      <c r="J35" t="s">
        <v>211</v>
      </c>
      <c r="Y35" t="s">
        <v>53</v>
      </c>
      <c r="Z35" t="s">
        <v>114</v>
      </c>
      <c r="AH35" t="s">
        <v>55</v>
      </c>
      <c r="AI35" t="s">
        <v>212</v>
      </c>
      <c r="AJ35">
        <v>29</v>
      </c>
      <c r="AK35" t="s">
        <v>63</v>
      </c>
      <c r="AL35" t="s">
        <v>58</v>
      </c>
      <c r="AM35" t="s">
        <v>58</v>
      </c>
      <c r="AN35" t="s">
        <v>58</v>
      </c>
      <c r="AO35" t="s">
        <v>58</v>
      </c>
      <c r="AP35" t="s">
        <v>58</v>
      </c>
      <c r="AQ35" t="s">
        <v>58</v>
      </c>
    </row>
    <row r="36" spans="1:43" x14ac:dyDescent="0.35">
      <c r="A36" t="s">
        <v>203</v>
      </c>
      <c r="B36" t="s">
        <v>47</v>
      </c>
      <c r="C36" t="s">
        <v>213</v>
      </c>
      <c r="E36" t="s">
        <v>49</v>
      </c>
      <c r="F36" t="s">
        <v>77</v>
      </c>
      <c r="G36" t="s">
        <v>214</v>
      </c>
      <c r="I36" t="str">
        <f>HYPERLINK("https://play.google.com/store/apps/details?id=com.finopaymentbank.mobile&amp;reviewId=4f8bad3f-c276-4420-80a6-e9012e7a9eea","https://play.google.com/store/apps/details?id=com.finopaymentbank.mobile&amp;reviewId=4f8bad3f-c276-4420-80a6-e9012e7a9eea")</f>
        <v>https://play.google.com/store/apps/details?id=com.finopaymentbank.mobile&amp;reviewId=4f8bad3f-c276-4420-80a6-e9012e7a9eea</v>
      </c>
      <c r="J36" t="s">
        <v>52</v>
      </c>
      <c r="Y36" t="s">
        <v>53</v>
      </c>
      <c r="Z36" t="s">
        <v>54</v>
      </c>
      <c r="AH36" t="s">
        <v>55</v>
      </c>
      <c r="AI36" t="s">
        <v>215</v>
      </c>
      <c r="AJ36">
        <v>31</v>
      </c>
      <c r="AK36" t="s">
        <v>81</v>
      </c>
      <c r="AL36" t="s">
        <v>58</v>
      </c>
      <c r="AM36" t="s">
        <v>58</v>
      </c>
      <c r="AN36" t="s">
        <v>58</v>
      </c>
      <c r="AO36" t="s">
        <v>58</v>
      </c>
      <c r="AP36" t="s">
        <v>58</v>
      </c>
      <c r="AQ36" t="s">
        <v>58</v>
      </c>
    </row>
    <row r="37" spans="1:43" x14ac:dyDescent="0.35">
      <c r="A37" t="s">
        <v>203</v>
      </c>
      <c r="B37" t="s">
        <v>47</v>
      </c>
      <c r="C37" t="s">
        <v>216</v>
      </c>
      <c r="E37" t="s">
        <v>49</v>
      </c>
      <c r="F37" t="s">
        <v>77</v>
      </c>
      <c r="G37" t="s">
        <v>217</v>
      </c>
      <c r="I37" t="str">
        <f>HYPERLINK("https://play.google.com/store/apps/details?id=com.finopaymentbank.mobile&amp;reviewId=0f2454c3-7024-412b-988e-1c652aa9c445","https://play.google.com/store/apps/details?id=com.finopaymentbank.mobile&amp;reviewId=0f2454c3-7024-412b-988e-1c652aa9c445")</f>
        <v>https://play.google.com/store/apps/details?id=com.finopaymentbank.mobile&amp;reviewId=0f2454c3-7024-412b-988e-1c652aa9c445</v>
      </c>
      <c r="J37" t="s">
        <v>52</v>
      </c>
      <c r="Y37" t="s">
        <v>53</v>
      </c>
      <c r="Z37" t="s">
        <v>93</v>
      </c>
      <c r="AH37" t="s">
        <v>55</v>
      </c>
      <c r="AI37" t="s">
        <v>218</v>
      </c>
      <c r="AJ37">
        <v>26</v>
      </c>
      <c r="AK37" t="s">
        <v>81</v>
      </c>
      <c r="AL37" t="s">
        <v>58</v>
      </c>
      <c r="AM37" t="s">
        <v>58</v>
      </c>
      <c r="AN37" t="s">
        <v>58</v>
      </c>
      <c r="AO37" t="s">
        <v>58</v>
      </c>
      <c r="AP37" t="s">
        <v>58</v>
      </c>
      <c r="AQ37" t="s">
        <v>58</v>
      </c>
    </row>
    <row r="38" spans="1:43" x14ac:dyDescent="0.35">
      <c r="A38" t="s">
        <v>203</v>
      </c>
      <c r="B38" t="s">
        <v>47</v>
      </c>
      <c r="C38" t="s">
        <v>219</v>
      </c>
      <c r="E38" t="s">
        <v>49</v>
      </c>
      <c r="F38" t="s">
        <v>220</v>
      </c>
      <c r="G38" t="s">
        <v>221</v>
      </c>
      <c r="I38" t="str">
        <f>HYPERLINK("https://play.google.com/store/apps/details?id=com.finopaymentbank.mobile&amp;reviewId=c1917ae3-3b14-4aab-bd74-2e53aff902ad","https://play.google.com/store/apps/details?id=com.finopaymentbank.mobile&amp;reviewId=c1917ae3-3b14-4aab-bd74-2e53aff902ad")</f>
        <v>https://play.google.com/store/apps/details?id=com.finopaymentbank.mobile&amp;reviewId=c1917ae3-3b14-4aab-bd74-2e53aff902ad</v>
      </c>
      <c r="J38" t="s">
        <v>52</v>
      </c>
      <c r="Y38" t="s">
        <v>53</v>
      </c>
      <c r="Z38" t="s">
        <v>54</v>
      </c>
      <c r="AH38" t="s">
        <v>55</v>
      </c>
      <c r="AI38" t="s">
        <v>222</v>
      </c>
      <c r="AJ38">
        <v>31</v>
      </c>
      <c r="AK38" t="s">
        <v>102</v>
      </c>
      <c r="AL38" t="s">
        <v>58</v>
      </c>
      <c r="AM38" t="s">
        <v>58</v>
      </c>
      <c r="AN38" t="s">
        <v>58</v>
      </c>
      <c r="AO38" t="s">
        <v>58</v>
      </c>
      <c r="AP38" t="s">
        <v>58</v>
      </c>
      <c r="AQ38" t="s">
        <v>58</v>
      </c>
    </row>
    <row r="39" spans="1:43" x14ac:dyDescent="0.35">
      <c r="A39" t="s">
        <v>203</v>
      </c>
      <c r="B39" t="s">
        <v>47</v>
      </c>
      <c r="C39" t="s">
        <v>223</v>
      </c>
      <c r="E39" t="s">
        <v>49</v>
      </c>
      <c r="F39" t="s">
        <v>66</v>
      </c>
      <c r="G39" t="s">
        <v>224</v>
      </c>
      <c r="I39" t="str">
        <f>HYPERLINK("https://play.google.com/store/apps/details?id=com.finopaymentbank.mobile&amp;reviewId=45b36f4f-cf10-4fad-a1e1-62dabae709bd","https://play.google.com/store/apps/details?id=com.finopaymentbank.mobile&amp;reviewId=45b36f4f-cf10-4fad-a1e1-62dabae709bd")</f>
        <v>https://play.google.com/store/apps/details?id=com.finopaymentbank.mobile&amp;reviewId=45b36f4f-cf10-4fad-a1e1-62dabae709bd</v>
      </c>
      <c r="J39" t="s">
        <v>52</v>
      </c>
      <c r="Y39" t="s">
        <v>53</v>
      </c>
      <c r="Z39" t="s">
        <v>54</v>
      </c>
      <c r="AH39" t="s">
        <v>55</v>
      </c>
      <c r="AI39" t="s">
        <v>225</v>
      </c>
      <c r="AJ39">
        <v>33</v>
      </c>
      <c r="AK39" t="s">
        <v>70</v>
      </c>
      <c r="AL39" t="s">
        <v>58</v>
      </c>
      <c r="AM39" t="s">
        <v>58</v>
      </c>
      <c r="AN39" t="s">
        <v>58</v>
      </c>
      <c r="AO39" t="s">
        <v>58</v>
      </c>
      <c r="AP39" t="s">
        <v>58</v>
      </c>
      <c r="AQ39" t="s">
        <v>58</v>
      </c>
    </row>
    <row r="40" spans="1:43" x14ac:dyDescent="0.35">
      <c r="A40" t="s">
        <v>203</v>
      </c>
      <c r="B40" t="s">
        <v>47</v>
      </c>
      <c r="C40" t="s">
        <v>226</v>
      </c>
      <c r="E40" t="s">
        <v>49</v>
      </c>
      <c r="F40" t="s">
        <v>86</v>
      </c>
      <c r="G40" t="s">
        <v>227</v>
      </c>
      <c r="I40" t="str">
        <f>HYPERLINK("https://play.google.com/store/apps/details?id=com.finopaymentbank.mobile&amp;reviewId=c3dca239-1744-45e2-9db0-36e94c680ec5","https://play.google.com/store/apps/details?id=com.finopaymentbank.mobile&amp;reviewId=c3dca239-1744-45e2-9db0-36e94c680ec5")</f>
        <v>https://play.google.com/store/apps/details?id=com.finopaymentbank.mobile&amp;reviewId=c3dca239-1744-45e2-9db0-36e94c680ec5</v>
      </c>
      <c r="Y40" t="s">
        <v>53</v>
      </c>
      <c r="Z40" t="s">
        <v>54</v>
      </c>
      <c r="AH40" t="s">
        <v>228</v>
      </c>
      <c r="AI40" t="s">
        <v>229</v>
      </c>
      <c r="AJ40">
        <v>30</v>
      </c>
      <c r="AK40" t="s">
        <v>57</v>
      </c>
      <c r="AL40" t="s">
        <v>58</v>
      </c>
      <c r="AM40" t="s">
        <v>58</v>
      </c>
      <c r="AN40" t="s">
        <v>58</v>
      </c>
      <c r="AO40" t="s">
        <v>58</v>
      </c>
      <c r="AP40" t="s">
        <v>58</v>
      </c>
      <c r="AQ40" t="s">
        <v>58</v>
      </c>
    </row>
    <row r="41" spans="1:43" x14ac:dyDescent="0.35">
      <c r="A41" t="s">
        <v>203</v>
      </c>
      <c r="B41" t="s">
        <v>47</v>
      </c>
      <c r="C41" t="s">
        <v>230</v>
      </c>
      <c r="E41" t="s">
        <v>49</v>
      </c>
      <c r="F41" t="s">
        <v>231</v>
      </c>
      <c r="G41" t="s">
        <v>232</v>
      </c>
      <c r="I41" t="str">
        <f>HYPERLINK("https://play.google.com/store/apps/details?id=com.finopaymentbank.mobile&amp;reviewId=f62f4d33-a1a3-42c2-9ef9-6bc6ad63263a","https://play.google.com/store/apps/details?id=com.finopaymentbank.mobile&amp;reviewId=f62f4d33-a1a3-42c2-9ef9-6bc6ad63263a")</f>
        <v>https://play.google.com/store/apps/details?id=com.finopaymentbank.mobile&amp;reviewId=f62f4d33-a1a3-42c2-9ef9-6bc6ad63263a</v>
      </c>
      <c r="J41" t="s">
        <v>52</v>
      </c>
      <c r="Y41" t="s">
        <v>53</v>
      </c>
      <c r="Z41" t="s">
        <v>54</v>
      </c>
      <c r="AH41" t="s">
        <v>55</v>
      </c>
      <c r="AI41" t="s">
        <v>233</v>
      </c>
      <c r="AJ41">
        <v>33</v>
      </c>
      <c r="AK41" t="s">
        <v>63</v>
      </c>
      <c r="AL41" t="s">
        <v>58</v>
      </c>
      <c r="AM41" t="s">
        <v>58</v>
      </c>
      <c r="AN41" t="s">
        <v>58</v>
      </c>
      <c r="AO41" t="s">
        <v>58</v>
      </c>
      <c r="AP41" t="s">
        <v>58</v>
      </c>
      <c r="AQ41" t="s">
        <v>58</v>
      </c>
    </row>
    <row r="42" spans="1:43" x14ac:dyDescent="0.35">
      <c r="A42" t="s">
        <v>203</v>
      </c>
      <c r="B42" t="s">
        <v>47</v>
      </c>
      <c r="C42" t="s">
        <v>234</v>
      </c>
      <c r="E42" t="s">
        <v>49</v>
      </c>
      <c r="F42" t="s">
        <v>235</v>
      </c>
      <c r="G42" t="s">
        <v>236</v>
      </c>
      <c r="I42" t="str">
        <f>HYPERLINK("https://play.google.com/store/apps/details?id=com.finopaymentbank.mobile&amp;reviewId=75224f65-a4dd-422a-947a-09338079d521","https://play.google.com/store/apps/details?id=com.finopaymentbank.mobile&amp;reviewId=75224f65-a4dd-422a-947a-09338079d521")</f>
        <v>https://play.google.com/store/apps/details?id=com.finopaymentbank.mobile&amp;reviewId=75224f65-a4dd-422a-947a-09338079d521</v>
      </c>
      <c r="J42" t="s">
        <v>92</v>
      </c>
      <c r="Y42" t="s">
        <v>53</v>
      </c>
      <c r="Z42" t="s">
        <v>54</v>
      </c>
      <c r="AH42" t="s">
        <v>55</v>
      </c>
      <c r="AI42" t="s">
        <v>178</v>
      </c>
      <c r="AJ42">
        <v>30</v>
      </c>
      <c r="AK42" t="s">
        <v>63</v>
      </c>
      <c r="AL42" t="s">
        <v>58</v>
      </c>
      <c r="AM42" t="s">
        <v>58</v>
      </c>
      <c r="AN42" t="s">
        <v>58</v>
      </c>
      <c r="AO42" t="s">
        <v>58</v>
      </c>
      <c r="AP42" t="s">
        <v>58</v>
      </c>
      <c r="AQ42" t="s">
        <v>58</v>
      </c>
    </row>
    <row r="43" spans="1:43" x14ac:dyDescent="0.35">
      <c r="A43" t="s">
        <v>203</v>
      </c>
      <c r="B43" t="s">
        <v>47</v>
      </c>
      <c r="C43" t="s">
        <v>237</v>
      </c>
      <c r="E43" t="s">
        <v>49</v>
      </c>
      <c r="F43" t="s">
        <v>238</v>
      </c>
      <c r="G43" t="s">
        <v>239</v>
      </c>
      <c r="I43" t="str">
        <f>HYPERLINK("https://play.google.com/store/apps/details?id=com.finopaymentbank.mobile&amp;reviewId=c1b8d078-0cf1-4aaa-8851-c47ad4fa3bfa","https://play.google.com/store/apps/details?id=com.finopaymentbank.mobile&amp;reviewId=c1b8d078-0cf1-4aaa-8851-c47ad4fa3bfa")</f>
        <v>https://play.google.com/store/apps/details?id=com.finopaymentbank.mobile&amp;reviewId=c1b8d078-0cf1-4aaa-8851-c47ad4fa3bfa</v>
      </c>
      <c r="J43" t="s">
        <v>52</v>
      </c>
      <c r="Y43" t="s">
        <v>53</v>
      </c>
      <c r="Z43" t="s">
        <v>54</v>
      </c>
      <c r="AH43" t="s">
        <v>55</v>
      </c>
      <c r="AI43" t="s">
        <v>240</v>
      </c>
      <c r="AJ43">
        <v>34</v>
      </c>
      <c r="AK43" t="s">
        <v>63</v>
      </c>
      <c r="AL43" t="s">
        <v>58</v>
      </c>
      <c r="AM43" t="s">
        <v>58</v>
      </c>
      <c r="AN43" t="s">
        <v>58</v>
      </c>
      <c r="AO43" t="s">
        <v>58</v>
      </c>
      <c r="AP43" t="s">
        <v>58</v>
      </c>
      <c r="AQ43" t="s">
        <v>58</v>
      </c>
    </row>
    <row r="44" spans="1:43" x14ac:dyDescent="0.35">
      <c r="A44" t="s">
        <v>203</v>
      </c>
      <c r="B44" t="s">
        <v>47</v>
      </c>
      <c r="C44" t="s">
        <v>241</v>
      </c>
      <c r="E44" t="s">
        <v>76</v>
      </c>
      <c r="F44" t="s">
        <v>242</v>
      </c>
      <c r="G44" t="s">
        <v>243</v>
      </c>
      <c r="I44" t="str">
        <f>HYPERLINK("https://play.google.com/store/apps/details?id=com.finopaymentbank.mobile&amp;reviewId=1469448d-068b-4a24-aa0c-b40a9add8d15","https://play.google.com/store/apps/details?id=com.finopaymentbank.mobile&amp;reviewId=1469448d-068b-4a24-aa0c-b40a9add8d15")</f>
        <v>https://play.google.com/store/apps/details?id=com.finopaymentbank.mobile&amp;reviewId=1469448d-068b-4a24-aa0c-b40a9add8d15</v>
      </c>
      <c r="J44" t="s">
        <v>52</v>
      </c>
      <c r="Y44" t="s">
        <v>53</v>
      </c>
      <c r="Z44" t="s">
        <v>114</v>
      </c>
      <c r="AH44" t="s">
        <v>55</v>
      </c>
      <c r="AI44" t="s">
        <v>244</v>
      </c>
      <c r="AJ44">
        <v>33</v>
      </c>
      <c r="AK44" t="s">
        <v>245</v>
      </c>
      <c r="AL44" t="s">
        <v>58</v>
      </c>
      <c r="AM44" t="s">
        <v>58</v>
      </c>
      <c r="AN44" t="s">
        <v>58</v>
      </c>
      <c r="AO44" t="s">
        <v>58</v>
      </c>
      <c r="AP44" t="s">
        <v>58</v>
      </c>
      <c r="AQ44" t="s">
        <v>58</v>
      </c>
    </row>
    <row r="45" spans="1:43" x14ac:dyDescent="0.35">
      <c r="A45" t="s">
        <v>203</v>
      </c>
      <c r="B45" t="s">
        <v>47</v>
      </c>
      <c r="C45" t="s">
        <v>246</v>
      </c>
      <c r="E45" t="s">
        <v>49</v>
      </c>
      <c r="F45" t="s">
        <v>247</v>
      </c>
      <c r="G45" t="s">
        <v>248</v>
      </c>
      <c r="I45" t="str">
        <f>HYPERLINK("https://play.google.com/store/apps/details?id=com.finopaymentbank.mobile&amp;reviewId=0ea3e220-5fcc-4856-8494-2101c0a8771c","https://play.google.com/store/apps/details?id=com.finopaymentbank.mobile&amp;reviewId=0ea3e220-5fcc-4856-8494-2101c0a8771c")</f>
        <v>https://play.google.com/store/apps/details?id=com.finopaymentbank.mobile&amp;reviewId=0ea3e220-5fcc-4856-8494-2101c0a8771c</v>
      </c>
      <c r="J45" t="s">
        <v>52</v>
      </c>
      <c r="Y45" t="s">
        <v>53</v>
      </c>
      <c r="Z45" t="s">
        <v>93</v>
      </c>
      <c r="AH45" t="s">
        <v>55</v>
      </c>
      <c r="AI45" t="s">
        <v>88</v>
      </c>
      <c r="AJ45">
        <v>30</v>
      </c>
      <c r="AK45" t="s">
        <v>249</v>
      </c>
      <c r="AL45" t="s">
        <v>58</v>
      </c>
      <c r="AM45" t="s">
        <v>58</v>
      </c>
      <c r="AN45" t="s">
        <v>58</v>
      </c>
      <c r="AO45" t="s">
        <v>58</v>
      </c>
      <c r="AP45" t="s">
        <v>58</v>
      </c>
      <c r="AQ45" t="s">
        <v>58</v>
      </c>
    </row>
    <row r="46" spans="1:43" x14ac:dyDescent="0.35">
      <c r="A46" t="s">
        <v>203</v>
      </c>
      <c r="B46" t="s">
        <v>47</v>
      </c>
      <c r="C46" t="s">
        <v>250</v>
      </c>
      <c r="E46" t="s">
        <v>49</v>
      </c>
      <c r="F46" t="s">
        <v>66</v>
      </c>
      <c r="G46" t="s">
        <v>251</v>
      </c>
      <c r="I46" t="str">
        <f>HYPERLINK("https://play.google.com/store/apps/details?id=com.finopaymentbank.mobile&amp;reviewId=c2db8d11-02a7-42f1-b12e-9945554fcb9c","https://play.google.com/store/apps/details?id=com.finopaymentbank.mobile&amp;reviewId=c2db8d11-02a7-42f1-b12e-9945554fcb9c")</f>
        <v>https://play.google.com/store/apps/details?id=com.finopaymentbank.mobile&amp;reviewId=c2db8d11-02a7-42f1-b12e-9945554fcb9c</v>
      </c>
      <c r="J46" t="s">
        <v>52</v>
      </c>
      <c r="Y46" t="s">
        <v>53</v>
      </c>
      <c r="Z46" t="s">
        <v>54</v>
      </c>
      <c r="AH46" t="s">
        <v>252</v>
      </c>
      <c r="AI46" t="s">
        <v>253</v>
      </c>
      <c r="AJ46">
        <v>30</v>
      </c>
      <c r="AK46" t="s">
        <v>70</v>
      </c>
      <c r="AL46" t="s">
        <v>58</v>
      </c>
      <c r="AM46" t="s">
        <v>58</v>
      </c>
      <c r="AN46" t="s">
        <v>58</v>
      </c>
      <c r="AO46" t="s">
        <v>58</v>
      </c>
      <c r="AP46" t="s">
        <v>58</v>
      </c>
      <c r="AQ46" t="s">
        <v>58</v>
      </c>
    </row>
    <row r="47" spans="1:43" x14ac:dyDescent="0.35">
      <c r="A47" t="s">
        <v>203</v>
      </c>
      <c r="B47" t="s">
        <v>47</v>
      </c>
      <c r="C47" t="s">
        <v>254</v>
      </c>
      <c r="E47" t="s">
        <v>49</v>
      </c>
      <c r="F47" t="s">
        <v>255</v>
      </c>
      <c r="G47" t="s">
        <v>256</v>
      </c>
      <c r="I47" t="str">
        <f>HYPERLINK("https://play.google.com/store/apps/details?id=com.finopaymentbank.mobile&amp;reviewId=67483c52-5d29-463b-9ae9-dcb85d38600b","https://play.google.com/store/apps/details?id=com.finopaymentbank.mobile&amp;reviewId=67483c52-5d29-463b-9ae9-dcb85d38600b")</f>
        <v>https://play.google.com/store/apps/details?id=com.finopaymentbank.mobile&amp;reviewId=67483c52-5d29-463b-9ae9-dcb85d38600b</v>
      </c>
      <c r="J47" t="s">
        <v>52</v>
      </c>
      <c r="Y47" t="s">
        <v>53</v>
      </c>
      <c r="Z47" t="s">
        <v>54</v>
      </c>
      <c r="AH47" t="s">
        <v>257</v>
      </c>
      <c r="AI47" t="s">
        <v>193</v>
      </c>
      <c r="AJ47">
        <v>29</v>
      </c>
      <c r="AK47" t="s">
        <v>102</v>
      </c>
      <c r="AL47" t="s">
        <v>58</v>
      </c>
      <c r="AM47" t="s">
        <v>58</v>
      </c>
      <c r="AN47" t="s">
        <v>58</v>
      </c>
      <c r="AO47" t="s">
        <v>58</v>
      </c>
      <c r="AP47" t="s">
        <v>58</v>
      </c>
      <c r="AQ47" t="s">
        <v>58</v>
      </c>
    </row>
    <row r="48" spans="1:43" x14ac:dyDescent="0.35">
      <c r="A48" t="s">
        <v>203</v>
      </c>
      <c r="B48" t="s">
        <v>47</v>
      </c>
      <c r="C48" t="s">
        <v>258</v>
      </c>
      <c r="E48" t="s">
        <v>76</v>
      </c>
      <c r="F48" t="s">
        <v>259</v>
      </c>
      <c r="G48" t="s">
        <v>260</v>
      </c>
      <c r="I48" t="str">
        <f>HYPERLINK("https://play.google.com/store/apps/details?id=com.finopaymentbank.mobile&amp;reviewId=dc3c6261-07c5-4f5e-ac61-e678f5644395","https://play.google.com/store/apps/details?id=com.finopaymentbank.mobile&amp;reviewId=dc3c6261-07c5-4f5e-ac61-e678f5644395")</f>
        <v>https://play.google.com/store/apps/details?id=com.finopaymentbank.mobile&amp;reviewId=dc3c6261-07c5-4f5e-ac61-e678f5644395</v>
      </c>
      <c r="J48" t="s">
        <v>52</v>
      </c>
      <c r="Y48" t="s">
        <v>53</v>
      </c>
      <c r="Z48" t="s">
        <v>114</v>
      </c>
      <c r="AI48" t="s">
        <v>261</v>
      </c>
      <c r="AJ48">
        <v>31</v>
      </c>
      <c r="AK48" t="s">
        <v>70</v>
      </c>
      <c r="AL48" t="s">
        <v>58</v>
      </c>
      <c r="AM48" t="s">
        <v>58</v>
      </c>
      <c r="AN48" t="s">
        <v>58</v>
      </c>
      <c r="AO48" t="s">
        <v>58</v>
      </c>
      <c r="AP48" t="s">
        <v>58</v>
      </c>
      <c r="AQ48" t="s">
        <v>58</v>
      </c>
    </row>
    <row r="49" spans="1:43" x14ac:dyDescent="0.35">
      <c r="A49" t="s">
        <v>203</v>
      </c>
      <c r="B49" t="s">
        <v>47</v>
      </c>
      <c r="C49" t="s">
        <v>262</v>
      </c>
      <c r="E49" t="s">
        <v>76</v>
      </c>
      <c r="F49" t="s">
        <v>263</v>
      </c>
      <c r="G49" t="s">
        <v>264</v>
      </c>
      <c r="I49" t="str">
        <f>HYPERLINK("https://play.google.com/store/apps/details?id=com.finopaymentbank.mobile&amp;reviewId=88ca3d76-5823-493d-a19e-a7fceaa3151d","https://play.google.com/store/apps/details?id=com.finopaymentbank.mobile&amp;reviewId=88ca3d76-5823-493d-a19e-a7fceaa3151d")</f>
        <v>https://play.google.com/store/apps/details?id=com.finopaymentbank.mobile&amp;reviewId=88ca3d76-5823-493d-a19e-a7fceaa3151d</v>
      </c>
      <c r="J49" t="s">
        <v>52</v>
      </c>
      <c r="Y49" t="s">
        <v>53</v>
      </c>
      <c r="Z49" t="s">
        <v>114</v>
      </c>
      <c r="AH49" t="s">
        <v>55</v>
      </c>
      <c r="AI49" t="s">
        <v>265</v>
      </c>
      <c r="AJ49">
        <v>33</v>
      </c>
      <c r="AK49" t="s">
        <v>63</v>
      </c>
      <c r="AL49" t="s">
        <v>58</v>
      </c>
      <c r="AM49" t="s">
        <v>58</v>
      </c>
      <c r="AN49" t="s">
        <v>58</v>
      </c>
      <c r="AO49" t="s">
        <v>58</v>
      </c>
      <c r="AP49" t="s">
        <v>58</v>
      </c>
      <c r="AQ49" t="s">
        <v>58</v>
      </c>
    </row>
    <row r="50" spans="1:43" x14ac:dyDescent="0.35">
      <c r="A50" t="s">
        <v>203</v>
      </c>
      <c r="B50" t="s">
        <v>47</v>
      </c>
      <c r="C50" t="s">
        <v>266</v>
      </c>
      <c r="E50" t="s">
        <v>65</v>
      </c>
      <c r="F50" t="s">
        <v>267</v>
      </c>
      <c r="G50" t="s">
        <v>268</v>
      </c>
      <c r="I50" t="str">
        <f>HYPERLINK("https://play.google.com/store/apps/details?id=com.finopaymentbank.mobile&amp;reviewId=ee245903-c9f7-4f8f-8bc5-28f9679247ca","https://play.google.com/store/apps/details?id=com.finopaymentbank.mobile&amp;reviewId=ee245903-c9f7-4f8f-8bc5-28f9679247ca")</f>
        <v>https://play.google.com/store/apps/details?id=com.finopaymentbank.mobile&amp;reviewId=ee245903-c9f7-4f8f-8bc5-28f9679247ca</v>
      </c>
      <c r="J50" t="s">
        <v>52</v>
      </c>
      <c r="Y50" t="s">
        <v>53</v>
      </c>
      <c r="Z50" t="s">
        <v>68</v>
      </c>
      <c r="AH50" t="s">
        <v>55</v>
      </c>
      <c r="AI50" t="s">
        <v>269</v>
      </c>
      <c r="AJ50">
        <v>29</v>
      </c>
      <c r="AK50" t="s">
        <v>245</v>
      </c>
      <c r="AL50" t="s">
        <v>58</v>
      </c>
      <c r="AM50" t="s">
        <v>58</v>
      </c>
      <c r="AN50" t="s">
        <v>58</v>
      </c>
      <c r="AO50" t="s">
        <v>58</v>
      </c>
      <c r="AP50" t="s">
        <v>58</v>
      </c>
      <c r="AQ50" t="s">
        <v>58</v>
      </c>
    </row>
    <row r="51" spans="1:43" x14ac:dyDescent="0.35">
      <c r="A51" t="s">
        <v>203</v>
      </c>
      <c r="B51" t="s">
        <v>47</v>
      </c>
      <c r="C51" t="s">
        <v>270</v>
      </c>
      <c r="E51" t="s">
        <v>49</v>
      </c>
      <c r="F51" t="s">
        <v>271</v>
      </c>
      <c r="G51" t="s">
        <v>272</v>
      </c>
      <c r="I51" t="str">
        <f>HYPERLINK("https://play.google.com/store/apps/details?id=com.finopaymentbank.mobile&amp;reviewId=c073dfc4-fd60-435f-9d93-d01779ab0080","https://play.google.com/store/apps/details?id=com.finopaymentbank.mobile&amp;reviewId=c073dfc4-fd60-435f-9d93-d01779ab0080")</f>
        <v>https://play.google.com/store/apps/details?id=com.finopaymentbank.mobile&amp;reviewId=c073dfc4-fd60-435f-9d93-d01779ab0080</v>
      </c>
      <c r="Y51" t="s">
        <v>53</v>
      </c>
      <c r="Z51" t="s">
        <v>54</v>
      </c>
      <c r="AH51" t="s">
        <v>55</v>
      </c>
      <c r="AI51" t="s">
        <v>273</v>
      </c>
      <c r="AJ51">
        <v>31</v>
      </c>
      <c r="AK51" t="s">
        <v>57</v>
      </c>
      <c r="AL51" t="s">
        <v>58</v>
      </c>
      <c r="AM51" t="s">
        <v>58</v>
      </c>
      <c r="AN51" t="s">
        <v>58</v>
      </c>
      <c r="AO51" t="s">
        <v>58</v>
      </c>
      <c r="AP51" t="s">
        <v>58</v>
      </c>
      <c r="AQ51" t="s">
        <v>58</v>
      </c>
    </row>
    <row r="52" spans="1:43" x14ac:dyDescent="0.35">
      <c r="A52" t="s">
        <v>203</v>
      </c>
      <c r="B52" t="s">
        <v>47</v>
      </c>
      <c r="C52" t="s">
        <v>274</v>
      </c>
      <c r="E52" t="s">
        <v>76</v>
      </c>
      <c r="F52" t="s">
        <v>275</v>
      </c>
      <c r="G52" t="s">
        <v>276</v>
      </c>
      <c r="I52" t="str">
        <f>HYPERLINK("https://play.google.com/store/apps/details?id=com.finopaymentbank.mobile&amp;reviewId=f4d496d7-70dc-43df-8e62-23494e7bb526","https://play.google.com/store/apps/details?id=com.finopaymentbank.mobile&amp;reviewId=f4d496d7-70dc-43df-8e62-23494e7bb526")</f>
        <v>https://play.google.com/store/apps/details?id=com.finopaymentbank.mobile&amp;reviewId=f4d496d7-70dc-43df-8e62-23494e7bb526</v>
      </c>
      <c r="J52" t="s">
        <v>52</v>
      </c>
      <c r="Y52" t="s">
        <v>53</v>
      </c>
      <c r="Z52" t="s">
        <v>114</v>
      </c>
      <c r="AH52" t="s">
        <v>55</v>
      </c>
      <c r="AI52" t="s">
        <v>277</v>
      </c>
      <c r="AJ52">
        <v>28</v>
      </c>
      <c r="AK52" t="s">
        <v>202</v>
      </c>
      <c r="AL52" t="s">
        <v>58</v>
      </c>
      <c r="AM52" t="s">
        <v>58</v>
      </c>
      <c r="AN52" t="s">
        <v>58</v>
      </c>
      <c r="AO52" t="s">
        <v>58</v>
      </c>
      <c r="AP52" t="s">
        <v>58</v>
      </c>
      <c r="AQ52" t="s">
        <v>58</v>
      </c>
    </row>
    <row r="53" spans="1:43" x14ac:dyDescent="0.35">
      <c r="A53" t="s">
        <v>203</v>
      </c>
      <c r="B53" t="s">
        <v>47</v>
      </c>
      <c r="C53" t="s">
        <v>278</v>
      </c>
      <c r="E53" t="s">
        <v>76</v>
      </c>
      <c r="F53" t="s">
        <v>279</v>
      </c>
      <c r="G53" t="s">
        <v>280</v>
      </c>
      <c r="I53" t="str">
        <f>HYPERLINK("https://play.google.com/store/apps/details?id=com.finopaymentbank.mobile&amp;reviewId=1d55f7d6-205e-4913-a906-68aad91bcf72","https://play.google.com/store/apps/details?id=com.finopaymentbank.mobile&amp;reviewId=1d55f7d6-205e-4913-a906-68aad91bcf72")</f>
        <v>https://play.google.com/store/apps/details?id=com.finopaymentbank.mobile&amp;reviewId=1d55f7d6-205e-4913-a906-68aad91bcf72</v>
      </c>
      <c r="J53" t="s">
        <v>52</v>
      </c>
      <c r="Y53" t="s">
        <v>53</v>
      </c>
      <c r="Z53" t="s">
        <v>114</v>
      </c>
      <c r="AH53" t="s">
        <v>55</v>
      </c>
      <c r="AI53" t="s">
        <v>281</v>
      </c>
      <c r="AJ53">
        <v>29</v>
      </c>
      <c r="AK53" t="s">
        <v>63</v>
      </c>
      <c r="AL53" t="s">
        <v>58</v>
      </c>
      <c r="AM53" t="s">
        <v>58</v>
      </c>
      <c r="AN53" t="s">
        <v>58</v>
      </c>
      <c r="AO53" t="s">
        <v>58</v>
      </c>
      <c r="AP53" t="s">
        <v>58</v>
      </c>
      <c r="AQ53" t="s">
        <v>58</v>
      </c>
    </row>
    <row r="54" spans="1:43" x14ac:dyDescent="0.35">
      <c r="A54" t="s">
        <v>203</v>
      </c>
      <c r="B54" t="s">
        <v>47</v>
      </c>
      <c r="C54" t="s">
        <v>282</v>
      </c>
      <c r="E54" t="s">
        <v>49</v>
      </c>
      <c r="F54" t="s">
        <v>283</v>
      </c>
      <c r="G54" t="s">
        <v>284</v>
      </c>
      <c r="I54" t="str">
        <f>HYPERLINK("https://play.google.com/store/apps/details?id=com.finopaymentbank.mobile&amp;reviewId=959f2784-d17f-475c-82aa-8e92244def26","https://play.google.com/store/apps/details?id=com.finopaymentbank.mobile&amp;reviewId=959f2784-d17f-475c-82aa-8e92244def26")</f>
        <v>https://play.google.com/store/apps/details?id=com.finopaymentbank.mobile&amp;reviewId=959f2784-d17f-475c-82aa-8e92244def26</v>
      </c>
      <c r="Y54" t="s">
        <v>53</v>
      </c>
      <c r="Z54" t="s">
        <v>54</v>
      </c>
      <c r="AD54" t="s">
        <v>94</v>
      </c>
      <c r="AE54" t="s">
        <v>95</v>
      </c>
      <c r="AF54" t="s">
        <v>285</v>
      </c>
      <c r="AH54" t="s">
        <v>187</v>
      </c>
      <c r="AI54" t="s">
        <v>162</v>
      </c>
      <c r="AJ54">
        <v>30</v>
      </c>
      <c r="AK54" t="s">
        <v>63</v>
      </c>
      <c r="AL54" t="s">
        <v>58</v>
      </c>
      <c r="AM54" t="s">
        <v>58</v>
      </c>
      <c r="AN54" t="s">
        <v>58</v>
      </c>
      <c r="AO54" t="s">
        <v>58</v>
      </c>
      <c r="AP54" t="s">
        <v>58</v>
      </c>
      <c r="AQ54" t="s">
        <v>58</v>
      </c>
    </row>
    <row r="55" spans="1:43" x14ac:dyDescent="0.35">
      <c r="A55" t="s">
        <v>203</v>
      </c>
      <c r="B55" t="s">
        <v>47</v>
      </c>
      <c r="C55" t="s">
        <v>286</v>
      </c>
      <c r="E55" t="s">
        <v>49</v>
      </c>
      <c r="F55" t="s">
        <v>287</v>
      </c>
      <c r="G55" t="s">
        <v>288</v>
      </c>
      <c r="I55" t="str">
        <f>HYPERLINK("https://play.google.com/store/apps/details?id=com.finopaymentbank.mobile&amp;reviewId=c6352e2c-0454-4323-b386-d6a7109bc0ef","https://play.google.com/store/apps/details?id=com.finopaymentbank.mobile&amp;reviewId=c6352e2c-0454-4323-b386-d6a7109bc0ef")</f>
        <v>https://play.google.com/store/apps/details?id=com.finopaymentbank.mobile&amp;reviewId=c6352e2c-0454-4323-b386-d6a7109bc0ef</v>
      </c>
      <c r="J55" t="s">
        <v>52</v>
      </c>
      <c r="Y55" t="s">
        <v>53</v>
      </c>
      <c r="Z55" t="s">
        <v>54</v>
      </c>
      <c r="AH55" t="s">
        <v>257</v>
      </c>
      <c r="AI55" t="s">
        <v>289</v>
      </c>
      <c r="AJ55">
        <v>30</v>
      </c>
      <c r="AK55" t="s">
        <v>63</v>
      </c>
      <c r="AL55" t="s">
        <v>58</v>
      </c>
      <c r="AM55" t="s">
        <v>58</v>
      </c>
      <c r="AN55" t="s">
        <v>58</v>
      </c>
      <c r="AO55" t="s">
        <v>58</v>
      </c>
      <c r="AP55" t="s">
        <v>58</v>
      </c>
      <c r="AQ55" t="s">
        <v>58</v>
      </c>
    </row>
    <row r="56" spans="1:43" x14ac:dyDescent="0.35">
      <c r="A56" t="s">
        <v>203</v>
      </c>
      <c r="B56" t="s">
        <v>47</v>
      </c>
      <c r="C56" t="s">
        <v>290</v>
      </c>
      <c r="E56" t="s">
        <v>49</v>
      </c>
      <c r="F56" t="s">
        <v>291</v>
      </c>
      <c r="G56" t="s">
        <v>292</v>
      </c>
      <c r="I56" t="str">
        <f>HYPERLINK("https://play.google.com/store/apps/details?id=com.finopaymentbank.mobile&amp;reviewId=9acefde4-c50a-41d2-a395-c0247683a798","https://play.google.com/store/apps/details?id=com.finopaymentbank.mobile&amp;reviewId=9acefde4-c50a-41d2-a395-c0247683a798")</f>
        <v>https://play.google.com/store/apps/details?id=com.finopaymentbank.mobile&amp;reviewId=9acefde4-c50a-41d2-a395-c0247683a798</v>
      </c>
      <c r="J56" t="s">
        <v>52</v>
      </c>
      <c r="Y56" t="s">
        <v>53</v>
      </c>
      <c r="Z56" t="s">
        <v>54</v>
      </c>
      <c r="AH56" t="s">
        <v>55</v>
      </c>
      <c r="AI56" t="s">
        <v>293</v>
      </c>
      <c r="AJ56">
        <v>31</v>
      </c>
      <c r="AK56" t="s">
        <v>63</v>
      </c>
      <c r="AL56" t="s">
        <v>58</v>
      </c>
      <c r="AM56" t="s">
        <v>58</v>
      </c>
      <c r="AN56" t="s">
        <v>58</v>
      </c>
      <c r="AO56" t="s">
        <v>58</v>
      </c>
      <c r="AP56" t="s">
        <v>58</v>
      </c>
      <c r="AQ56" t="s">
        <v>58</v>
      </c>
    </row>
    <row r="57" spans="1:43" x14ac:dyDescent="0.35">
      <c r="A57" t="s">
        <v>203</v>
      </c>
      <c r="B57" t="s">
        <v>47</v>
      </c>
      <c r="C57" t="s">
        <v>294</v>
      </c>
      <c r="E57" t="s">
        <v>76</v>
      </c>
      <c r="F57" t="s">
        <v>295</v>
      </c>
      <c r="G57" t="s">
        <v>296</v>
      </c>
      <c r="I57" t="str">
        <f>HYPERLINK("https://play.google.com/store/apps/details?id=com.finopaymentbank.mobile&amp;reviewId=ca895f87-10ee-4c4f-9f04-39d29fb8f80f","https://play.google.com/store/apps/details?id=com.finopaymentbank.mobile&amp;reviewId=ca895f87-10ee-4c4f-9f04-39d29fb8f80f")</f>
        <v>https://play.google.com/store/apps/details?id=com.finopaymentbank.mobile&amp;reviewId=ca895f87-10ee-4c4f-9f04-39d29fb8f80f</v>
      </c>
      <c r="J57" t="s">
        <v>52</v>
      </c>
      <c r="Y57" t="s">
        <v>53</v>
      </c>
      <c r="Z57" t="s">
        <v>114</v>
      </c>
      <c r="AJ57">
        <v>33</v>
      </c>
      <c r="AK57" t="s">
        <v>102</v>
      </c>
      <c r="AL57" t="s">
        <v>58</v>
      </c>
      <c r="AM57" t="s">
        <v>58</v>
      </c>
      <c r="AN57" t="s">
        <v>58</v>
      </c>
      <c r="AO57" t="s">
        <v>58</v>
      </c>
      <c r="AP57" t="s">
        <v>58</v>
      </c>
      <c r="AQ57" t="s">
        <v>58</v>
      </c>
    </row>
    <row r="58" spans="1:43" x14ac:dyDescent="0.35">
      <c r="A58" t="s">
        <v>203</v>
      </c>
      <c r="B58" t="s">
        <v>47</v>
      </c>
      <c r="C58" t="s">
        <v>297</v>
      </c>
      <c r="E58" t="s">
        <v>49</v>
      </c>
      <c r="F58" t="s">
        <v>298</v>
      </c>
      <c r="G58" t="s">
        <v>299</v>
      </c>
      <c r="I58" t="str">
        <f>HYPERLINK("https://play.google.com/store/apps/details?id=com.finopaymentbank.mobile&amp;reviewId=56924836-4a8c-4123-9e32-145f06bd150a","https://play.google.com/store/apps/details?id=com.finopaymentbank.mobile&amp;reviewId=56924836-4a8c-4123-9e32-145f06bd150a")</f>
        <v>https://play.google.com/store/apps/details?id=com.finopaymentbank.mobile&amp;reviewId=56924836-4a8c-4123-9e32-145f06bd150a</v>
      </c>
      <c r="J58" t="s">
        <v>52</v>
      </c>
      <c r="Y58" t="s">
        <v>53</v>
      </c>
      <c r="Z58" t="s">
        <v>93</v>
      </c>
      <c r="AI58" t="s">
        <v>300</v>
      </c>
      <c r="AJ58">
        <v>29</v>
      </c>
      <c r="AK58" t="s">
        <v>63</v>
      </c>
      <c r="AL58" t="s">
        <v>58</v>
      </c>
      <c r="AM58" t="s">
        <v>58</v>
      </c>
      <c r="AN58" t="s">
        <v>58</v>
      </c>
      <c r="AO58" t="s">
        <v>58</v>
      </c>
      <c r="AP58" t="s">
        <v>58</v>
      </c>
      <c r="AQ58" t="s">
        <v>58</v>
      </c>
    </row>
    <row r="59" spans="1:43" x14ac:dyDescent="0.35">
      <c r="A59" t="s">
        <v>203</v>
      </c>
      <c r="B59" t="s">
        <v>47</v>
      </c>
      <c r="C59" t="s">
        <v>301</v>
      </c>
      <c r="E59" t="s">
        <v>49</v>
      </c>
      <c r="F59" t="s">
        <v>302</v>
      </c>
      <c r="G59" t="s">
        <v>303</v>
      </c>
      <c r="I59" t="str">
        <f>HYPERLINK("https://play.google.com/store/apps/details?id=com.finopaymentbank.mobile&amp;reviewId=d6c1fd2a-f470-4950-8e2c-d3e968ca1b6a","https://play.google.com/store/apps/details?id=com.finopaymentbank.mobile&amp;reviewId=d6c1fd2a-f470-4950-8e2c-d3e968ca1b6a")</f>
        <v>https://play.google.com/store/apps/details?id=com.finopaymentbank.mobile&amp;reviewId=d6c1fd2a-f470-4950-8e2c-d3e968ca1b6a</v>
      </c>
      <c r="J59" t="s">
        <v>52</v>
      </c>
      <c r="Y59" t="s">
        <v>53</v>
      </c>
      <c r="Z59" t="s">
        <v>54</v>
      </c>
      <c r="AH59" t="s">
        <v>55</v>
      </c>
      <c r="AI59" t="s">
        <v>304</v>
      </c>
      <c r="AJ59">
        <v>30</v>
      </c>
      <c r="AK59" t="s">
        <v>81</v>
      </c>
      <c r="AL59" t="s">
        <v>58</v>
      </c>
      <c r="AM59" t="s">
        <v>58</v>
      </c>
      <c r="AN59" t="s">
        <v>58</v>
      </c>
      <c r="AO59" t="s">
        <v>58</v>
      </c>
      <c r="AP59" t="s">
        <v>58</v>
      </c>
      <c r="AQ59" t="s">
        <v>58</v>
      </c>
    </row>
    <row r="60" spans="1:43" x14ac:dyDescent="0.35">
      <c r="A60" t="s">
        <v>305</v>
      </c>
      <c r="B60" t="s">
        <v>47</v>
      </c>
      <c r="C60" t="s">
        <v>306</v>
      </c>
      <c r="E60" t="s">
        <v>49</v>
      </c>
      <c r="F60" t="s">
        <v>307</v>
      </c>
      <c r="G60" t="s">
        <v>308</v>
      </c>
      <c r="I60" t="str">
        <f>HYPERLINK("https://play.google.com/store/apps/details?id=com.finopaymentbank.mobile&amp;reviewId=0b9536e1-e81a-46f8-99ba-0f48299b79eb","https://play.google.com/store/apps/details?id=com.finopaymentbank.mobile&amp;reviewId=0b9536e1-e81a-46f8-99ba-0f48299b79eb")</f>
        <v>https://play.google.com/store/apps/details?id=com.finopaymentbank.mobile&amp;reviewId=0b9536e1-e81a-46f8-99ba-0f48299b79eb</v>
      </c>
      <c r="J60" t="s">
        <v>52</v>
      </c>
      <c r="Y60" t="s">
        <v>53</v>
      </c>
      <c r="Z60" t="s">
        <v>54</v>
      </c>
      <c r="AH60" t="s">
        <v>55</v>
      </c>
      <c r="AI60" t="s">
        <v>309</v>
      </c>
      <c r="AJ60">
        <v>31</v>
      </c>
      <c r="AK60" t="s">
        <v>245</v>
      </c>
      <c r="AL60" t="s">
        <v>58</v>
      </c>
      <c r="AM60" t="s">
        <v>58</v>
      </c>
      <c r="AN60" t="s">
        <v>58</v>
      </c>
      <c r="AO60" t="s">
        <v>58</v>
      </c>
      <c r="AP60" t="s">
        <v>58</v>
      </c>
      <c r="AQ60" t="s">
        <v>58</v>
      </c>
    </row>
    <row r="61" spans="1:43" x14ac:dyDescent="0.35">
      <c r="A61" t="s">
        <v>305</v>
      </c>
      <c r="B61" t="s">
        <v>47</v>
      </c>
      <c r="C61" t="s">
        <v>310</v>
      </c>
      <c r="E61" t="s">
        <v>49</v>
      </c>
      <c r="F61" t="s">
        <v>311</v>
      </c>
      <c r="G61" t="s">
        <v>312</v>
      </c>
      <c r="I61" t="str">
        <f>HYPERLINK("https://play.google.com/store/apps/details?id=com.finopaymentbank.mobile&amp;reviewId=9140916e-d19d-4ea7-88b4-65f4b151ec89","https://play.google.com/store/apps/details?id=com.finopaymentbank.mobile&amp;reviewId=9140916e-d19d-4ea7-88b4-65f4b151ec89")</f>
        <v>https://play.google.com/store/apps/details?id=com.finopaymentbank.mobile&amp;reviewId=9140916e-d19d-4ea7-88b4-65f4b151ec89</v>
      </c>
      <c r="J61" t="s">
        <v>52</v>
      </c>
      <c r="Y61" t="s">
        <v>53</v>
      </c>
      <c r="Z61" t="s">
        <v>93</v>
      </c>
      <c r="AH61" t="s">
        <v>55</v>
      </c>
      <c r="AI61" t="s">
        <v>56</v>
      </c>
      <c r="AJ61">
        <v>33</v>
      </c>
      <c r="AK61" t="s">
        <v>313</v>
      </c>
      <c r="AL61" t="s">
        <v>58</v>
      </c>
      <c r="AM61" t="s">
        <v>58</v>
      </c>
      <c r="AN61" t="s">
        <v>58</v>
      </c>
      <c r="AO61" t="s">
        <v>58</v>
      </c>
      <c r="AP61" t="s">
        <v>58</v>
      </c>
      <c r="AQ61" t="s">
        <v>58</v>
      </c>
    </row>
    <row r="62" spans="1:43" x14ac:dyDescent="0.35">
      <c r="A62" t="s">
        <v>305</v>
      </c>
      <c r="B62" t="s">
        <v>47</v>
      </c>
      <c r="C62" t="s">
        <v>314</v>
      </c>
      <c r="E62" t="s">
        <v>49</v>
      </c>
      <c r="F62" t="s">
        <v>86</v>
      </c>
      <c r="G62" t="s">
        <v>315</v>
      </c>
      <c r="I62" t="str">
        <f>HYPERLINK("https://play.google.com/store/apps/details?id=com.finopaymentbank.mobile&amp;reviewId=048ce7c0-00a6-47b3-920b-0a7ce61a0959","https://play.google.com/store/apps/details?id=com.finopaymentbank.mobile&amp;reviewId=048ce7c0-00a6-47b3-920b-0a7ce61a0959")</f>
        <v>https://play.google.com/store/apps/details?id=com.finopaymentbank.mobile&amp;reviewId=048ce7c0-00a6-47b3-920b-0a7ce61a0959</v>
      </c>
      <c r="Y62" t="s">
        <v>53</v>
      </c>
      <c r="Z62" t="s">
        <v>54</v>
      </c>
      <c r="AH62" t="s">
        <v>55</v>
      </c>
      <c r="AI62" t="s">
        <v>134</v>
      </c>
      <c r="AJ62">
        <v>28</v>
      </c>
      <c r="AK62" t="s">
        <v>57</v>
      </c>
      <c r="AL62" t="s">
        <v>58</v>
      </c>
      <c r="AM62" t="s">
        <v>58</v>
      </c>
      <c r="AN62" t="s">
        <v>58</v>
      </c>
      <c r="AO62" t="s">
        <v>58</v>
      </c>
      <c r="AP62" t="s">
        <v>58</v>
      </c>
      <c r="AQ62" t="s">
        <v>58</v>
      </c>
    </row>
    <row r="63" spans="1:43" x14ac:dyDescent="0.35">
      <c r="A63" t="s">
        <v>305</v>
      </c>
      <c r="B63" t="s">
        <v>47</v>
      </c>
      <c r="C63" t="s">
        <v>316</v>
      </c>
      <c r="E63" t="s">
        <v>76</v>
      </c>
      <c r="F63" t="s">
        <v>317</v>
      </c>
      <c r="G63" t="s">
        <v>318</v>
      </c>
      <c r="I63" t="str">
        <f>HYPERLINK("https://play.google.com/store/apps/details?id=com.finopaymentbank.mobile&amp;reviewId=ece27250-388f-4d51-9dc5-8e1d493fbc9e","https://play.google.com/store/apps/details?id=com.finopaymentbank.mobile&amp;reviewId=ece27250-388f-4d51-9dc5-8e1d493fbc9e")</f>
        <v>https://play.google.com/store/apps/details?id=com.finopaymentbank.mobile&amp;reviewId=ece27250-388f-4d51-9dc5-8e1d493fbc9e</v>
      </c>
      <c r="Y63" t="s">
        <v>53</v>
      </c>
      <c r="Z63" t="s">
        <v>114</v>
      </c>
      <c r="AH63" t="s">
        <v>55</v>
      </c>
      <c r="AI63" t="s">
        <v>319</v>
      </c>
      <c r="AJ63">
        <v>33</v>
      </c>
      <c r="AK63" t="s">
        <v>102</v>
      </c>
      <c r="AL63" t="s">
        <v>58</v>
      </c>
      <c r="AM63" t="s">
        <v>58</v>
      </c>
      <c r="AN63" t="s">
        <v>58</v>
      </c>
      <c r="AO63" t="s">
        <v>58</v>
      </c>
      <c r="AP63" t="s">
        <v>58</v>
      </c>
      <c r="AQ63" t="s">
        <v>58</v>
      </c>
    </row>
    <row r="64" spans="1:43" x14ac:dyDescent="0.35">
      <c r="A64" t="s">
        <v>305</v>
      </c>
      <c r="B64" t="s">
        <v>47</v>
      </c>
      <c r="C64" t="s">
        <v>320</v>
      </c>
      <c r="E64" t="s">
        <v>49</v>
      </c>
      <c r="F64" t="s">
        <v>77</v>
      </c>
      <c r="G64" t="s">
        <v>321</v>
      </c>
      <c r="I64" t="str">
        <f>HYPERLINK("https://play.google.com/store/apps/details?id=com.finopaymentbank.mobile&amp;reviewId=7d4c63be-3b1b-405a-847a-f8ab7011ea29","https://play.google.com/store/apps/details?id=com.finopaymentbank.mobile&amp;reviewId=7d4c63be-3b1b-405a-847a-f8ab7011ea29")</f>
        <v>https://play.google.com/store/apps/details?id=com.finopaymentbank.mobile&amp;reviewId=7d4c63be-3b1b-405a-847a-f8ab7011ea29</v>
      </c>
      <c r="Y64" t="s">
        <v>53</v>
      </c>
      <c r="Z64" t="s">
        <v>54</v>
      </c>
      <c r="AH64" t="s">
        <v>55</v>
      </c>
      <c r="AI64" t="s">
        <v>322</v>
      </c>
      <c r="AJ64">
        <v>27</v>
      </c>
      <c r="AK64" t="s">
        <v>81</v>
      </c>
      <c r="AL64" t="s">
        <v>58</v>
      </c>
      <c r="AM64" t="s">
        <v>58</v>
      </c>
      <c r="AN64" t="s">
        <v>58</v>
      </c>
      <c r="AO64" t="s">
        <v>58</v>
      </c>
      <c r="AP64" t="s">
        <v>58</v>
      </c>
      <c r="AQ64" t="s">
        <v>58</v>
      </c>
    </row>
    <row r="65" spans="1:43" x14ac:dyDescent="0.35">
      <c r="A65" t="s">
        <v>305</v>
      </c>
      <c r="B65" t="s">
        <v>47</v>
      </c>
      <c r="C65" t="s">
        <v>323</v>
      </c>
      <c r="E65" t="s">
        <v>49</v>
      </c>
      <c r="F65" t="s">
        <v>86</v>
      </c>
      <c r="G65" t="s">
        <v>324</v>
      </c>
      <c r="I65" t="str">
        <f>HYPERLINK("https://play.google.com/store/apps/details?id=com.finopaymentbank.mobile&amp;reviewId=d1cd4fa1-fd11-4168-b003-1da12d38ae8e","https://play.google.com/store/apps/details?id=com.finopaymentbank.mobile&amp;reviewId=d1cd4fa1-fd11-4168-b003-1da12d38ae8e")</f>
        <v>https://play.google.com/store/apps/details?id=com.finopaymentbank.mobile&amp;reviewId=d1cd4fa1-fd11-4168-b003-1da12d38ae8e</v>
      </c>
      <c r="J65" t="s">
        <v>52</v>
      </c>
      <c r="Y65" t="s">
        <v>53</v>
      </c>
      <c r="Z65" t="s">
        <v>54</v>
      </c>
      <c r="AH65" t="s">
        <v>55</v>
      </c>
      <c r="AI65" t="s">
        <v>325</v>
      </c>
      <c r="AJ65">
        <v>33</v>
      </c>
      <c r="AK65" t="s">
        <v>57</v>
      </c>
      <c r="AL65" t="s">
        <v>58</v>
      </c>
      <c r="AM65" t="s">
        <v>58</v>
      </c>
      <c r="AN65" t="s">
        <v>58</v>
      </c>
      <c r="AO65" t="s">
        <v>58</v>
      </c>
      <c r="AP65" t="s">
        <v>58</v>
      </c>
      <c r="AQ65" t="s">
        <v>58</v>
      </c>
    </row>
    <row r="66" spans="1:43" x14ac:dyDescent="0.35">
      <c r="A66" t="s">
        <v>305</v>
      </c>
      <c r="B66" t="s">
        <v>47</v>
      </c>
      <c r="C66" t="s">
        <v>326</v>
      </c>
      <c r="E66" t="s">
        <v>49</v>
      </c>
      <c r="F66" t="s">
        <v>327</v>
      </c>
      <c r="G66" t="s">
        <v>328</v>
      </c>
      <c r="I66" t="str">
        <f>HYPERLINK("https://play.google.com/store/apps/details?id=com.finopaymentbank.mobile&amp;reviewId=8c059f93-4bd4-4ed3-a8a9-c2546f541943","https://play.google.com/store/apps/details?id=com.finopaymentbank.mobile&amp;reviewId=8c059f93-4bd4-4ed3-a8a9-c2546f541943")</f>
        <v>https://play.google.com/store/apps/details?id=com.finopaymentbank.mobile&amp;reviewId=8c059f93-4bd4-4ed3-a8a9-c2546f541943</v>
      </c>
      <c r="J66" t="s">
        <v>52</v>
      </c>
      <c r="Y66" t="s">
        <v>53</v>
      </c>
      <c r="Z66" t="s">
        <v>93</v>
      </c>
      <c r="AH66" t="s">
        <v>55</v>
      </c>
      <c r="AI66" t="s">
        <v>329</v>
      </c>
      <c r="AJ66">
        <v>30</v>
      </c>
      <c r="AK66" t="s">
        <v>63</v>
      </c>
      <c r="AL66" t="s">
        <v>58</v>
      </c>
      <c r="AM66" t="s">
        <v>58</v>
      </c>
      <c r="AN66" t="s">
        <v>58</v>
      </c>
      <c r="AO66" t="s">
        <v>58</v>
      </c>
      <c r="AP66" t="s">
        <v>58</v>
      </c>
      <c r="AQ66" t="s">
        <v>58</v>
      </c>
    </row>
    <row r="67" spans="1:43" x14ac:dyDescent="0.35">
      <c r="A67" t="s">
        <v>305</v>
      </c>
      <c r="B67" t="s">
        <v>47</v>
      </c>
      <c r="C67" t="s">
        <v>330</v>
      </c>
      <c r="E67" t="s">
        <v>49</v>
      </c>
      <c r="F67" t="s">
        <v>331</v>
      </c>
      <c r="G67" t="s">
        <v>332</v>
      </c>
      <c r="I67" t="str">
        <f>HYPERLINK("https://play.google.com/store/apps/details?id=com.finopaymentbank.mobile&amp;reviewId=285d2176-570b-458f-bb3a-d105175bfc8a","https://play.google.com/store/apps/details?id=com.finopaymentbank.mobile&amp;reviewId=285d2176-570b-458f-bb3a-d105175bfc8a")</f>
        <v>https://play.google.com/store/apps/details?id=com.finopaymentbank.mobile&amp;reviewId=285d2176-570b-458f-bb3a-d105175bfc8a</v>
      </c>
      <c r="J67" t="s">
        <v>52</v>
      </c>
      <c r="Y67" t="s">
        <v>53</v>
      </c>
      <c r="Z67" t="s">
        <v>93</v>
      </c>
      <c r="AH67" t="s">
        <v>55</v>
      </c>
      <c r="AI67" t="s">
        <v>193</v>
      </c>
      <c r="AJ67">
        <v>29</v>
      </c>
      <c r="AK67" t="s">
        <v>57</v>
      </c>
      <c r="AL67" t="s">
        <v>58</v>
      </c>
      <c r="AM67" t="s">
        <v>58</v>
      </c>
      <c r="AN67" t="s">
        <v>58</v>
      </c>
      <c r="AO67" t="s">
        <v>58</v>
      </c>
      <c r="AP67" t="s">
        <v>58</v>
      </c>
      <c r="AQ67" t="s">
        <v>58</v>
      </c>
    </row>
    <row r="68" spans="1:43" x14ac:dyDescent="0.35">
      <c r="A68" t="s">
        <v>305</v>
      </c>
      <c r="B68" t="s">
        <v>47</v>
      </c>
      <c r="C68" t="s">
        <v>333</v>
      </c>
      <c r="E68" t="s">
        <v>49</v>
      </c>
      <c r="F68" t="s">
        <v>334</v>
      </c>
      <c r="G68" t="s">
        <v>335</v>
      </c>
      <c r="I68" t="str">
        <f>HYPERLINK("https://play.google.com/store/apps/details?id=com.finopaymentbank.mobile&amp;reviewId=9c036086-fa3e-46fd-9ab3-35d9afd183e2","https://play.google.com/store/apps/details?id=com.finopaymentbank.mobile&amp;reviewId=9c036086-fa3e-46fd-9ab3-35d9afd183e2")</f>
        <v>https://play.google.com/store/apps/details?id=com.finopaymentbank.mobile&amp;reviewId=9c036086-fa3e-46fd-9ab3-35d9afd183e2</v>
      </c>
      <c r="J68" t="s">
        <v>52</v>
      </c>
      <c r="Y68" t="s">
        <v>53</v>
      </c>
      <c r="Z68" t="s">
        <v>54</v>
      </c>
      <c r="AH68" t="s">
        <v>55</v>
      </c>
      <c r="AI68" t="s">
        <v>69</v>
      </c>
      <c r="AJ68">
        <v>31</v>
      </c>
      <c r="AK68" t="s">
        <v>249</v>
      </c>
      <c r="AL68" t="s">
        <v>58</v>
      </c>
      <c r="AM68" t="s">
        <v>58</v>
      </c>
      <c r="AN68" t="s">
        <v>58</v>
      </c>
      <c r="AO68" t="s">
        <v>58</v>
      </c>
      <c r="AP68" t="s">
        <v>58</v>
      </c>
      <c r="AQ68" t="s">
        <v>58</v>
      </c>
    </row>
    <row r="69" spans="1:43" x14ac:dyDescent="0.35">
      <c r="A69" t="s">
        <v>305</v>
      </c>
      <c r="B69" t="s">
        <v>47</v>
      </c>
      <c r="C69" t="s">
        <v>336</v>
      </c>
      <c r="E69" t="s">
        <v>76</v>
      </c>
      <c r="F69" t="s">
        <v>337</v>
      </c>
      <c r="G69" t="s">
        <v>338</v>
      </c>
      <c r="I69" t="str">
        <f>HYPERLINK("https://play.google.com/store/apps/details?id=com.finopaymentbank.mobile&amp;reviewId=d8355322-4c47-44db-8fda-5b5ce217fe6e","https://play.google.com/store/apps/details?id=com.finopaymentbank.mobile&amp;reviewId=d8355322-4c47-44db-8fda-5b5ce217fe6e")</f>
        <v>https://play.google.com/store/apps/details?id=com.finopaymentbank.mobile&amp;reviewId=d8355322-4c47-44db-8fda-5b5ce217fe6e</v>
      </c>
      <c r="J69" t="s">
        <v>52</v>
      </c>
      <c r="Y69" t="s">
        <v>53</v>
      </c>
      <c r="Z69" t="s">
        <v>79</v>
      </c>
      <c r="AI69" t="s">
        <v>339</v>
      </c>
      <c r="AJ69">
        <v>31</v>
      </c>
      <c r="AK69" t="s">
        <v>63</v>
      </c>
      <c r="AL69" t="s">
        <v>58</v>
      </c>
      <c r="AM69" t="s">
        <v>58</v>
      </c>
      <c r="AN69" t="s">
        <v>58</v>
      </c>
      <c r="AO69" t="s">
        <v>58</v>
      </c>
      <c r="AP69" t="s">
        <v>58</v>
      </c>
      <c r="AQ69" t="s">
        <v>58</v>
      </c>
    </row>
    <row r="70" spans="1:43" x14ac:dyDescent="0.35">
      <c r="A70" t="s">
        <v>305</v>
      </c>
      <c r="B70" t="s">
        <v>47</v>
      </c>
      <c r="C70" t="s">
        <v>340</v>
      </c>
      <c r="E70" t="s">
        <v>49</v>
      </c>
      <c r="F70" t="s">
        <v>341</v>
      </c>
      <c r="G70" t="s">
        <v>342</v>
      </c>
      <c r="I70" t="str">
        <f>HYPERLINK("https://play.google.com/store/apps/details?id=com.finopaymentbank.mobile&amp;reviewId=dc28a4e6-0445-43ca-a3a2-78b795e7d301","https://play.google.com/store/apps/details?id=com.finopaymentbank.mobile&amp;reviewId=dc28a4e6-0445-43ca-a3a2-78b795e7d301")</f>
        <v>https://play.google.com/store/apps/details?id=com.finopaymentbank.mobile&amp;reviewId=dc28a4e6-0445-43ca-a3a2-78b795e7d301</v>
      </c>
      <c r="J70" t="s">
        <v>52</v>
      </c>
      <c r="Y70" t="s">
        <v>53</v>
      </c>
      <c r="Z70" t="s">
        <v>54</v>
      </c>
      <c r="AI70" t="s">
        <v>343</v>
      </c>
      <c r="AJ70">
        <v>33</v>
      </c>
      <c r="AK70" t="s">
        <v>63</v>
      </c>
      <c r="AL70" t="s">
        <v>58</v>
      </c>
      <c r="AM70" t="s">
        <v>58</v>
      </c>
      <c r="AN70" t="s">
        <v>58</v>
      </c>
      <c r="AO70" t="s">
        <v>58</v>
      </c>
      <c r="AP70" t="s">
        <v>58</v>
      </c>
      <c r="AQ70" t="s">
        <v>58</v>
      </c>
    </row>
    <row r="71" spans="1:43" x14ac:dyDescent="0.35">
      <c r="A71" t="s">
        <v>305</v>
      </c>
      <c r="B71" t="s">
        <v>47</v>
      </c>
      <c r="C71" t="s">
        <v>344</v>
      </c>
      <c r="E71" t="s">
        <v>49</v>
      </c>
      <c r="F71" t="s">
        <v>345</v>
      </c>
      <c r="G71" t="s">
        <v>346</v>
      </c>
      <c r="I71" t="str">
        <f>HYPERLINK("https://play.google.com/store/apps/details?id=com.finopaymentbank.mobile&amp;reviewId=c85f5531-1fc1-4aca-ae10-3cf3853995c0","https://play.google.com/store/apps/details?id=com.finopaymentbank.mobile&amp;reviewId=c85f5531-1fc1-4aca-ae10-3cf3853995c0")</f>
        <v>https://play.google.com/store/apps/details?id=com.finopaymentbank.mobile&amp;reviewId=c85f5531-1fc1-4aca-ae10-3cf3853995c0</v>
      </c>
      <c r="Y71" t="s">
        <v>53</v>
      </c>
      <c r="Z71" t="s">
        <v>54</v>
      </c>
      <c r="AH71" t="s">
        <v>347</v>
      </c>
      <c r="AI71" t="s">
        <v>348</v>
      </c>
      <c r="AJ71">
        <v>29</v>
      </c>
      <c r="AK71" t="s">
        <v>63</v>
      </c>
      <c r="AL71" t="s">
        <v>58</v>
      </c>
      <c r="AM71" t="s">
        <v>58</v>
      </c>
      <c r="AN71" t="s">
        <v>58</v>
      </c>
      <c r="AO71" t="s">
        <v>58</v>
      </c>
      <c r="AP71" t="s">
        <v>58</v>
      </c>
      <c r="AQ71" t="s">
        <v>58</v>
      </c>
    </row>
    <row r="72" spans="1:43" x14ac:dyDescent="0.35">
      <c r="A72" t="s">
        <v>305</v>
      </c>
      <c r="B72" t="s">
        <v>47</v>
      </c>
      <c r="C72" t="s">
        <v>349</v>
      </c>
      <c r="E72" t="s">
        <v>49</v>
      </c>
      <c r="F72" t="s">
        <v>350</v>
      </c>
      <c r="G72" t="s">
        <v>351</v>
      </c>
      <c r="I72" t="str">
        <f>HYPERLINK("https://play.google.com/store/apps/details?id=com.finopaymentbank.mobile&amp;reviewId=6962e980-2206-4cd8-a06e-b6a58b82e0d0","https://play.google.com/store/apps/details?id=com.finopaymentbank.mobile&amp;reviewId=6962e980-2206-4cd8-a06e-b6a58b82e0d0")</f>
        <v>https://play.google.com/store/apps/details?id=com.finopaymentbank.mobile&amp;reviewId=6962e980-2206-4cd8-a06e-b6a58b82e0d0</v>
      </c>
      <c r="J72" t="s">
        <v>52</v>
      </c>
      <c r="Y72" t="s">
        <v>53</v>
      </c>
      <c r="Z72" t="s">
        <v>54</v>
      </c>
      <c r="AH72" t="s">
        <v>55</v>
      </c>
      <c r="AI72" t="s">
        <v>352</v>
      </c>
      <c r="AJ72">
        <v>31</v>
      </c>
      <c r="AK72" t="s">
        <v>102</v>
      </c>
      <c r="AL72" t="s">
        <v>58</v>
      </c>
      <c r="AM72" t="s">
        <v>58</v>
      </c>
      <c r="AN72" t="s">
        <v>58</v>
      </c>
      <c r="AO72" t="s">
        <v>58</v>
      </c>
      <c r="AP72" t="s">
        <v>58</v>
      </c>
      <c r="AQ72" t="s">
        <v>58</v>
      </c>
    </row>
    <row r="73" spans="1:43" x14ac:dyDescent="0.35">
      <c r="A73" t="s">
        <v>305</v>
      </c>
      <c r="B73" t="s">
        <v>47</v>
      </c>
      <c r="C73" t="s">
        <v>353</v>
      </c>
      <c r="E73" t="s">
        <v>76</v>
      </c>
      <c r="F73" t="s">
        <v>354</v>
      </c>
      <c r="G73" t="s">
        <v>355</v>
      </c>
      <c r="I73" t="str">
        <f>HYPERLINK("https://play.google.com/store/apps/details?id=com.finopaymentbank.mobile&amp;reviewId=615589ce-635e-4344-9c46-991f1decf05e","https://play.google.com/store/apps/details?id=com.finopaymentbank.mobile&amp;reviewId=615589ce-635e-4344-9c46-991f1decf05e")</f>
        <v>https://play.google.com/store/apps/details?id=com.finopaymentbank.mobile&amp;reviewId=615589ce-635e-4344-9c46-991f1decf05e</v>
      </c>
      <c r="J73" t="s">
        <v>52</v>
      </c>
      <c r="Y73" t="s">
        <v>53</v>
      </c>
      <c r="Z73" t="s">
        <v>114</v>
      </c>
      <c r="AH73" t="s">
        <v>55</v>
      </c>
      <c r="AI73" t="s">
        <v>356</v>
      </c>
      <c r="AJ73">
        <v>30</v>
      </c>
      <c r="AK73" t="s">
        <v>63</v>
      </c>
      <c r="AL73" t="s">
        <v>58</v>
      </c>
      <c r="AM73" t="s">
        <v>58</v>
      </c>
      <c r="AN73" t="s">
        <v>58</v>
      </c>
      <c r="AO73" t="s">
        <v>58</v>
      </c>
      <c r="AP73" t="s">
        <v>58</v>
      </c>
      <c r="AQ73" t="s">
        <v>58</v>
      </c>
    </row>
    <row r="74" spans="1:43" x14ac:dyDescent="0.35">
      <c r="A74" t="s">
        <v>357</v>
      </c>
      <c r="B74" t="s">
        <v>47</v>
      </c>
      <c r="C74" t="s">
        <v>358</v>
      </c>
      <c r="E74" t="s">
        <v>76</v>
      </c>
      <c r="F74" t="s">
        <v>359</v>
      </c>
      <c r="G74" t="s">
        <v>360</v>
      </c>
      <c r="I74" t="str">
        <f>HYPERLINK("https://play.google.com/store/apps/details?id=com.finopaymentbank.mobile&amp;reviewId=a080fa6d-dd48-4dbd-bbf5-f9b06f9100b7","https://play.google.com/store/apps/details?id=com.finopaymentbank.mobile&amp;reviewId=a080fa6d-dd48-4dbd-bbf5-f9b06f9100b7")</f>
        <v>https://play.google.com/store/apps/details?id=com.finopaymentbank.mobile&amp;reviewId=a080fa6d-dd48-4dbd-bbf5-f9b06f9100b7</v>
      </c>
      <c r="J74" t="s">
        <v>52</v>
      </c>
      <c r="Y74" t="s">
        <v>53</v>
      </c>
      <c r="Z74" t="s">
        <v>114</v>
      </c>
      <c r="AH74" t="s">
        <v>55</v>
      </c>
      <c r="AI74" t="s">
        <v>361</v>
      </c>
      <c r="AJ74">
        <v>23</v>
      </c>
      <c r="AK74" t="s">
        <v>63</v>
      </c>
      <c r="AL74" t="s">
        <v>58</v>
      </c>
      <c r="AM74" t="s">
        <v>58</v>
      </c>
      <c r="AN74" t="s">
        <v>58</v>
      </c>
      <c r="AO74" t="s">
        <v>58</v>
      </c>
      <c r="AP74" t="s">
        <v>58</v>
      </c>
      <c r="AQ74" t="s">
        <v>58</v>
      </c>
    </row>
    <row r="75" spans="1:43" x14ac:dyDescent="0.35">
      <c r="A75" t="s">
        <v>357</v>
      </c>
      <c r="B75" t="s">
        <v>47</v>
      </c>
      <c r="C75" t="s">
        <v>362</v>
      </c>
      <c r="E75" t="s">
        <v>49</v>
      </c>
      <c r="F75" t="s">
        <v>363</v>
      </c>
      <c r="G75" t="s">
        <v>364</v>
      </c>
      <c r="I75" t="str">
        <f>HYPERLINK("https://play.google.com/store/apps/details?id=com.finopaymentbank.mobile&amp;reviewId=eef7fdae-9fb6-470e-9c38-55e7031e96b8","https://play.google.com/store/apps/details?id=com.finopaymentbank.mobile&amp;reviewId=eef7fdae-9fb6-470e-9c38-55e7031e96b8")</f>
        <v>https://play.google.com/store/apps/details?id=com.finopaymentbank.mobile&amp;reviewId=eef7fdae-9fb6-470e-9c38-55e7031e96b8</v>
      </c>
      <c r="J75" t="s">
        <v>52</v>
      </c>
      <c r="Y75" t="s">
        <v>53</v>
      </c>
      <c r="Z75" t="s">
        <v>54</v>
      </c>
      <c r="AH75" t="s">
        <v>55</v>
      </c>
      <c r="AI75" t="s">
        <v>300</v>
      </c>
      <c r="AJ75">
        <v>29</v>
      </c>
      <c r="AK75" t="s">
        <v>63</v>
      </c>
      <c r="AL75" t="s">
        <v>58</v>
      </c>
      <c r="AM75" t="s">
        <v>58</v>
      </c>
      <c r="AN75" t="s">
        <v>58</v>
      </c>
      <c r="AO75" t="s">
        <v>58</v>
      </c>
      <c r="AP75" t="s">
        <v>58</v>
      </c>
      <c r="AQ75" t="s">
        <v>58</v>
      </c>
    </row>
    <row r="76" spans="1:43" x14ac:dyDescent="0.35">
      <c r="A76" t="s">
        <v>357</v>
      </c>
      <c r="B76" t="s">
        <v>47</v>
      </c>
      <c r="C76" t="s">
        <v>365</v>
      </c>
      <c r="E76" t="s">
        <v>49</v>
      </c>
      <c r="F76" t="s">
        <v>77</v>
      </c>
      <c r="G76" t="s">
        <v>366</v>
      </c>
      <c r="I76" t="str">
        <f>HYPERLINK("https://play.google.com/store/apps/details?id=com.finopaymentbank.mobile&amp;reviewId=c127e610-d30a-4546-b6d5-89f741073066","https://play.google.com/store/apps/details?id=com.finopaymentbank.mobile&amp;reviewId=c127e610-d30a-4546-b6d5-89f741073066")</f>
        <v>https://play.google.com/store/apps/details?id=com.finopaymentbank.mobile&amp;reviewId=c127e610-d30a-4546-b6d5-89f741073066</v>
      </c>
      <c r="J76" t="s">
        <v>52</v>
      </c>
      <c r="Y76" t="s">
        <v>53</v>
      </c>
      <c r="Z76" t="s">
        <v>54</v>
      </c>
      <c r="AH76" t="s">
        <v>55</v>
      </c>
      <c r="AI76" t="s">
        <v>367</v>
      </c>
      <c r="AJ76">
        <v>30</v>
      </c>
      <c r="AK76" t="s">
        <v>81</v>
      </c>
      <c r="AL76" t="s">
        <v>58</v>
      </c>
      <c r="AM76" t="s">
        <v>58</v>
      </c>
      <c r="AN76" t="s">
        <v>58</v>
      </c>
      <c r="AO76" t="s">
        <v>58</v>
      </c>
      <c r="AP76" t="s">
        <v>58</v>
      </c>
      <c r="AQ76" t="s">
        <v>58</v>
      </c>
    </row>
    <row r="77" spans="1:43" x14ac:dyDescent="0.35">
      <c r="A77" t="s">
        <v>357</v>
      </c>
      <c r="B77" t="s">
        <v>47</v>
      </c>
      <c r="C77" t="s">
        <v>368</v>
      </c>
      <c r="E77" t="s">
        <v>49</v>
      </c>
      <c r="F77" t="s">
        <v>369</v>
      </c>
      <c r="G77" t="s">
        <v>370</v>
      </c>
      <c r="I77" t="str">
        <f>HYPERLINK("https://play.google.com/store/apps/details?id=com.finopaymentbank.mobile&amp;reviewId=6799bf27-a1c1-4b36-a464-a45abb2a5650","https://play.google.com/store/apps/details?id=com.finopaymentbank.mobile&amp;reviewId=6799bf27-a1c1-4b36-a464-a45abb2a5650")</f>
        <v>https://play.google.com/store/apps/details?id=com.finopaymentbank.mobile&amp;reviewId=6799bf27-a1c1-4b36-a464-a45abb2a5650</v>
      </c>
      <c r="J77" t="s">
        <v>52</v>
      </c>
      <c r="Y77" t="s">
        <v>53</v>
      </c>
      <c r="Z77" t="s">
        <v>54</v>
      </c>
      <c r="AI77" t="s">
        <v>134</v>
      </c>
      <c r="AJ77">
        <v>28</v>
      </c>
      <c r="AK77" t="s">
        <v>63</v>
      </c>
      <c r="AL77" t="s">
        <v>58</v>
      </c>
      <c r="AM77" t="s">
        <v>58</v>
      </c>
      <c r="AN77" t="s">
        <v>58</v>
      </c>
      <c r="AO77" t="s">
        <v>58</v>
      </c>
      <c r="AP77" t="s">
        <v>58</v>
      </c>
      <c r="AQ77" t="s">
        <v>58</v>
      </c>
    </row>
    <row r="78" spans="1:43" x14ac:dyDescent="0.35">
      <c r="A78" t="s">
        <v>357</v>
      </c>
      <c r="B78" t="s">
        <v>47</v>
      </c>
      <c r="C78" t="s">
        <v>371</v>
      </c>
      <c r="E78" t="s">
        <v>76</v>
      </c>
      <c r="F78" t="s">
        <v>372</v>
      </c>
      <c r="G78" t="s">
        <v>373</v>
      </c>
      <c r="I78" t="str">
        <f>HYPERLINK("https://play.google.com/store/apps/details?id=com.finopaymentbank.mobile&amp;reviewId=be0c4b10-c61e-4837-b6eb-f5ee74e9ca5d","https://play.google.com/store/apps/details?id=com.finopaymentbank.mobile&amp;reviewId=be0c4b10-c61e-4837-b6eb-f5ee74e9ca5d")</f>
        <v>https://play.google.com/store/apps/details?id=com.finopaymentbank.mobile&amp;reviewId=be0c4b10-c61e-4837-b6eb-f5ee74e9ca5d</v>
      </c>
      <c r="J78" t="s">
        <v>92</v>
      </c>
      <c r="Y78" t="s">
        <v>53</v>
      </c>
      <c r="Z78" t="s">
        <v>114</v>
      </c>
      <c r="AH78" t="s">
        <v>55</v>
      </c>
      <c r="AI78" t="s">
        <v>374</v>
      </c>
      <c r="AJ78">
        <v>33</v>
      </c>
      <c r="AK78" t="s">
        <v>63</v>
      </c>
      <c r="AL78" t="s">
        <v>58</v>
      </c>
      <c r="AM78" t="s">
        <v>58</v>
      </c>
      <c r="AN78" t="s">
        <v>58</v>
      </c>
      <c r="AO78" t="s">
        <v>58</v>
      </c>
      <c r="AP78" t="s">
        <v>58</v>
      </c>
      <c r="AQ78" t="s">
        <v>58</v>
      </c>
    </row>
    <row r="79" spans="1:43" x14ac:dyDescent="0.35">
      <c r="A79" t="s">
        <v>357</v>
      </c>
      <c r="B79" t="s">
        <v>47</v>
      </c>
      <c r="C79" t="s">
        <v>375</v>
      </c>
      <c r="E79" t="s">
        <v>49</v>
      </c>
      <c r="F79" t="s">
        <v>376</v>
      </c>
      <c r="G79" t="s">
        <v>377</v>
      </c>
      <c r="I79" t="str">
        <f>HYPERLINK("https://play.google.com/store/apps/details?id=com.finopaymentbank.mobile&amp;reviewId=987f7c11-85f7-4cb0-a698-b0bc4a8896bb","https://play.google.com/store/apps/details?id=com.finopaymentbank.mobile&amp;reviewId=987f7c11-85f7-4cb0-a698-b0bc4a8896bb")</f>
        <v>https://play.google.com/store/apps/details?id=com.finopaymentbank.mobile&amp;reviewId=987f7c11-85f7-4cb0-a698-b0bc4a8896bb</v>
      </c>
      <c r="J79" t="s">
        <v>52</v>
      </c>
      <c r="Y79" t="s">
        <v>53</v>
      </c>
      <c r="Z79" t="s">
        <v>54</v>
      </c>
      <c r="AH79" t="s">
        <v>55</v>
      </c>
      <c r="AI79" t="s">
        <v>378</v>
      </c>
      <c r="AJ79">
        <v>29</v>
      </c>
      <c r="AK79" t="s">
        <v>116</v>
      </c>
      <c r="AL79" t="s">
        <v>58</v>
      </c>
      <c r="AM79" t="s">
        <v>58</v>
      </c>
      <c r="AN79" t="s">
        <v>58</v>
      </c>
      <c r="AO79" t="s">
        <v>58</v>
      </c>
      <c r="AP79" t="s">
        <v>58</v>
      </c>
      <c r="AQ79" t="s">
        <v>58</v>
      </c>
    </row>
    <row r="80" spans="1:43" x14ac:dyDescent="0.35">
      <c r="A80" t="s">
        <v>357</v>
      </c>
      <c r="B80" t="s">
        <v>47</v>
      </c>
      <c r="C80" t="s">
        <v>379</v>
      </c>
      <c r="E80" t="s">
        <v>49</v>
      </c>
      <c r="F80" t="s">
        <v>380</v>
      </c>
      <c r="G80" t="s">
        <v>381</v>
      </c>
      <c r="I80" t="str">
        <f>HYPERLINK("https://play.google.com/store/apps/details?id=com.finopaymentbank.mobile&amp;reviewId=de98348d-c702-4732-a92a-e94b8c5672d7","https://play.google.com/store/apps/details?id=com.finopaymentbank.mobile&amp;reviewId=de98348d-c702-4732-a92a-e94b8c5672d7")</f>
        <v>https://play.google.com/store/apps/details?id=com.finopaymentbank.mobile&amp;reviewId=de98348d-c702-4732-a92a-e94b8c5672d7</v>
      </c>
      <c r="Y80" t="s">
        <v>53</v>
      </c>
      <c r="Z80" t="s">
        <v>54</v>
      </c>
      <c r="AI80" t="s">
        <v>382</v>
      </c>
      <c r="AJ80">
        <v>33</v>
      </c>
      <c r="AK80" t="s">
        <v>183</v>
      </c>
      <c r="AL80" t="s">
        <v>58</v>
      </c>
      <c r="AM80" t="s">
        <v>58</v>
      </c>
      <c r="AN80" t="s">
        <v>58</v>
      </c>
      <c r="AO80" t="s">
        <v>58</v>
      </c>
      <c r="AP80" t="s">
        <v>58</v>
      </c>
      <c r="AQ80" t="s">
        <v>58</v>
      </c>
    </row>
    <row r="81" spans="1:43" x14ac:dyDescent="0.35">
      <c r="A81" t="s">
        <v>357</v>
      </c>
      <c r="B81" t="s">
        <v>47</v>
      </c>
      <c r="C81" t="s">
        <v>383</v>
      </c>
      <c r="E81" t="s">
        <v>49</v>
      </c>
      <c r="F81" t="s">
        <v>384</v>
      </c>
      <c r="G81" t="s">
        <v>385</v>
      </c>
      <c r="I81" t="str">
        <f>HYPERLINK("https://play.google.com/store/apps/details?id=com.finopaymentbank.mobile&amp;reviewId=95d79230-73a0-44cf-a330-973ce7e4c183","https://play.google.com/store/apps/details?id=com.finopaymentbank.mobile&amp;reviewId=95d79230-73a0-44cf-a330-973ce7e4c183")</f>
        <v>https://play.google.com/store/apps/details?id=com.finopaymentbank.mobile&amp;reviewId=95d79230-73a0-44cf-a330-973ce7e4c183</v>
      </c>
      <c r="J81" t="s">
        <v>52</v>
      </c>
      <c r="Y81" t="s">
        <v>53</v>
      </c>
      <c r="Z81" t="s">
        <v>54</v>
      </c>
      <c r="AH81" t="s">
        <v>55</v>
      </c>
      <c r="AI81" t="s">
        <v>386</v>
      </c>
      <c r="AJ81">
        <v>28</v>
      </c>
      <c r="AK81" t="s">
        <v>387</v>
      </c>
      <c r="AL81" t="s">
        <v>58</v>
      </c>
      <c r="AM81" t="s">
        <v>58</v>
      </c>
      <c r="AN81" t="s">
        <v>58</v>
      </c>
      <c r="AO81" t="s">
        <v>58</v>
      </c>
      <c r="AP81" t="s">
        <v>58</v>
      </c>
      <c r="AQ81" t="s">
        <v>58</v>
      </c>
    </row>
    <row r="82" spans="1:43" x14ac:dyDescent="0.35">
      <c r="A82" t="s">
        <v>357</v>
      </c>
      <c r="B82" t="s">
        <v>47</v>
      </c>
      <c r="C82" t="s">
        <v>388</v>
      </c>
      <c r="E82" t="s">
        <v>49</v>
      </c>
      <c r="F82" t="s">
        <v>389</v>
      </c>
      <c r="G82" t="s">
        <v>390</v>
      </c>
      <c r="I82" t="str">
        <f>HYPERLINK("https://play.google.com/store/apps/details?id=com.finopaymentbank.mobile&amp;reviewId=361f8b0a-4032-40d1-8fed-98b35d1d7b6b","https://play.google.com/store/apps/details?id=com.finopaymentbank.mobile&amp;reviewId=361f8b0a-4032-40d1-8fed-98b35d1d7b6b")</f>
        <v>https://play.google.com/store/apps/details?id=com.finopaymentbank.mobile&amp;reviewId=361f8b0a-4032-40d1-8fed-98b35d1d7b6b</v>
      </c>
      <c r="J82" t="s">
        <v>52</v>
      </c>
      <c r="Y82" t="s">
        <v>53</v>
      </c>
      <c r="Z82" t="s">
        <v>54</v>
      </c>
      <c r="AH82" t="s">
        <v>55</v>
      </c>
      <c r="AI82" t="s">
        <v>391</v>
      </c>
      <c r="AJ82">
        <v>33</v>
      </c>
      <c r="AK82" t="s">
        <v>63</v>
      </c>
      <c r="AL82" t="s">
        <v>58</v>
      </c>
      <c r="AM82" t="s">
        <v>58</v>
      </c>
      <c r="AN82" t="s">
        <v>58</v>
      </c>
      <c r="AO82" t="s">
        <v>58</v>
      </c>
      <c r="AP82" t="s">
        <v>58</v>
      </c>
      <c r="AQ82" t="s">
        <v>58</v>
      </c>
    </row>
    <row r="83" spans="1:43" x14ac:dyDescent="0.35">
      <c r="A83" t="s">
        <v>357</v>
      </c>
      <c r="B83" t="s">
        <v>47</v>
      </c>
      <c r="C83" t="s">
        <v>392</v>
      </c>
      <c r="E83" t="s">
        <v>76</v>
      </c>
      <c r="F83" t="s">
        <v>393</v>
      </c>
      <c r="G83" t="s">
        <v>394</v>
      </c>
      <c r="I83" t="str">
        <f>HYPERLINK("https://play.google.com/store/apps/details?id=com.finopaymentbank.mobile&amp;reviewId=1af08f35-c68c-4149-a9ff-b422d75ec856","https://play.google.com/store/apps/details?id=com.finopaymentbank.mobile&amp;reviewId=1af08f35-c68c-4149-a9ff-b422d75ec856")</f>
        <v>https://play.google.com/store/apps/details?id=com.finopaymentbank.mobile&amp;reviewId=1af08f35-c68c-4149-a9ff-b422d75ec856</v>
      </c>
      <c r="J83" t="s">
        <v>92</v>
      </c>
      <c r="Y83" t="s">
        <v>53</v>
      </c>
      <c r="Z83" t="s">
        <v>114</v>
      </c>
      <c r="AI83" t="s">
        <v>395</v>
      </c>
      <c r="AJ83">
        <v>33</v>
      </c>
      <c r="AK83" t="s">
        <v>63</v>
      </c>
      <c r="AL83" t="s">
        <v>58</v>
      </c>
      <c r="AM83" t="s">
        <v>58</v>
      </c>
      <c r="AN83" t="s">
        <v>58</v>
      </c>
      <c r="AO83" t="s">
        <v>58</v>
      </c>
      <c r="AP83" t="s">
        <v>58</v>
      </c>
      <c r="AQ83" t="s">
        <v>58</v>
      </c>
    </row>
    <row r="84" spans="1:43" x14ac:dyDescent="0.35">
      <c r="A84" t="s">
        <v>357</v>
      </c>
      <c r="B84" t="s">
        <v>47</v>
      </c>
      <c r="C84" t="s">
        <v>396</v>
      </c>
      <c r="E84" t="s">
        <v>76</v>
      </c>
      <c r="F84" t="s">
        <v>397</v>
      </c>
      <c r="G84" t="s">
        <v>398</v>
      </c>
      <c r="I84" t="str">
        <f>HYPERLINK("https://play.google.com/store/apps/details?id=com.finopaymentbank.mobile&amp;reviewId=bec566b4-681e-490b-a2f2-adc11a1959cf","https://play.google.com/store/apps/details?id=com.finopaymentbank.mobile&amp;reviewId=bec566b4-681e-490b-a2f2-adc11a1959cf")</f>
        <v>https://play.google.com/store/apps/details?id=com.finopaymentbank.mobile&amp;reviewId=bec566b4-681e-490b-a2f2-adc11a1959cf</v>
      </c>
      <c r="J84" t="s">
        <v>92</v>
      </c>
      <c r="Y84" t="s">
        <v>53</v>
      </c>
      <c r="Z84" t="s">
        <v>114</v>
      </c>
      <c r="AH84" t="s">
        <v>55</v>
      </c>
      <c r="AJ84">
        <v>33</v>
      </c>
      <c r="AK84" t="s">
        <v>63</v>
      </c>
      <c r="AL84" t="s">
        <v>58</v>
      </c>
      <c r="AM84" t="s">
        <v>58</v>
      </c>
      <c r="AN84" t="s">
        <v>58</v>
      </c>
      <c r="AO84" t="s">
        <v>58</v>
      </c>
      <c r="AP84" t="s">
        <v>58</v>
      </c>
      <c r="AQ84" t="s">
        <v>58</v>
      </c>
    </row>
    <row r="85" spans="1:43" x14ac:dyDescent="0.35">
      <c r="A85" t="s">
        <v>399</v>
      </c>
      <c r="B85" t="s">
        <v>47</v>
      </c>
      <c r="C85" t="s">
        <v>400</v>
      </c>
      <c r="E85" t="s">
        <v>76</v>
      </c>
      <c r="F85" t="s">
        <v>401</v>
      </c>
      <c r="G85" t="s">
        <v>402</v>
      </c>
      <c r="I85" t="str">
        <f>HYPERLINK("https://play.google.com/store/apps/details?id=com.finopaymentbank.mobile&amp;reviewId=d0645cb2-ab8e-4478-b9f2-7e663c02d682","https://play.google.com/store/apps/details?id=com.finopaymentbank.mobile&amp;reviewId=d0645cb2-ab8e-4478-b9f2-7e663c02d682")</f>
        <v>https://play.google.com/store/apps/details?id=com.finopaymentbank.mobile&amp;reviewId=d0645cb2-ab8e-4478-b9f2-7e663c02d682</v>
      </c>
      <c r="J85" t="s">
        <v>52</v>
      </c>
      <c r="Y85" t="s">
        <v>53</v>
      </c>
      <c r="Z85" t="s">
        <v>114</v>
      </c>
      <c r="AH85" t="s">
        <v>55</v>
      </c>
      <c r="AI85" t="s">
        <v>403</v>
      </c>
      <c r="AJ85">
        <v>33</v>
      </c>
      <c r="AK85" t="s">
        <v>70</v>
      </c>
      <c r="AL85" t="s">
        <v>58</v>
      </c>
      <c r="AM85" t="s">
        <v>58</v>
      </c>
      <c r="AN85" t="s">
        <v>58</v>
      </c>
      <c r="AO85" t="s">
        <v>58</v>
      </c>
      <c r="AP85" t="s">
        <v>58</v>
      </c>
      <c r="AQ85" t="s">
        <v>58</v>
      </c>
    </row>
    <row r="86" spans="1:43" x14ac:dyDescent="0.35">
      <c r="A86" t="s">
        <v>399</v>
      </c>
      <c r="B86" t="s">
        <v>47</v>
      </c>
      <c r="C86" t="s">
        <v>404</v>
      </c>
      <c r="E86" t="s">
        <v>49</v>
      </c>
      <c r="F86" t="s">
        <v>405</v>
      </c>
      <c r="G86" t="s">
        <v>406</v>
      </c>
      <c r="I86" t="str">
        <f>HYPERLINK("https://play.google.com/store/apps/details?id=com.finopaymentbank.mobile&amp;reviewId=b83134a9-3ed3-41d3-b130-5bd8bd2f2ab6","https://play.google.com/store/apps/details?id=com.finopaymentbank.mobile&amp;reviewId=b83134a9-3ed3-41d3-b130-5bd8bd2f2ab6")</f>
        <v>https://play.google.com/store/apps/details?id=com.finopaymentbank.mobile&amp;reviewId=b83134a9-3ed3-41d3-b130-5bd8bd2f2ab6</v>
      </c>
      <c r="J86" t="s">
        <v>52</v>
      </c>
      <c r="Y86" t="s">
        <v>53</v>
      </c>
      <c r="Z86" t="s">
        <v>54</v>
      </c>
      <c r="AH86" t="s">
        <v>228</v>
      </c>
      <c r="AI86" t="s">
        <v>215</v>
      </c>
      <c r="AJ86">
        <v>31</v>
      </c>
      <c r="AK86" t="s">
        <v>63</v>
      </c>
      <c r="AL86" t="s">
        <v>58</v>
      </c>
      <c r="AM86" t="s">
        <v>58</v>
      </c>
      <c r="AN86" t="s">
        <v>58</v>
      </c>
      <c r="AO86" t="s">
        <v>58</v>
      </c>
      <c r="AP86" t="s">
        <v>58</v>
      </c>
      <c r="AQ86" t="s">
        <v>58</v>
      </c>
    </row>
    <row r="87" spans="1:43" x14ac:dyDescent="0.35">
      <c r="A87" t="s">
        <v>399</v>
      </c>
      <c r="B87" t="s">
        <v>47</v>
      </c>
      <c r="C87" t="s">
        <v>407</v>
      </c>
      <c r="E87" t="s">
        <v>76</v>
      </c>
      <c r="F87" t="s">
        <v>408</v>
      </c>
      <c r="G87" t="s">
        <v>409</v>
      </c>
      <c r="I87" t="str">
        <f>HYPERLINK("https://play.google.com/store/apps/details?id=com.finopaymentbank.mobile&amp;reviewId=fb11450d-c573-4807-b71a-6419a3d6dfaa","https://play.google.com/store/apps/details?id=com.finopaymentbank.mobile&amp;reviewId=fb11450d-c573-4807-b71a-6419a3d6dfaa")</f>
        <v>https://play.google.com/store/apps/details?id=com.finopaymentbank.mobile&amp;reviewId=fb11450d-c573-4807-b71a-6419a3d6dfaa</v>
      </c>
      <c r="J87" t="s">
        <v>52</v>
      </c>
      <c r="Y87" t="s">
        <v>53</v>
      </c>
      <c r="Z87" t="s">
        <v>114</v>
      </c>
      <c r="AH87" t="s">
        <v>55</v>
      </c>
      <c r="AI87" t="s">
        <v>410</v>
      </c>
      <c r="AJ87">
        <v>34</v>
      </c>
      <c r="AK87" t="s">
        <v>63</v>
      </c>
      <c r="AL87" t="s">
        <v>58</v>
      </c>
      <c r="AM87" t="s">
        <v>58</v>
      </c>
      <c r="AN87" t="s">
        <v>58</v>
      </c>
      <c r="AO87" t="s">
        <v>58</v>
      </c>
      <c r="AP87" t="s">
        <v>58</v>
      </c>
      <c r="AQ87" t="s">
        <v>58</v>
      </c>
    </row>
    <row r="88" spans="1:43" x14ac:dyDescent="0.35">
      <c r="A88" t="s">
        <v>399</v>
      </c>
      <c r="B88" t="s">
        <v>47</v>
      </c>
      <c r="C88" t="s">
        <v>411</v>
      </c>
      <c r="E88" t="s">
        <v>49</v>
      </c>
      <c r="F88" t="s">
        <v>412</v>
      </c>
      <c r="G88" t="s">
        <v>413</v>
      </c>
      <c r="I88" t="str">
        <f>HYPERLINK("https://play.google.com/store/apps/details?id=com.finopaymentbank.mobile&amp;reviewId=8810eb1f-7bfd-4dd1-bb32-b7c531981b4a","https://play.google.com/store/apps/details?id=com.finopaymentbank.mobile&amp;reviewId=8810eb1f-7bfd-4dd1-bb32-b7c531981b4a")</f>
        <v>https://play.google.com/store/apps/details?id=com.finopaymentbank.mobile&amp;reviewId=8810eb1f-7bfd-4dd1-bb32-b7c531981b4a</v>
      </c>
      <c r="J88" t="s">
        <v>52</v>
      </c>
      <c r="Y88" t="s">
        <v>53</v>
      </c>
      <c r="Z88" t="s">
        <v>54</v>
      </c>
      <c r="AH88" t="s">
        <v>55</v>
      </c>
      <c r="AI88" t="s">
        <v>414</v>
      </c>
      <c r="AJ88">
        <v>27</v>
      </c>
      <c r="AK88" t="s">
        <v>63</v>
      </c>
      <c r="AL88" t="s">
        <v>58</v>
      </c>
      <c r="AM88" t="s">
        <v>58</v>
      </c>
      <c r="AN88" t="s">
        <v>58</v>
      </c>
      <c r="AO88" t="s">
        <v>58</v>
      </c>
      <c r="AP88" t="s">
        <v>58</v>
      </c>
      <c r="AQ88" t="s">
        <v>58</v>
      </c>
    </row>
    <row r="89" spans="1:43" x14ac:dyDescent="0.35">
      <c r="A89" t="s">
        <v>399</v>
      </c>
      <c r="B89" t="s">
        <v>47</v>
      </c>
      <c r="C89" t="s">
        <v>415</v>
      </c>
      <c r="E89" t="s">
        <v>76</v>
      </c>
      <c r="F89" t="s">
        <v>298</v>
      </c>
      <c r="G89" t="s">
        <v>416</v>
      </c>
      <c r="I89" t="str">
        <f>HYPERLINK("https://play.google.com/store/apps/details?id=com.finopaymentbank.mobile&amp;reviewId=da89ac83-62c1-4ae9-a66a-5b24b8c8b0d7","https://play.google.com/store/apps/details?id=com.finopaymentbank.mobile&amp;reviewId=da89ac83-62c1-4ae9-a66a-5b24b8c8b0d7")</f>
        <v>https://play.google.com/store/apps/details?id=com.finopaymentbank.mobile&amp;reviewId=da89ac83-62c1-4ae9-a66a-5b24b8c8b0d7</v>
      </c>
      <c r="J89" t="s">
        <v>52</v>
      </c>
      <c r="Y89" t="s">
        <v>53</v>
      </c>
      <c r="Z89" t="s">
        <v>114</v>
      </c>
      <c r="AH89" t="s">
        <v>228</v>
      </c>
      <c r="AI89" t="s">
        <v>218</v>
      </c>
      <c r="AJ89">
        <v>24</v>
      </c>
      <c r="AK89" t="s">
        <v>63</v>
      </c>
      <c r="AL89" t="s">
        <v>58</v>
      </c>
      <c r="AM89" t="s">
        <v>58</v>
      </c>
      <c r="AN89" t="s">
        <v>58</v>
      </c>
      <c r="AO89" t="s">
        <v>58</v>
      </c>
      <c r="AP89" t="s">
        <v>58</v>
      </c>
      <c r="AQ89" t="s">
        <v>58</v>
      </c>
    </row>
    <row r="90" spans="1:43" x14ac:dyDescent="0.35">
      <c r="A90" t="s">
        <v>399</v>
      </c>
      <c r="B90" t="s">
        <v>47</v>
      </c>
      <c r="C90" t="s">
        <v>417</v>
      </c>
      <c r="E90" t="s">
        <v>65</v>
      </c>
      <c r="F90" t="s">
        <v>418</v>
      </c>
      <c r="G90" t="s">
        <v>419</v>
      </c>
      <c r="I90" t="str">
        <f>HYPERLINK("https://play.google.com/store/apps/details?id=com.finopaymentbank.mobile&amp;reviewId=9f9e5a21-81ad-4467-a1bd-27a2d58bef65","https://play.google.com/store/apps/details?id=com.finopaymentbank.mobile&amp;reviewId=9f9e5a21-81ad-4467-a1bd-27a2d58bef65")</f>
        <v>https://play.google.com/store/apps/details?id=com.finopaymentbank.mobile&amp;reviewId=9f9e5a21-81ad-4467-a1bd-27a2d58bef65</v>
      </c>
      <c r="J90" t="s">
        <v>52</v>
      </c>
      <c r="Y90" t="s">
        <v>53</v>
      </c>
      <c r="Z90" t="s">
        <v>68</v>
      </c>
      <c r="AI90" t="s">
        <v>88</v>
      </c>
      <c r="AJ90">
        <v>30</v>
      </c>
      <c r="AK90" t="s">
        <v>70</v>
      </c>
      <c r="AL90" t="s">
        <v>58</v>
      </c>
      <c r="AM90" t="s">
        <v>58</v>
      </c>
      <c r="AN90" t="s">
        <v>58</v>
      </c>
      <c r="AO90" t="s">
        <v>58</v>
      </c>
      <c r="AP90" t="s">
        <v>58</v>
      </c>
      <c r="AQ90" t="s">
        <v>58</v>
      </c>
    </row>
    <row r="91" spans="1:43" x14ac:dyDescent="0.35">
      <c r="A91" t="s">
        <v>399</v>
      </c>
      <c r="B91" t="s">
        <v>47</v>
      </c>
      <c r="C91" t="s">
        <v>420</v>
      </c>
      <c r="E91" t="s">
        <v>49</v>
      </c>
      <c r="F91" t="s">
        <v>86</v>
      </c>
      <c r="G91" t="s">
        <v>421</v>
      </c>
      <c r="I91" t="str">
        <f>HYPERLINK("https://play.google.com/store/apps/details?id=com.finopaymentbank.mobile&amp;reviewId=43112f31-e141-4d64-903d-832ea392ad9e","https://play.google.com/store/apps/details?id=com.finopaymentbank.mobile&amp;reviewId=43112f31-e141-4d64-903d-832ea392ad9e")</f>
        <v>https://play.google.com/store/apps/details?id=com.finopaymentbank.mobile&amp;reviewId=43112f31-e141-4d64-903d-832ea392ad9e</v>
      </c>
      <c r="J91" t="s">
        <v>52</v>
      </c>
      <c r="Y91" t="s">
        <v>53</v>
      </c>
      <c r="Z91" t="s">
        <v>54</v>
      </c>
      <c r="AI91" t="s">
        <v>422</v>
      </c>
      <c r="AJ91">
        <v>27</v>
      </c>
      <c r="AK91" t="s">
        <v>57</v>
      </c>
      <c r="AL91" t="s">
        <v>58</v>
      </c>
      <c r="AM91" t="s">
        <v>58</v>
      </c>
      <c r="AN91" t="s">
        <v>58</v>
      </c>
      <c r="AO91" t="s">
        <v>58</v>
      </c>
      <c r="AP91" t="s">
        <v>58</v>
      </c>
      <c r="AQ91" t="s">
        <v>58</v>
      </c>
    </row>
    <row r="92" spans="1:43" x14ac:dyDescent="0.35">
      <c r="A92" t="s">
        <v>399</v>
      </c>
      <c r="B92" t="s">
        <v>47</v>
      </c>
      <c r="C92" t="s">
        <v>423</v>
      </c>
      <c r="E92" t="s">
        <v>49</v>
      </c>
      <c r="F92" t="s">
        <v>424</v>
      </c>
      <c r="G92" t="s">
        <v>425</v>
      </c>
      <c r="I92" t="str">
        <f>HYPERLINK("https://play.google.com/store/apps/details?id=com.finopaymentbank.mobile&amp;reviewId=93494166-a830-4bb7-ac20-a91f776de986","https://play.google.com/store/apps/details?id=com.finopaymentbank.mobile&amp;reviewId=93494166-a830-4bb7-ac20-a91f776de986")</f>
        <v>https://play.google.com/store/apps/details?id=com.finopaymentbank.mobile&amp;reviewId=93494166-a830-4bb7-ac20-a91f776de986</v>
      </c>
      <c r="J92" t="s">
        <v>52</v>
      </c>
      <c r="Y92" t="s">
        <v>53</v>
      </c>
      <c r="Z92" t="s">
        <v>54</v>
      </c>
      <c r="AH92" t="s">
        <v>187</v>
      </c>
      <c r="AI92" t="s">
        <v>426</v>
      </c>
      <c r="AJ92">
        <v>27</v>
      </c>
      <c r="AK92" t="s">
        <v>70</v>
      </c>
      <c r="AL92" t="s">
        <v>58</v>
      </c>
      <c r="AM92" t="s">
        <v>58</v>
      </c>
      <c r="AN92" t="s">
        <v>58</v>
      </c>
      <c r="AO92" t="s">
        <v>58</v>
      </c>
      <c r="AP92" t="s">
        <v>58</v>
      </c>
      <c r="AQ92" t="s">
        <v>58</v>
      </c>
    </row>
    <row r="93" spans="1:43" x14ac:dyDescent="0.35">
      <c r="A93" t="s">
        <v>399</v>
      </c>
      <c r="B93" t="s">
        <v>47</v>
      </c>
      <c r="C93" t="s">
        <v>427</v>
      </c>
      <c r="E93" t="s">
        <v>49</v>
      </c>
      <c r="F93" t="s">
        <v>428</v>
      </c>
      <c r="G93" t="s">
        <v>429</v>
      </c>
      <c r="I93" t="str">
        <f>HYPERLINK("https://play.google.com/store/apps/details?id=com.finopaymentbank.mobile&amp;reviewId=2dec636b-ced7-44e4-b025-b0615909a8a0","https://play.google.com/store/apps/details?id=com.finopaymentbank.mobile&amp;reviewId=2dec636b-ced7-44e4-b025-b0615909a8a0")</f>
        <v>https://play.google.com/store/apps/details?id=com.finopaymentbank.mobile&amp;reviewId=2dec636b-ced7-44e4-b025-b0615909a8a0</v>
      </c>
      <c r="J93" t="s">
        <v>52</v>
      </c>
      <c r="Y93" t="s">
        <v>53</v>
      </c>
      <c r="Z93" t="s">
        <v>93</v>
      </c>
      <c r="AH93" t="s">
        <v>55</v>
      </c>
      <c r="AJ93">
        <v>33</v>
      </c>
      <c r="AK93" t="s">
        <v>63</v>
      </c>
      <c r="AL93" t="s">
        <v>58</v>
      </c>
      <c r="AM93" t="s">
        <v>58</v>
      </c>
      <c r="AN93" t="s">
        <v>58</v>
      </c>
      <c r="AO93" t="s">
        <v>58</v>
      </c>
      <c r="AP93" t="s">
        <v>58</v>
      </c>
      <c r="AQ93" t="s">
        <v>58</v>
      </c>
    </row>
    <row r="94" spans="1:43" x14ac:dyDescent="0.35">
      <c r="A94" t="s">
        <v>399</v>
      </c>
      <c r="B94" t="s">
        <v>47</v>
      </c>
      <c r="C94" t="s">
        <v>430</v>
      </c>
      <c r="E94" t="s">
        <v>49</v>
      </c>
      <c r="F94" t="s">
        <v>431</v>
      </c>
      <c r="G94" t="s">
        <v>432</v>
      </c>
      <c r="I94" t="str">
        <f>HYPERLINK("https://play.google.com/store/apps/details?id=com.finopaymentbank.mobile&amp;reviewId=18df7b53-b0e6-472b-9ffa-c32b2cbdfa2e","https://play.google.com/store/apps/details?id=com.finopaymentbank.mobile&amp;reviewId=18df7b53-b0e6-472b-9ffa-c32b2cbdfa2e")</f>
        <v>https://play.google.com/store/apps/details?id=com.finopaymentbank.mobile&amp;reviewId=18df7b53-b0e6-472b-9ffa-c32b2cbdfa2e</v>
      </c>
      <c r="J94" t="s">
        <v>52</v>
      </c>
      <c r="Y94" t="s">
        <v>53</v>
      </c>
      <c r="Z94" t="s">
        <v>54</v>
      </c>
      <c r="AH94" t="s">
        <v>347</v>
      </c>
      <c r="AI94" t="s">
        <v>215</v>
      </c>
      <c r="AJ94">
        <v>31</v>
      </c>
      <c r="AK94" t="s">
        <v>70</v>
      </c>
      <c r="AL94" t="s">
        <v>58</v>
      </c>
      <c r="AM94" t="s">
        <v>58</v>
      </c>
      <c r="AN94" t="s">
        <v>58</v>
      </c>
      <c r="AO94" t="s">
        <v>58</v>
      </c>
      <c r="AP94" t="s">
        <v>58</v>
      </c>
      <c r="AQ94" t="s">
        <v>58</v>
      </c>
    </row>
    <row r="95" spans="1:43" x14ac:dyDescent="0.35">
      <c r="A95" t="s">
        <v>399</v>
      </c>
      <c r="B95" t="s">
        <v>47</v>
      </c>
      <c r="C95" t="s">
        <v>433</v>
      </c>
      <c r="E95" t="s">
        <v>49</v>
      </c>
      <c r="F95" t="s">
        <v>86</v>
      </c>
      <c r="G95" t="s">
        <v>434</v>
      </c>
      <c r="I95" t="str">
        <f>HYPERLINK("https://play.google.com/store/apps/details?id=com.finopaymentbank.mobile&amp;reviewId=00c1fb6a-1320-474b-80ca-18fbecce163d","https://play.google.com/store/apps/details?id=com.finopaymentbank.mobile&amp;reviewId=00c1fb6a-1320-474b-80ca-18fbecce163d")</f>
        <v>https://play.google.com/store/apps/details?id=com.finopaymentbank.mobile&amp;reviewId=00c1fb6a-1320-474b-80ca-18fbecce163d</v>
      </c>
      <c r="J95" t="s">
        <v>52</v>
      </c>
      <c r="Y95" t="s">
        <v>53</v>
      </c>
      <c r="Z95" t="s">
        <v>54</v>
      </c>
      <c r="AI95" t="s">
        <v>178</v>
      </c>
      <c r="AJ95">
        <v>31</v>
      </c>
      <c r="AK95" t="s">
        <v>57</v>
      </c>
      <c r="AL95" t="s">
        <v>58</v>
      </c>
      <c r="AM95" t="s">
        <v>58</v>
      </c>
      <c r="AN95" t="s">
        <v>58</v>
      </c>
      <c r="AO95" t="s">
        <v>58</v>
      </c>
      <c r="AP95" t="s">
        <v>58</v>
      </c>
      <c r="AQ95" t="s">
        <v>58</v>
      </c>
    </row>
    <row r="96" spans="1:43" x14ac:dyDescent="0.35">
      <c r="A96" t="s">
        <v>399</v>
      </c>
      <c r="B96" t="s">
        <v>47</v>
      </c>
      <c r="C96" t="s">
        <v>435</v>
      </c>
      <c r="E96" t="s">
        <v>49</v>
      </c>
      <c r="F96" t="s">
        <v>77</v>
      </c>
      <c r="G96" t="s">
        <v>436</v>
      </c>
      <c r="I96" t="str">
        <f>HYPERLINK("https://play.google.com/store/apps/details?id=com.finopaymentbank.mobile&amp;reviewId=41967f61-869f-486c-89e4-ebd862235edc","https://play.google.com/store/apps/details?id=com.finopaymentbank.mobile&amp;reviewId=41967f61-869f-486c-89e4-ebd862235edc")</f>
        <v>https://play.google.com/store/apps/details?id=com.finopaymentbank.mobile&amp;reviewId=41967f61-869f-486c-89e4-ebd862235edc</v>
      </c>
      <c r="J96" t="s">
        <v>52</v>
      </c>
      <c r="Y96" t="s">
        <v>53</v>
      </c>
      <c r="Z96" t="s">
        <v>54</v>
      </c>
      <c r="AH96" t="s">
        <v>55</v>
      </c>
      <c r="AI96" t="s">
        <v>437</v>
      </c>
      <c r="AJ96">
        <v>34</v>
      </c>
      <c r="AK96" t="s">
        <v>81</v>
      </c>
      <c r="AL96" t="s">
        <v>58</v>
      </c>
      <c r="AM96" t="s">
        <v>58</v>
      </c>
      <c r="AN96" t="s">
        <v>58</v>
      </c>
      <c r="AO96" t="s">
        <v>58</v>
      </c>
      <c r="AP96" t="s">
        <v>58</v>
      </c>
      <c r="AQ96" t="s">
        <v>58</v>
      </c>
    </row>
    <row r="97" spans="1:43" x14ac:dyDescent="0.35">
      <c r="A97" t="s">
        <v>438</v>
      </c>
      <c r="B97" t="s">
        <v>47</v>
      </c>
      <c r="C97" t="s">
        <v>439</v>
      </c>
      <c r="E97" t="s">
        <v>49</v>
      </c>
      <c r="F97" t="s">
        <v>440</v>
      </c>
      <c r="G97" t="s">
        <v>441</v>
      </c>
      <c r="I97" t="str">
        <f>HYPERLINK("https://play.google.com/store/apps/details?id=com.finopaymentbank.mobile&amp;reviewId=bcd2a4df-8acd-475e-a55b-425d34bcf8c5","https://play.google.com/store/apps/details?id=com.finopaymentbank.mobile&amp;reviewId=bcd2a4df-8acd-475e-a55b-425d34bcf8c5")</f>
        <v>https://play.google.com/store/apps/details?id=com.finopaymentbank.mobile&amp;reviewId=bcd2a4df-8acd-475e-a55b-425d34bcf8c5</v>
      </c>
      <c r="J97" t="s">
        <v>52</v>
      </c>
      <c r="Y97" t="s">
        <v>53</v>
      </c>
      <c r="Z97" t="s">
        <v>54</v>
      </c>
      <c r="AH97" t="s">
        <v>347</v>
      </c>
      <c r="AI97" t="s">
        <v>201</v>
      </c>
      <c r="AJ97">
        <v>30</v>
      </c>
      <c r="AK97" t="s">
        <v>70</v>
      </c>
      <c r="AL97" t="s">
        <v>58</v>
      </c>
      <c r="AM97" t="s">
        <v>58</v>
      </c>
      <c r="AN97" t="s">
        <v>58</v>
      </c>
      <c r="AO97" t="s">
        <v>58</v>
      </c>
      <c r="AP97" t="s">
        <v>58</v>
      </c>
      <c r="AQ97" t="s">
        <v>58</v>
      </c>
    </row>
    <row r="98" spans="1:43" x14ac:dyDescent="0.35">
      <c r="A98" t="s">
        <v>438</v>
      </c>
      <c r="B98" t="s">
        <v>47</v>
      </c>
      <c r="C98" t="s">
        <v>442</v>
      </c>
      <c r="E98" t="s">
        <v>49</v>
      </c>
      <c r="F98" t="s">
        <v>443</v>
      </c>
      <c r="G98" t="s">
        <v>444</v>
      </c>
      <c r="I98" t="str">
        <f>HYPERLINK("https://play.google.com/store/apps/details?id=com.finopaymentbank.mobile&amp;reviewId=a25c46b8-e3ed-4bf0-8b8c-ca2dec8b4320","https://play.google.com/store/apps/details?id=com.finopaymentbank.mobile&amp;reviewId=a25c46b8-e3ed-4bf0-8b8c-ca2dec8b4320")</f>
        <v>https://play.google.com/store/apps/details?id=com.finopaymentbank.mobile&amp;reviewId=a25c46b8-e3ed-4bf0-8b8c-ca2dec8b4320</v>
      </c>
      <c r="J98" t="s">
        <v>52</v>
      </c>
      <c r="Y98" t="s">
        <v>53</v>
      </c>
      <c r="Z98" t="s">
        <v>54</v>
      </c>
      <c r="AH98" t="s">
        <v>347</v>
      </c>
      <c r="AJ98">
        <v>33</v>
      </c>
      <c r="AK98" t="s">
        <v>63</v>
      </c>
      <c r="AL98" t="s">
        <v>58</v>
      </c>
      <c r="AM98" t="s">
        <v>58</v>
      </c>
      <c r="AN98" t="s">
        <v>58</v>
      </c>
      <c r="AO98" t="s">
        <v>58</v>
      </c>
      <c r="AP98" t="s">
        <v>58</v>
      </c>
      <c r="AQ98" t="s">
        <v>58</v>
      </c>
    </row>
    <row r="99" spans="1:43" x14ac:dyDescent="0.35">
      <c r="A99" t="s">
        <v>438</v>
      </c>
      <c r="B99" t="s">
        <v>47</v>
      </c>
      <c r="C99" t="s">
        <v>445</v>
      </c>
      <c r="E99" t="s">
        <v>49</v>
      </c>
      <c r="F99" t="s">
        <v>446</v>
      </c>
      <c r="G99" t="s">
        <v>447</v>
      </c>
      <c r="I99" t="str">
        <f>HYPERLINK("https://play.google.com/store/apps/details?id=com.finopaymentbank.mobile&amp;reviewId=654b2c89-8ace-4bed-adbc-ab821d90d849","https://play.google.com/store/apps/details?id=com.finopaymentbank.mobile&amp;reviewId=654b2c89-8ace-4bed-adbc-ab821d90d849")</f>
        <v>https://play.google.com/store/apps/details?id=com.finopaymentbank.mobile&amp;reviewId=654b2c89-8ace-4bed-adbc-ab821d90d849</v>
      </c>
      <c r="Y99" t="s">
        <v>53</v>
      </c>
      <c r="Z99" t="s">
        <v>54</v>
      </c>
      <c r="AH99" t="s">
        <v>55</v>
      </c>
      <c r="AI99" t="s">
        <v>448</v>
      </c>
      <c r="AJ99">
        <v>30</v>
      </c>
      <c r="AK99" t="s">
        <v>154</v>
      </c>
      <c r="AL99" t="s">
        <v>58</v>
      </c>
      <c r="AM99" t="s">
        <v>58</v>
      </c>
      <c r="AN99" t="s">
        <v>58</v>
      </c>
      <c r="AO99" t="s">
        <v>58</v>
      </c>
      <c r="AP99" t="s">
        <v>58</v>
      </c>
      <c r="AQ99" t="s">
        <v>58</v>
      </c>
    </row>
    <row r="100" spans="1:43" x14ac:dyDescent="0.35">
      <c r="A100" t="s">
        <v>438</v>
      </c>
      <c r="B100" t="s">
        <v>47</v>
      </c>
      <c r="C100" t="s">
        <v>449</v>
      </c>
      <c r="E100" t="s">
        <v>49</v>
      </c>
      <c r="F100" t="s">
        <v>86</v>
      </c>
      <c r="G100" t="s">
        <v>450</v>
      </c>
      <c r="I100" t="str">
        <f>HYPERLINK("https://play.google.com/store/apps/details?id=com.finopaymentbank.mobile&amp;reviewId=258afd41-09c4-47d8-8aa5-251e915ffdfd","https://play.google.com/store/apps/details?id=com.finopaymentbank.mobile&amp;reviewId=258afd41-09c4-47d8-8aa5-251e915ffdfd")</f>
        <v>https://play.google.com/store/apps/details?id=com.finopaymentbank.mobile&amp;reviewId=258afd41-09c4-47d8-8aa5-251e915ffdfd</v>
      </c>
      <c r="J100" t="s">
        <v>52</v>
      </c>
      <c r="Y100" t="s">
        <v>53</v>
      </c>
      <c r="Z100" t="s">
        <v>54</v>
      </c>
      <c r="AH100" t="s">
        <v>55</v>
      </c>
      <c r="AI100" t="s">
        <v>451</v>
      </c>
      <c r="AJ100">
        <v>31</v>
      </c>
      <c r="AK100" t="s">
        <v>57</v>
      </c>
      <c r="AL100" t="s">
        <v>58</v>
      </c>
      <c r="AM100" t="s">
        <v>58</v>
      </c>
      <c r="AN100" t="s">
        <v>58</v>
      </c>
      <c r="AO100" t="s">
        <v>58</v>
      </c>
      <c r="AP100" t="s">
        <v>58</v>
      </c>
      <c r="AQ100" t="s">
        <v>58</v>
      </c>
    </row>
    <row r="101" spans="1:43" x14ac:dyDescent="0.35">
      <c r="A101" t="s">
        <v>438</v>
      </c>
      <c r="B101" t="s">
        <v>47</v>
      </c>
      <c r="C101" t="s">
        <v>452</v>
      </c>
      <c r="E101" t="s">
        <v>49</v>
      </c>
      <c r="F101" t="s">
        <v>453</v>
      </c>
      <c r="G101" t="s">
        <v>454</v>
      </c>
      <c r="I101" t="str">
        <f>HYPERLINK("https://play.google.com/store/apps/details?id=com.finopaymentbank.mobile&amp;reviewId=469152c9-7e6a-416d-a8c7-3b9ddf31be7a","https://play.google.com/store/apps/details?id=com.finopaymentbank.mobile&amp;reviewId=469152c9-7e6a-416d-a8c7-3b9ddf31be7a")</f>
        <v>https://play.google.com/store/apps/details?id=com.finopaymentbank.mobile&amp;reviewId=469152c9-7e6a-416d-a8c7-3b9ddf31be7a</v>
      </c>
      <c r="J101" t="s">
        <v>52</v>
      </c>
      <c r="Y101" t="s">
        <v>53</v>
      </c>
      <c r="Z101" t="s">
        <v>54</v>
      </c>
      <c r="AH101" t="s">
        <v>55</v>
      </c>
      <c r="AI101" t="s">
        <v>455</v>
      </c>
      <c r="AJ101">
        <v>31</v>
      </c>
      <c r="AK101" t="s">
        <v>202</v>
      </c>
      <c r="AL101" t="s">
        <v>58</v>
      </c>
      <c r="AM101" t="s">
        <v>58</v>
      </c>
      <c r="AN101" t="s">
        <v>58</v>
      </c>
      <c r="AO101" t="s">
        <v>58</v>
      </c>
      <c r="AP101" t="s">
        <v>58</v>
      </c>
      <c r="AQ101" t="s">
        <v>58</v>
      </c>
    </row>
    <row r="102" spans="1:43" x14ac:dyDescent="0.35">
      <c r="A102" t="s">
        <v>438</v>
      </c>
      <c r="B102" t="s">
        <v>47</v>
      </c>
      <c r="C102" t="s">
        <v>456</v>
      </c>
      <c r="E102" t="s">
        <v>49</v>
      </c>
      <c r="F102" t="s">
        <v>457</v>
      </c>
      <c r="G102" t="s">
        <v>458</v>
      </c>
      <c r="I102" t="str">
        <f>HYPERLINK("https://play.google.com/store/apps/details?id=com.finopaymentbank.mobile&amp;reviewId=d598440a-21f0-41d3-80ca-9ad8ce5f8b9b","https://play.google.com/store/apps/details?id=com.finopaymentbank.mobile&amp;reviewId=d598440a-21f0-41d3-80ca-9ad8ce5f8b9b")</f>
        <v>https://play.google.com/store/apps/details?id=com.finopaymentbank.mobile&amp;reviewId=d598440a-21f0-41d3-80ca-9ad8ce5f8b9b</v>
      </c>
      <c r="J102" t="s">
        <v>52</v>
      </c>
      <c r="Y102" t="s">
        <v>53</v>
      </c>
      <c r="Z102" t="s">
        <v>54</v>
      </c>
      <c r="AH102" t="s">
        <v>55</v>
      </c>
      <c r="AI102" t="s">
        <v>459</v>
      </c>
      <c r="AJ102">
        <v>30</v>
      </c>
      <c r="AK102" t="s">
        <v>102</v>
      </c>
      <c r="AL102" t="s">
        <v>58</v>
      </c>
      <c r="AM102" t="s">
        <v>58</v>
      </c>
      <c r="AN102" t="s">
        <v>58</v>
      </c>
      <c r="AO102" t="s">
        <v>58</v>
      </c>
      <c r="AP102" t="s">
        <v>58</v>
      </c>
      <c r="AQ102" t="s">
        <v>58</v>
      </c>
    </row>
    <row r="103" spans="1:43" x14ac:dyDescent="0.35">
      <c r="A103" t="s">
        <v>438</v>
      </c>
      <c r="B103" t="s">
        <v>47</v>
      </c>
      <c r="C103" t="s">
        <v>460</v>
      </c>
      <c r="E103" t="s">
        <v>76</v>
      </c>
      <c r="F103" t="s">
        <v>461</v>
      </c>
      <c r="G103" t="s">
        <v>462</v>
      </c>
      <c r="I103" t="str">
        <f>HYPERLINK("https://play.google.com/store/apps/details?id=com.finopaymentbank.mobile&amp;reviewId=d08e5259-a6a9-4295-b7f8-60c77a651083","https://play.google.com/store/apps/details?id=com.finopaymentbank.mobile&amp;reviewId=d08e5259-a6a9-4295-b7f8-60c77a651083")</f>
        <v>https://play.google.com/store/apps/details?id=com.finopaymentbank.mobile&amp;reviewId=d08e5259-a6a9-4295-b7f8-60c77a651083</v>
      </c>
      <c r="J103" t="s">
        <v>52</v>
      </c>
      <c r="Y103" t="s">
        <v>53</v>
      </c>
      <c r="Z103" t="s">
        <v>114</v>
      </c>
      <c r="AH103" t="s">
        <v>55</v>
      </c>
      <c r="AI103" t="s">
        <v>463</v>
      </c>
      <c r="AJ103">
        <v>33</v>
      </c>
      <c r="AK103" t="s">
        <v>63</v>
      </c>
      <c r="AL103" t="s">
        <v>58</v>
      </c>
      <c r="AM103" t="s">
        <v>58</v>
      </c>
      <c r="AN103" t="s">
        <v>58</v>
      </c>
      <c r="AO103" t="s">
        <v>58</v>
      </c>
      <c r="AP103" t="s">
        <v>58</v>
      </c>
      <c r="AQ103" t="s">
        <v>58</v>
      </c>
    </row>
    <row r="104" spans="1:43" x14ac:dyDescent="0.35">
      <c r="A104" t="s">
        <v>438</v>
      </c>
      <c r="B104" t="s">
        <v>47</v>
      </c>
      <c r="C104" t="s">
        <v>464</v>
      </c>
      <c r="E104" t="s">
        <v>49</v>
      </c>
      <c r="F104" t="s">
        <v>298</v>
      </c>
      <c r="G104" t="s">
        <v>465</v>
      </c>
      <c r="I104" t="str">
        <f>HYPERLINK("https://play.google.com/store/apps/details?id=com.finopaymentbank.mobile&amp;reviewId=c25805fe-193d-4068-a34f-f51deb8fa6f4","https://play.google.com/store/apps/details?id=com.finopaymentbank.mobile&amp;reviewId=c25805fe-193d-4068-a34f-f51deb8fa6f4")</f>
        <v>https://play.google.com/store/apps/details?id=com.finopaymentbank.mobile&amp;reviewId=c25805fe-193d-4068-a34f-f51deb8fa6f4</v>
      </c>
      <c r="J104" t="s">
        <v>52</v>
      </c>
      <c r="Y104" t="s">
        <v>53</v>
      </c>
      <c r="Z104" t="s">
        <v>54</v>
      </c>
      <c r="AH104" t="s">
        <v>466</v>
      </c>
      <c r="AI104" t="s">
        <v>467</v>
      </c>
      <c r="AJ104">
        <v>28</v>
      </c>
      <c r="AK104" t="s">
        <v>63</v>
      </c>
      <c r="AL104" t="s">
        <v>58</v>
      </c>
      <c r="AM104" t="s">
        <v>58</v>
      </c>
      <c r="AN104" t="s">
        <v>58</v>
      </c>
      <c r="AO104" t="s">
        <v>58</v>
      </c>
      <c r="AP104" t="s">
        <v>58</v>
      </c>
      <c r="AQ104" t="s">
        <v>58</v>
      </c>
    </row>
    <row r="105" spans="1:43" x14ac:dyDescent="0.35">
      <c r="A105" t="s">
        <v>438</v>
      </c>
      <c r="B105" t="s">
        <v>47</v>
      </c>
      <c r="C105" t="s">
        <v>468</v>
      </c>
      <c r="E105" t="s">
        <v>49</v>
      </c>
      <c r="F105" t="s">
        <v>118</v>
      </c>
      <c r="G105" t="s">
        <v>469</v>
      </c>
      <c r="I105" t="str">
        <f>HYPERLINK("https://play.google.com/store/apps/details?id=com.finopaymentbank.mobile&amp;reviewId=9fc5d6b3-15bf-4a7c-a624-7bd5620b8f0c","https://play.google.com/store/apps/details?id=com.finopaymentbank.mobile&amp;reviewId=9fc5d6b3-15bf-4a7c-a624-7bd5620b8f0c")</f>
        <v>https://play.google.com/store/apps/details?id=com.finopaymentbank.mobile&amp;reviewId=9fc5d6b3-15bf-4a7c-a624-7bd5620b8f0c</v>
      </c>
      <c r="J105" t="s">
        <v>52</v>
      </c>
      <c r="Y105" t="s">
        <v>53</v>
      </c>
      <c r="Z105" t="s">
        <v>54</v>
      </c>
      <c r="AH105" t="s">
        <v>192</v>
      </c>
      <c r="AI105" t="s">
        <v>470</v>
      </c>
      <c r="AJ105">
        <v>29</v>
      </c>
      <c r="AK105" t="s">
        <v>121</v>
      </c>
      <c r="AL105" t="s">
        <v>58</v>
      </c>
      <c r="AM105" t="s">
        <v>58</v>
      </c>
      <c r="AN105" t="s">
        <v>58</v>
      </c>
      <c r="AO105" t="s">
        <v>58</v>
      </c>
      <c r="AP105" t="s">
        <v>58</v>
      </c>
      <c r="AQ105" t="s">
        <v>58</v>
      </c>
    </row>
    <row r="106" spans="1:43" x14ac:dyDescent="0.35">
      <c r="A106" t="s">
        <v>438</v>
      </c>
      <c r="B106" t="s">
        <v>47</v>
      </c>
      <c r="C106" t="s">
        <v>64</v>
      </c>
      <c r="E106" t="s">
        <v>49</v>
      </c>
      <c r="F106" t="s">
        <v>471</v>
      </c>
      <c r="G106" t="s">
        <v>472</v>
      </c>
      <c r="I106" t="str">
        <f>HYPERLINK("https://play.google.com/store/apps/details?id=com.finopaymentbank.mobile&amp;reviewId=9da2982c-b1df-4097-a755-66ec21f0f680","https://play.google.com/store/apps/details?id=com.finopaymentbank.mobile&amp;reviewId=9da2982c-b1df-4097-a755-66ec21f0f680")</f>
        <v>https://play.google.com/store/apps/details?id=com.finopaymentbank.mobile&amp;reviewId=9da2982c-b1df-4097-a755-66ec21f0f680</v>
      </c>
      <c r="J106" t="s">
        <v>52</v>
      </c>
      <c r="Y106" t="s">
        <v>53</v>
      </c>
      <c r="Z106" t="s">
        <v>54</v>
      </c>
      <c r="AH106" t="s">
        <v>55</v>
      </c>
      <c r="AI106" t="s">
        <v>62</v>
      </c>
      <c r="AJ106">
        <v>31</v>
      </c>
      <c r="AK106" t="s">
        <v>63</v>
      </c>
      <c r="AL106" t="s">
        <v>58</v>
      </c>
      <c r="AM106" t="s">
        <v>58</v>
      </c>
      <c r="AN106" t="s">
        <v>58</v>
      </c>
      <c r="AO106" t="s">
        <v>58</v>
      </c>
      <c r="AP106" t="s">
        <v>58</v>
      </c>
      <c r="AQ106" t="s">
        <v>58</v>
      </c>
    </row>
    <row r="107" spans="1:43" x14ac:dyDescent="0.35">
      <c r="A107" t="s">
        <v>438</v>
      </c>
      <c r="B107" t="s">
        <v>47</v>
      </c>
      <c r="C107" t="s">
        <v>473</v>
      </c>
      <c r="E107" t="s">
        <v>49</v>
      </c>
      <c r="F107" t="s">
        <v>474</v>
      </c>
      <c r="G107" t="s">
        <v>475</v>
      </c>
      <c r="I107" t="str">
        <f>HYPERLINK("https://play.google.com/store/apps/details?id=com.finopaymentbank.mobile&amp;reviewId=5c1f3373-00a8-4fa4-a1e2-2651c638bfd1","https://play.google.com/store/apps/details?id=com.finopaymentbank.mobile&amp;reviewId=5c1f3373-00a8-4fa4-a1e2-2651c638bfd1")</f>
        <v>https://play.google.com/store/apps/details?id=com.finopaymentbank.mobile&amp;reviewId=5c1f3373-00a8-4fa4-a1e2-2651c638bfd1</v>
      </c>
      <c r="J107" t="s">
        <v>52</v>
      </c>
      <c r="Y107" t="s">
        <v>53</v>
      </c>
      <c r="Z107" t="s">
        <v>93</v>
      </c>
      <c r="AI107" t="s">
        <v>476</v>
      </c>
      <c r="AJ107">
        <v>33</v>
      </c>
      <c r="AK107" t="s">
        <v>81</v>
      </c>
      <c r="AL107" t="s">
        <v>58</v>
      </c>
      <c r="AM107" t="s">
        <v>58</v>
      </c>
      <c r="AN107" t="s">
        <v>58</v>
      </c>
      <c r="AO107" t="s">
        <v>58</v>
      </c>
      <c r="AP107" t="s">
        <v>58</v>
      </c>
      <c r="AQ107" t="s">
        <v>58</v>
      </c>
    </row>
    <row r="108" spans="1:43" x14ac:dyDescent="0.35">
      <c r="A108" t="s">
        <v>438</v>
      </c>
      <c r="B108" t="s">
        <v>47</v>
      </c>
      <c r="C108" t="s">
        <v>477</v>
      </c>
      <c r="E108" t="s">
        <v>49</v>
      </c>
      <c r="F108" t="s">
        <v>77</v>
      </c>
      <c r="G108" t="s">
        <v>478</v>
      </c>
      <c r="I108" t="str">
        <f>HYPERLINK("https://play.google.com/store/apps/details?id=com.finopaymentbank.mobile&amp;reviewId=ce138610-fefb-4588-bcc0-467c55270616","https://play.google.com/store/apps/details?id=com.finopaymentbank.mobile&amp;reviewId=ce138610-fefb-4588-bcc0-467c55270616")</f>
        <v>https://play.google.com/store/apps/details?id=com.finopaymentbank.mobile&amp;reviewId=ce138610-fefb-4588-bcc0-467c55270616</v>
      </c>
      <c r="J108" t="s">
        <v>52</v>
      </c>
      <c r="Y108" t="s">
        <v>53</v>
      </c>
      <c r="Z108" t="s">
        <v>93</v>
      </c>
      <c r="AH108" t="s">
        <v>479</v>
      </c>
      <c r="AI108" t="s">
        <v>480</v>
      </c>
      <c r="AJ108">
        <v>29</v>
      </c>
      <c r="AK108" t="s">
        <v>81</v>
      </c>
      <c r="AL108" t="s">
        <v>58</v>
      </c>
      <c r="AM108" t="s">
        <v>58</v>
      </c>
      <c r="AN108" t="s">
        <v>58</v>
      </c>
      <c r="AO108" t="s">
        <v>58</v>
      </c>
      <c r="AP108" t="s">
        <v>58</v>
      </c>
      <c r="AQ108" t="s">
        <v>58</v>
      </c>
    </row>
    <row r="109" spans="1:43" x14ac:dyDescent="0.35">
      <c r="A109" t="s">
        <v>438</v>
      </c>
      <c r="B109" t="s">
        <v>47</v>
      </c>
      <c r="C109" t="s">
        <v>481</v>
      </c>
      <c r="E109" t="s">
        <v>76</v>
      </c>
      <c r="F109" t="s">
        <v>482</v>
      </c>
      <c r="G109" t="s">
        <v>483</v>
      </c>
      <c r="I109" t="str">
        <f>HYPERLINK("https://play.google.com/store/apps/details?id=com.finopaymentbank.mobile&amp;reviewId=195b5166-0fcb-4bb1-b701-eb698fec367f","https://play.google.com/store/apps/details?id=com.finopaymentbank.mobile&amp;reviewId=195b5166-0fcb-4bb1-b701-eb698fec367f")</f>
        <v>https://play.google.com/store/apps/details?id=com.finopaymentbank.mobile&amp;reviewId=195b5166-0fcb-4bb1-b701-eb698fec367f</v>
      </c>
      <c r="Y109" t="s">
        <v>53</v>
      </c>
      <c r="Z109" t="s">
        <v>114</v>
      </c>
      <c r="AH109" t="s">
        <v>55</v>
      </c>
      <c r="AI109" t="s">
        <v>484</v>
      </c>
      <c r="AJ109">
        <v>30</v>
      </c>
      <c r="AK109" t="s">
        <v>57</v>
      </c>
      <c r="AL109" t="s">
        <v>58</v>
      </c>
      <c r="AM109" t="s">
        <v>58</v>
      </c>
      <c r="AN109" t="s">
        <v>58</v>
      </c>
      <c r="AO109" t="s">
        <v>58</v>
      </c>
      <c r="AP109" t="s">
        <v>58</v>
      </c>
      <c r="AQ109" t="s">
        <v>58</v>
      </c>
    </row>
    <row r="110" spans="1:43" x14ac:dyDescent="0.35">
      <c r="A110" t="s">
        <v>438</v>
      </c>
      <c r="B110" t="s">
        <v>47</v>
      </c>
      <c r="C110" t="s">
        <v>485</v>
      </c>
      <c r="E110" t="s">
        <v>49</v>
      </c>
      <c r="F110" t="s">
        <v>486</v>
      </c>
      <c r="G110" t="s">
        <v>487</v>
      </c>
      <c r="I110" t="str">
        <f>HYPERLINK("https://play.google.com/store/apps/details?id=com.finopaymentbank.mobile&amp;reviewId=3b3dc261-3cfd-4594-a83e-e6f8a0d8a240","https://play.google.com/store/apps/details?id=com.finopaymentbank.mobile&amp;reviewId=3b3dc261-3cfd-4594-a83e-e6f8a0d8a240")</f>
        <v>https://play.google.com/store/apps/details?id=com.finopaymentbank.mobile&amp;reviewId=3b3dc261-3cfd-4594-a83e-e6f8a0d8a240</v>
      </c>
      <c r="Y110" t="s">
        <v>53</v>
      </c>
      <c r="Z110" t="s">
        <v>54</v>
      </c>
      <c r="AH110" t="s">
        <v>55</v>
      </c>
      <c r="AI110" t="s">
        <v>488</v>
      </c>
      <c r="AJ110">
        <v>31</v>
      </c>
      <c r="AK110" t="s">
        <v>489</v>
      </c>
      <c r="AL110" t="s">
        <v>58</v>
      </c>
      <c r="AM110" t="s">
        <v>58</v>
      </c>
      <c r="AN110" t="s">
        <v>58</v>
      </c>
      <c r="AO110" t="s">
        <v>58</v>
      </c>
      <c r="AP110" t="s">
        <v>58</v>
      </c>
      <c r="AQ110" t="s">
        <v>58</v>
      </c>
    </row>
    <row r="111" spans="1:43" x14ac:dyDescent="0.35">
      <c r="A111" t="s">
        <v>438</v>
      </c>
      <c r="B111" t="s">
        <v>47</v>
      </c>
      <c r="C111" t="s">
        <v>490</v>
      </c>
      <c r="E111" t="s">
        <v>76</v>
      </c>
      <c r="F111" t="s">
        <v>491</v>
      </c>
      <c r="G111" t="s">
        <v>492</v>
      </c>
      <c r="I111" t="str">
        <f>HYPERLINK("https://play.google.com/store/apps/details?id=com.finopaymentbank.mobile&amp;reviewId=22ee799e-cada-4333-b701-5814581ba670","https://play.google.com/store/apps/details?id=com.finopaymentbank.mobile&amp;reviewId=22ee799e-cada-4333-b701-5814581ba670")</f>
        <v>https://play.google.com/store/apps/details?id=com.finopaymentbank.mobile&amp;reviewId=22ee799e-cada-4333-b701-5814581ba670</v>
      </c>
      <c r="Y111" t="s">
        <v>53</v>
      </c>
      <c r="Z111" t="s">
        <v>114</v>
      </c>
      <c r="AH111" t="s">
        <v>55</v>
      </c>
      <c r="AI111" t="s">
        <v>493</v>
      </c>
      <c r="AJ111">
        <v>33</v>
      </c>
      <c r="AK111" t="s">
        <v>202</v>
      </c>
      <c r="AL111" t="s">
        <v>58</v>
      </c>
      <c r="AM111" t="s">
        <v>58</v>
      </c>
      <c r="AN111" t="s">
        <v>58</v>
      </c>
      <c r="AO111" t="s">
        <v>58</v>
      </c>
      <c r="AP111" t="s">
        <v>58</v>
      </c>
      <c r="AQ111" t="s">
        <v>58</v>
      </c>
    </row>
    <row r="112" spans="1:43" x14ac:dyDescent="0.35">
      <c r="A112" t="s">
        <v>438</v>
      </c>
      <c r="B112" t="s">
        <v>47</v>
      </c>
      <c r="C112" t="s">
        <v>494</v>
      </c>
      <c r="E112" t="s">
        <v>76</v>
      </c>
      <c r="F112" t="s">
        <v>495</v>
      </c>
      <c r="G112" t="s">
        <v>496</v>
      </c>
      <c r="I112" t="str">
        <f>HYPERLINK("https://play.google.com/store/apps/details?id=com.finopaymentbank.mobile&amp;reviewId=ba42581f-4848-422e-bf7a-a07d2321e257","https://play.google.com/store/apps/details?id=com.finopaymentbank.mobile&amp;reviewId=ba42581f-4848-422e-bf7a-a07d2321e257")</f>
        <v>https://play.google.com/store/apps/details?id=com.finopaymentbank.mobile&amp;reviewId=ba42581f-4848-422e-bf7a-a07d2321e257</v>
      </c>
      <c r="J112" t="s">
        <v>52</v>
      </c>
      <c r="Y112" t="s">
        <v>53</v>
      </c>
      <c r="Z112" t="s">
        <v>114</v>
      </c>
      <c r="AH112" t="s">
        <v>55</v>
      </c>
      <c r="AI112" t="s">
        <v>212</v>
      </c>
      <c r="AJ112">
        <v>29</v>
      </c>
      <c r="AK112" t="s">
        <v>63</v>
      </c>
      <c r="AL112" t="s">
        <v>58</v>
      </c>
      <c r="AM112" t="s">
        <v>58</v>
      </c>
      <c r="AN112" t="s">
        <v>58</v>
      </c>
      <c r="AO112" t="s">
        <v>58</v>
      </c>
      <c r="AP112" t="s">
        <v>58</v>
      </c>
      <c r="AQ112" t="s">
        <v>58</v>
      </c>
    </row>
    <row r="113" spans="1:43" x14ac:dyDescent="0.35">
      <c r="A113" t="s">
        <v>438</v>
      </c>
      <c r="B113" t="s">
        <v>47</v>
      </c>
      <c r="C113" t="s">
        <v>497</v>
      </c>
      <c r="E113" t="s">
        <v>49</v>
      </c>
      <c r="F113" t="s">
        <v>498</v>
      </c>
      <c r="G113" t="s">
        <v>499</v>
      </c>
      <c r="I113" t="str">
        <f>HYPERLINK("https://play.google.com/store/apps/details?id=com.finopaymentbank.mobile&amp;reviewId=91796722-b006-4dc7-a731-afafa09c28f1","https://play.google.com/store/apps/details?id=com.finopaymentbank.mobile&amp;reviewId=91796722-b006-4dc7-a731-afafa09c28f1")</f>
        <v>https://play.google.com/store/apps/details?id=com.finopaymentbank.mobile&amp;reviewId=91796722-b006-4dc7-a731-afafa09c28f1</v>
      </c>
      <c r="J113" t="s">
        <v>52</v>
      </c>
      <c r="Y113" t="s">
        <v>53</v>
      </c>
      <c r="Z113" t="s">
        <v>54</v>
      </c>
      <c r="AH113" t="s">
        <v>192</v>
      </c>
      <c r="AI113" t="s">
        <v>125</v>
      </c>
      <c r="AJ113">
        <v>28</v>
      </c>
      <c r="AK113" t="s">
        <v>63</v>
      </c>
      <c r="AL113" t="s">
        <v>58</v>
      </c>
      <c r="AM113" t="s">
        <v>58</v>
      </c>
      <c r="AN113" t="s">
        <v>58</v>
      </c>
      <c r="AO113" t="s">
        <v>58</v>
      </c>
      <c r="AP113" t="s">
        <v>58</v>
      </c>
      <c r="AQ113" t="s">
        <v>58</v>
      </c>
    </row>
    <row r="114" spans="1:43" x14ac:dyDescent="0.35">
      <c r="A114" t="s">
        <v>438</v>
      </c>
      <c r="B114" t="s">
        <v>47</v>
      </c>
      <c r="C114" t="s">
        <v>500</v>
      </c>
      <c r="E114" t="s">
        <v>49</v>
      </c>
      <c r="F114" t="s">
        <v>501</v>
      </c>
      <c r="G114" t="s">
        <v>502</v>
      </c>
      <c r="I114" t="str">
        <f>HYPERLINK("https://play.google.com/store/apps/details?id=com.finopaymentbank.mobile&amp;reviewId=0e9de28c-1362-47a1-a0b6-38841dff14bc","https://play.google.com/store/apps/details?id=com.finopaymentbank.mobile&amp;reviewId=0e9de28c-1362-47a1-a0b6-38841dff14bc")</f>
        <v>https://play.google.com/store/apps/details?id=com.finopaymentbank.mobile&amp;reviewId=0e9de28c-1362-47a1-a0b6-38841dff14bc</v>
      </c>
      <c r="J114" t="s">
        <v>52</v>
      </c>
      <c r="Y114" t="s">
        <v>53</v>
      </c>
      <c r="Z114" t="s">
        <v>54</v>
      </c>
      <c r="AH114" t="s">
        <v>55</v>
      </c>
      <c r="AJ114">
        <v>33</v>
      </c>
      <c r="AK114" t="s">
        <v>63</v>
      </c>
      <c r="AL114" t="s">
        <v>58</v>
      </c>
      <c r="AM114" t="s">
        <v>58</v>
      </c>
      <c r="AN114" t="s">
        <v>58</v>
      </c>
      <c r="AO114" t="s">
        <v>58</v>
      </c>
      <c r="AP114" t="s">
        <v>58</v>
      </c>
      <c r="AQ114" t="s">
        <v>58</v>
      </c>
    </row>
    <row r="115" spans="1:43" x14ac:dyDescent="0.35">
      <c r="A115" t="s">
        <v>503</v>
      </c>
      <c r="B115" t="s">
        <v>47</v>
      </c>
      <c r="C115" t="s">
        <v>504</v>
      </c>
      <c r="E115" t="s">
        <v>76</v>
      </c>
      <c r="F115" t="s">
        <v>505</v>
      </c>
      <c r="G115" t="s">
        <v>506</v>
      </c>
      <c r="I115" t="str">
        <f>HYPERLINK("https://play.google.com/store/apps/details?id=com.finopaymentbank.mobile&amp;reviewId=92d6667b-1643-4350-8706-cf07a78f11e3","https://play.google.com/store/apps/details?id=com.finopaymentbank.mobile&amp;reviewId=92d6667b-1643-4350-8706-cf07a78f11e3")</f>
        <v>https://play.google.com/store/apps/details?id=com.finopaymentbank.mobile&amp;reviewId=92d6667b-1643-4350-8706-cf07a78f11e3</v>
      </c>
      <c r="J115" t="s">
        <v>52</v>
      </c>
      <c r="Y115" t="s">
        <v>53</v>
      </c>
      <c r="Z115" t="s">
        <v>114</v>
      </c>
      <c r="AH115" t="s">
        <v>187</v>
      </c>
      <c r="AI115" t="s">
        <v>507</v>
      </c>
      <c r="AJ115">
        <v>28</v>
      </c>
      <c r="AK115" t="s">
        <v>163</v>
      </c>
      <c r="AL115" t="s">
        <v>58</v>
      </c>
      <c r="AM115" t="s">
        <v>58</v>
      </c>
      <c r="AN115" t="s">
        <v>58</v>
      </c>
      <c r="AO115" t="s">
        <v>58</v>
      </c>
      <c r="AP115" t="s">
        <v>58</v>
      </c>
      <c r="AQ115" t="s">
        <v>58</v>
      </c>
    </row>
    <row r="116" spans="1:43" x14ac:dyDescent="0.35">
      <c r="A116" t="s">
        <v>503</v>
      </c>
      <c r="B116" t="s">
        <v>47</v>
      </c>
      <c r="C116" t="s">
        <v>508</v>
      </c>
      <c r="E116" t="s">
        <v>49</v>
      </c>
      <c r="F116" t="s">
        <v>86</v>
      </c>
      <c r="G116" t="s">
        <v>509</v>
      </c>
      <c r="I116" t="str">
        <f>HYPERLINK("https://play.google.com/store/apps/details?id=com.finopaymentbank.mobile&amp;reviewId=830852d5-d071-4e47-b436-3204ae1ca6e0","https://play.google.com/store/apps/details?id=com.finopaymentbank.mobile&amp;reviewId=830852d5-d071-4e47-b436-3204ae1ca6e0")</f>
        <v>https://play.google.com/store/apps/details?id=com.finopaymentbank.mobile&amp;reviewId=830852d5-d071-4e47-b436-3204ae1ca6e0</v>
      </c>
      <c r="J116" t="s">
        <v>52</v>
      </c>
      <c r="Y116" t="s">
        <v>53</v>
      </c>
      <c r="Z116" t="s">
        <v>54</v>
      </c>
      <c r="AH116" t="s">
        <v>55</v>
      </c>
      <c r="AI116" t="s">
        <v>510</v>
      </c>
      <c r="AJ116">
        <v>33</v>
      </c>
      <c r="AK116" t="s">
        <v>57</v>
      </c>
      <c r="AL116" t="s">
        <v>58</v>
      </c>
      <c r="AM116" t="s">
        <v>58</v>
      </c>
      <c r="AN116" t="s">
        <v>58</v>
      </c>
      <c r="AO116" t="s">
        <v>58</v>
      </c>
      <c r="AP116" t="s">
        <v>58</v>
      </c>
      <c r="AQ116" t="s">
        <v>58</v>
      </c>
    </row>
    <row r="117" spans="1:43" x14ac:dyDescent="0.35">
      <c r="A117" t="s">
        <v>503</v>
      </c>
      <c r="B117" t="s">
        <v>47</v>
      </c>
      <c r="C117" t="s">
        <v>511</v>
      </c>
      <c r="E117" t="s">
        <v>76</v>
      </c>
      <c r="F117" t="s">
        <v>512</v>
      </c>
      <c r="G117" t="s">
        <v>513</v>
      </c>
      <c r="I117" t="str">
        <f>HYPERLINK("https://play.google.com/store/apps/details?id=com.finopaymentbank.mobile&amp;reviewId=1281aca2-a710-4bfb-b279-437d666ec13c","https://play.google.com/store/apps/details?id=com.finopaymentbank.mobile&amp;reviewId=1281aca2-a710-4bfb-b279-437d666ec13c")</f>
        <v>https://play.google.com/store/apps/details?id=com.finopaymentbank.mobile&amp;reviewId=1281aca2-a710-4bfb-b279-437d666ec13c</v>
      </c>
      <c r="J117" t="s">
        <v>52</v>
      </c>
      <c r="Y117" t="s">
        <v>53</v>
      </c>
      <c r="Z117" t="s">
        <v>114</v>
      </c>
      <c r="AH117" t="s">
        <v>192</v>
      </c>
      <c r="AI117" t="s">
        <v>514</v>
      </c>
      <c r="AJ117">
        <v>33</v>
      </c>
      <c r="AK117" t="s">
        <v>63</v>
      </c>
      <c r="AL117" t="s">
        <v>58</v>
      </c>
      <c r="AM117" t="s">
        <v>58</v>
      </c>
      <c r="AN117" t="s">
        <v>58</v>
      </c>
      <c r="AO117" t="s">
        <v>58</v>
      </c>
      <c r="AP117" t="s">
        <v>58</v>
      </c>
      <c r="AQ117" t="s">
        <v>58</v>
      </c>
    </row>
    <row r="118" spans="1:43" x14ac:dyDescent="0.35">
      <c r="A118" t="s">
        <v>503</v>
      </c>
      <c r="B118" t="s">
        <v>47</v>
      </c>
      <c r="C118" t="s">
        <v>515</v>
      </c>
      <c r="E118" t="s">
        <v>49</v>
      </c>
      <c r="F118" t="s">
        <v>86</v>
      </c>
      <c r="G118" t="s">
        <v>516</v>
      </c>
      <c r="I118" t="str">
        <f>HYPERLINK("https://play.google.com/store/apps/details?id=com.finopaymentbank.mobile&amp;reviewId=c1c24799-9d5a-476a-8bc3-8b3e256caf36","https://play.google.com/store/apps/details?id=com.finopaymentbank.mobile&amp;reviewId=c1c24799-9d5a-476a-8bc3-8b3e256caf36")</f>
        <v>https://play.google.com/store/apps/details?id=com.finopaymentbank.mobile&amp;reviewId=c1c24799-9d5a-476a-8bc3-8b3e256caf36</v>
      </c>
      <c r="J118" t="s">
        <v>52</v>
      </c>
      <c r="Y118" t="s">
        <v>53</v>
      </c>
      <c r="Z118" t="s">
        <v>54</v>
      </c>
      <c r="AH118" t="s">
        <v>192</v>
      </c>
      <c r="AI118" t="s">
        <v>517</v>
      </c>
      <c r="AJ118">
        <v>33</v>
      </c>
      <c r="AK118" t="s">
        <v>57</v>
      </c>
      <c r="AL118" t="s">
        <v>58</v>
      </c>
      <c r="AM118" t="s">
        <v>58</v>
      </c>
      <c r="AN118" t="s">
        <v>58</v>
      </c>
      <c r="AO118" t="s">
        <v>58</v>
      </c>
      <c r="AP118" t="s">
        <v>58</v>
      </c>
      <c r="AQ118" t="s">
        <v>58</v>
      </c>
    </row>
    <row r="119" spans="1:43" x14ac:dyDescent="0.35">
      <c r="A119" t="s">
        <v>503</v>
      </c>
      <c r="B119" t="s">
        <v>47</v>
      </c>
      <c r="C119" t="s">
        <v>518</v>
      </c>
      <c r="E119" t="s">
        <v>49</v>
      </c>
      <c r="F119" t="s">
        <v>86</v>
      </c>
      <c r="G119" t="s">
        <v>519</v>
      </c>
      <c r="I119" t="str">
        <f>HYPERLINK("https://play.google.com/store/apps/details?id=com.finopaymentbank.mobile&amp;reviewId=972ef89c-3a0b-4f82-ad13-ec1fc40c0df5","https://play.google.com/store/apps/details?id=com.finopaymentbank.mobile&amp;reviewId=972ef89c-3a0b-4f82-ad13-ec1fc40c0df5")</f>
        <v>https://play.google.com/store/apps/details?id=com.finopaymentbank.mobile&amp;reviewId=972ef89c-3a0b-4f82-ad13-ec1fc40c0df5</v>
      </c>
      <c r="J119" t="s">
        <v>52</v>
      </c>
      <c r="Y119" t="s">
        <v>53</v>
      </c>
      <c r="Z119" t="s">
        <v>54</v>
      </c>
      <c r="AH119" t="s">
        <v>192</v>
      </c>
      <c r="AI119" t="s">
        <v>253</v>
      </c>
      <c r="AJ119">
        <v>30</v>
      </c>
      <c r="AK119" t="s">
        <v>57</v>
      </c>
      <c r="AL119" t="s">
        <v>58</v>
      </c>
      <c r="AM119" t="s">
        <v>58</v>
      </c>
      <c r="AN119" t="s">
        <v>58</v>
      </c>
      <c r="AO119" t="s">
        <v>58</v>
      </c>
      <c r="AP119" t="s">
        <v>58</v>
      </c>
      <c r="AQ119" t="s">
        <v>58</v>
      </c>
    </row>
    <row r="120" spans="1:43" x14ac:dyDescent="0.35">
      <c r="A120" t="s">
        <v>503</v>
      </c>
      <c r="B120" t="s">
        <v>47</v>
      </c>
      <c r="C120" t="s">
        <v>520</v>
      </c>
      <c r="E120" t="s">
        <v>49</v>
      </c>
      <c r="F120" t="s">
        <v>334</v>
      </c>
      <c r="G120" t="s">
        <v>521</v>
      </c>
      <c r="I120" t="str">
        <f>HYPERLINK("https://play.google.com/store/apps/details?id=com.finopaymentbank.mobile&amp;reviewId=a03255ff-ca35-4240-bf15-4517df3d5cbf","https://play.google.com/store/apps/details?id=com.finopaymentbank.mobile&amp;reviewId=a03255ff-ca35-4240-bf15-4517df3d5cbf")</f>
        <v>https://play.google.com/store/apps/details?id=com.finopaymentbank.mobile&amp;reviewId=a03255ff-ca35-4240-bf15-4517df3d5cbf</v>
      </c>
      <c r="J120" t="s">
        <v>52</v>
      </c>
      <c r="Y120" t="s">
        <v>53</v>
      </c>
      <c r="Z120" t="s">
        <v>54</v>
      </c>
      <c r="AI120" t="s">
        <v>522</v>
      </c>
      <c r="AJ120">
        <v>30</v>
      </c>
      <c r="AK120" t="s">
        <v>249</v>
      </c>
      <c r="AL120" t="s">
        <v>58</v>
      </c>
      <c r="AM120" t="s">
        <v>58</v>
      </c>
      <c r="AN120" t="s">
        <v>58</v>
      </c>
      <c r="AO120" t="s">
        <v>58</v>
      </c>
      <c r="AP120" t="s">
        <v>58</v>
      </c>
      <c r="AQ120" t="s">
        <v>58</v>
      </c>
    </row>
    <row r="121" spans="1:43" x14ac:dyDescent="0.35">
      <c r="A121" t="s">
        <v>503</v>
      </c>
      <c r="B121" t="s">
        <v>47</v>
      </c>
      <c r="C121" t="s">
        <v>523</v>
      </c>
      <c r="E121" t="s">
        <v>49</v>
      </c>
      <c r="F121" t="s">
        <v>524</v>
      </c>
      <c r="G121" t="s">
        <v>525</v>
      </c>
      <c r="I121" t="str">
        <f>HYPERLINK("https://play.google.com/store/apps/details?id=com.finopaymentbank.mobile&amp;reviewId=f66e4e5e-52ea-4814-8fa6-fbcca2c8f2f4","https://play.google.com/store/apps/details?id=com.finopaymentbank.mobile&amp;reviewId=f66e4e5e-52ea-4814-8fa6-fbcca2c8f2f4")</f>
        <v>https://play.google.com/store/apps/details?id=com.finopaymentbank.mobile&amp;reviewId=f66e4e5e-52ea-4814-8fa6-fbcca2c8f2f4</v>
      </c>
      <c r="J121" t="s">
        <v>52</v>
      </c>
      <c r="Y121" t="s">
        <v>53</v>
      </c>
      <c r="Z121" t="s">
        <v>54</v>
      </c>
      <c r="AH121" t="s">
        <v>466</v>
      </c>
      <c r="AI121" t="s">
        <v>526</v>
      </c>
      <c r="AJ121">
        <v>31</v>
      </c>
      <c r="AK121" t="s">
        <v>154</v>
      </c>
      <c r="AL121" t="s">
        <v>58</v>
      </c>
      <c r="AM121" t="s">
        <v>58</v>
      </c>
      <c r="AN121" t="s">
        <v>58</v>
      </c>
      <c r="AO121" t="s">
        <v>58</v>
      </c>
      <c r="AP121" t="s">
        <v>58</v>
      </c>
      <c r="AQ121" t="s">
        <v>58</v>
      </c>
    </row>
    <row r="122" spans="1:43" x14ac:dyDescent="0.35">
      <c r="A122" t="s">
        <v>503</v>
      </c>
      <c r="B122" t="s">
        <v>47</v>
      </c>
      <c r="C122" t="s">
        <v>527</v>
      </c>
      <c r="E122" t="s">
        <v>49</v>
      </c>
      <c r="F122" t="s">
        <v>528</v>
      </c>
      <c r="G122" t="s">
        <v>529</v>
      </c>
      <c r="I122" t="str">
        <f>HYPERLINK("https://play.google.com/store/apps/details?id=com.finopaymentbank.mobile&amp;reviewId=b2a49441-9d82-4d57-b586-d54d69b753b6","https://play.google.com/store/apps/details?id=com.finopaymentbank.mobile&amp;reviewId=b2a49441-9d82-4d57-b586-d54d69b753b6")</f>
        <v>https://play.google.com/store/apps/details?id=com.finopaymentbank.mobile&amp;reviewId=b2a49441-9d82-4d57-b586-d54d69b753b6</v>
      </c>
      <c r="J122" t="s">
        <v>52</v>
      </c>
      <c r="Y122" t="s">
        <v>53</v>
      </c>
      <c r="Z122" t="s">
        <v>54</v>
      </c>
      <c r="AH122" t="s">
        <v>55</v>
      </c>
      <c r="AI122" t="s">
        <v>530</v>
      </c>
      <c r="AJ122">
        <v>30</v>
      </c>
      <c r="AK122" t="s">
        <v>57</v>
      </c>
      <c r="AL122" t="s">
        <v>58</v>
      </c>
      <c r="AM122" t="s">
        <v>58</v>
      </c>
      <c r="AN122" t="s">
        <v>58</v>
      </c>
      <c r="AO122" t="s">
        <v>58</v>
      </c>
      <c r="AP122" t="s">
        <v>58</v>
      </c>
      <c r="AQ122" t="s">
        <v>58</v>
      </c>
    </row>
    <row r="123" spans="1:43" x14ac:dyDescent="0.35">
      <c r="A123" t="s">
        <v>503</v>
      </c>
      <c r="B123" t="s">
        <v>47</v>
      </c>
      <c r="C123" t="s">
        <v>531</v>
      </c>
      <c r="E123" t="s">
        <v>49</v>
      </c>
      <c r="F123" t="s">
        <v>532</v>
      </c>
      <c r="G123" t="s">
        <v>533</v>
      </c>
      <c r="I123" t="str">
        <f>HYPERLINK("https://play.google.com/store/apps/details?id=com.finopaymentbank.mobile&amp;reviewId=119291d0-bf19-4c95-86c9-a81dfbe4d82f","https://play.google.com/store/apps/details?id=com.finopaymentbank.mobile&amp;reviewId=119291d0-bf19-4c95-86c9-a81dfbe4d82f")</f>
        <v>https://play.google.com/store/apps/details?id=com.finopaymentbank.mobile&amp;reviewId=119291d0-bf19-4c95-86c9-a81dfbe4d82f</v>
      </c>
      <c r="J123" t="s">
        <v>52</v>
      </c>
      <c r="Y123" t="s">
        <v>53</v>
      </c>
      <c r="Z123" t="s">
        <v>54</v>
      </c>
      <c r="AH123" t="s">
        <v>55</v>
      </c>
      <c r="AI123" t="s">
        <v>534</v>
      </c>
      <c r="AJ123">
        <v>30</v>
      </c>
      <c r="AK123" t="s">
        <v>70</v>
      </c>
      <c r="AL123" t="s">
        <v>58</v>
      </c>
      <c r="AM123" t="s">
        <v>58</v>
      </c>
      <c r="AN123" t="s">
        <v>58</v>
      </c>
      <c r="AO123" t="s">
        <v>58</v>
      </c>
      <c r="AP123" t="s">
        <v>58</v>
      </c>
      <c r="AQ123" t="s">
        <v>58</v>
      </c>
    </row>
    <row r="124" spans="1:43" x14ac:dyDescent="0.35">
      <c r="A124" t="s">
        <v>503</v>
      </c>
      <c r="B124" t="s">
        <v>47</v>
      </c>
      <c r="C124" t="s">
        <v>535</v>
      </c>
      <c r="E124" t="s">
        <v>49</v>
      </c>
      <c r="F124" t="s">
        <v>536</v>
      </c>
      <c r="G124" t="s">
        <v>537</v>
      </c>
      <c r="I124" t="str">
        <f>HYPERLINK("https://play.google.com/store/apps/details?id=com.finopaymentbank.mobile&amp;reviewId=a2fc03e0-9ac9-46ee-b1aa-168f6e38ec46","https://play.google.com/store/apps/details?id=com.finopaymentbank.mobile&amp;reviewId=a2fc03e0-9ac9-46ee-b1aa-168f6e38ec46")</f>
        <v>https://play.google.com/store/apps/details?id=com.finopaymentbank.mobile&amp;reviewId=a2fc03e0-9ac9-46ee-b1aa-168f6e38ec46</v>
      </c>
      <c r="J124" t="s">
        <v>52</v>
      </c>
      <c r="Y124" t="s">
        <v>53</v>
      </c>
      <c r="Z124" t="s">
        <v>54</v>
      </c>
      <c r="AH124" t="s">
        <v>187</v>
      </c>
      <c r="AI124" t="s">
        <v>522</v>
      </c>
      <c r="AJ124">
        <v>30</v>
      </c>
      <c r="AK124" t="s">
        <v>57</v>
      </c>
      <c r="AL124" t="s">
        <v>58</v>
      </c>
      <c r="AM124" t="s">
        <v>58</v>
      </c>
      <c r="AN124" t="s">
        <v>58</v>
      </c>
      <c r="AO124" t="s">
        <v>58</v>
      </c>
      <c r="AP124" t="s">
        <v>58</v>
      </c>
      <c r="AQ124" t="s">
        <v>58</v>
      </c>
    </row>
    <row r="125" spans="1:43" x14ac:dyDescent="0.35">
      <c r="A125" t="s">
        <v>503</v>
      </c>
      <c r="B125" t="s">
        <v>47</v>
      </c>
      <c r="C125" t="s">
        <v>538</v>
      </c>
      <c r="E125" t="s">
        <v>49</v>
      </c>
      <c r="F125" t="s">
        <v>539</v>
      </c>
      <c r="G125" t="s">
        <v>540</v>
      </c>
      <c r="I125" t="str">
        <f>HYPERLINK("https://play.google.com/store/apps/details?id=com.finopaymentbank.mobile&amp;reviewId=c93a5a5f-b611-429f-83af-10fb3dd26ae4","https://play.google.com/store/apps/details?id=com.finopaymentbank.mobile&amp;reviewId=c93a5a5f-b611-429f-83af-10fb3dd26ae4")</f>
        <v>https://play.google.com/store/apps/details?id=com.finopaymentbank.mobile&amp;reviewId=c93a5a5f-b611-429f-83af-10fb3dd26ae4</v>
      </c>
      <c r="J125" t="s">
        <v>52</v>
      </c>
      <c r="Y125" t="s">
        <v>53</v>
      </c>
      <c r="Z125" t="s">
        <v>54</v>
      </c>
      <c r="AH125" t="s">
        <v>55</v>
      </c>
      <c r="AI125" t="s">
        <v>541</v>
      </c>
      <c r="AJ125">
        <v>33</v>
      </c>
      <c r="AK125" t="s">
        <v>63</v>
      </c>
      <c r="AL125" t="s">
        <v>58</v>
      </c>
      <c r="AM125" t="s">
        <v>58</v>
      </c>
      <c r="AN125" t="s">
        <v>58</v>
      </c>
      <c r="AO125" t="s">
        <v>58</v>
      </c>
      <c r="AP125" t="s">
        <v>58</v>
      </c>
      <c r="AQ125" t="s">
        <v>58</v>
      </c>
    </row>
    <row r="126" spans="1:43" x14ac:dyDescent="0.35">
      <c r="A126" t="s">
        <v>503</v>
      </c>
      <c r="B126" t="s">
        <v>47</v>
      </c>
      <c r="C126" t="s">
        <v>542</v>
      </c>
      <c r="E126" t="s">
        <v>49</v>
      </c>
      <c r="F126" t="s">
        <v>543</v>
      </c>
      <c r="G126" t="s">
        <v>544</v>
      </c>
      <c r="I126" t="str">
        <f>HYPERLINK("https://play.google.com/store/apps/details?id=com.finopaymentbank.mobile&amp;reviewId=9747c17a-0d68-4213-96f1-2085b69bc0da","https://play.google.com/store/apps/details?id=com.finopaymentbank.mobile&amp;reviewId=9747c17a-0d68-4213-96f1-2085b69bc0da")</f>
        <v>https://play.google.com/store/apps/details?id=com.finopaymentbank.mobile&amp;reviewId=9747c17a-0d68-4213-96f1-2085b69bc0da</v>
      </c>
      <c r="J126" t="s">
        <v>52</v>
      </c>
      <c r="Y126" t="s">
        <v>53</v>
      </c>
      <c r="Z126" t="s">
        <v>54</v>
      </c>
      <c r="AJ126">
        <v>30</v>
      </c>
      <c r="AK126" t="s">
        <v>545</v>
      </c>
      <c r="AL126" t="s">
        <v>58</v>
      </c>
      <c r="AM126" t="s">
        <v>58</v>
      </c>
      <c r="AN126" t="s">
        <v>58</v>
      </c>
      <c r="AO126" t="s">
        <v>58</v>
      </c>
      <c r="AP126" t="s">
        <v>58</v>
      </c>
      <c r="AQ126" t="s">
        <v>58</v>
      </c>
    </row>
    <row r="127" spans="1:43" x14ac:dyDescent="0.35">
      <c r="A127" t="s">
        <v>503</v>
      </c>
      <c r="B127" t="s">
        <v>47</v>
      </c>
      <c r="C127" t="s">
        <v>546</v>
      </c>
      <c r="E127" t="s">
        <v>65</v>
      </c>
      <c r="F127" t="s">
        <v>547</v>
      </c>
      <c r="G127" t="s">
        <v>548</v>
      </c>
      <c r="I127" t="str">
        <f>HYPERLINK("https://play.google.com/store/apps/details?id=com.finopaymentbank.mobile&amp;reviewId=e432c58f-0406-4506-bc5d-738aab258673","https://play.google.com/store/apps/details?id=com.finopaymentbank.mobile&amp;reviewId=e432c58f-0406-4506-bc5d-738aab258673")</f>
        <v>https://play.google.com/store/apps/details?id=com.finopaymentbank.mobile&amp;reviewId=e432c58f-0406-4506-bc5d-738aab258673</v>
      </c>
      <c r="J127" t="s">
        <v>52</v>
      </c>
      <c r="Y127" t="s">
        <v>53</v>
      </c>
      <c r="Z127" t="s">
        <v>68</v>
      </c>
      <c r="AI127" t="s">
        <v>158</v>
      </c>
      <c r="AJ127">
        <v>34</v>
      </c>
      <c r="AK127" t="s">
        <v>154</v>
      </c>
      <c r="AL127" t="s">
        <v>58</v>
      </c>
      <c r="AM127" t="s">
        <v>58</v>
      </c>
      <c r="AN127" t="s">
        <v>58</v>
      </c>
      <c r="AO127" t="s">
        <v>58</v>
      </c>
      <c r="AP127" t="s">
        <v>58</v>
      </c>
      <c r="AQ127" t="s">
        <v>58</v>
      </c>
    </row>
    <row r="128" spans="1:43" x14ac:dyDescent="0.35">
      <c r="A128" t="s">
        <v>503</v>
      </c>
      <c r="B128" t="s">
        <v>47</v>
      </c>
      <c r="C128" t="s">
        <v>549</v>
      </c>
      <c r="E128" t="s">
        <v>49</v>
      </c>
      <c r="F128" t="s">
        <v>550</v>
      </c>
      <c r="G128" t="s">
        <v>551</v>
      </c>
      <c r="I128" t="str">
        <f>HYPERLINK("https://play.google.com/store/apps/details?id=com.finopaymentbank.mobile&amp;reviewId=26a41bfd-9819-404a-8c90-48c92efc3c9e","https://play.google.com/store/apps/details?id=com.finopaymentbank.mobile&amp;reviewId=26a41bfd-9819-404a-8c90-48c92efc3c9e")</f>
        <v>https://play.google.com/store/apps/details?id=com.finopaymentbank.mobile&amp;reviewId=26a41bfd-9819-404a-8c90-48c92efc3c9e</v>
      </c>
      <c r="J128" t="s">
        <v>52</v>
      </c>
      <c r="Y128" t="s">
        <v>53</v>
      </c>
      <c r="Z128" t="s">
        <v>54</v>
      </c>
      <c r="AH128" t="s">
        <v>55</v>
      </c>
      <c r="AI128" t="s">
        <v>552</v>
      </c>
      <c r="AJ128">
        <v>30</v>
      </c>
      <c r="AK128" t="s">
        <v>154</v>
      </c>
      <c r="AL128" t="s">
        <v>58</v>
      </c>
      <c r="AM128" t="s">
        <v>58</v>
      </c>
      <c r="AN128" t="s">
        <v>58</v>
      </c>
      <c r="AO128" t="s">
        <v>58</v>
      </c>
      <c r="AP128" t="s">
        <v>58</v>
      </c>
      <c r="AQ128" t="s">
        <v>58</v>
      </c>
    </row>
    <row r="129" spans="1:43" x14ac:dyDescent="0.35">
      <c r="A129" t="s">
        <v>503</v>
      </c>
      <c r="B129" t="s">
        <v>47</v>
      </c>
      <c r="C129" t="s">
        <v>553</v>
      </c>
      <c r="E129" t="s">
        <v>49</v>
      </c>
      <c r="F129" t="s">
        <v>554</v>
      </c>
      <c r="G129" t="s">
        <v>555</v>
      </c>
      <c r="I129" t="str">
        <f>HYPERLINK("https://play.google.com/store/apps/details?id=com.finopaymentbank.mobile&amp;reviewId=1644c45c-16d6-4a0f-b417-8b6eb6021eda","https://play.google.com/store/apps/details?id=com.finopaymentbank.mobile&amp;reviewId=1644c45c-16d6-4a0f-b417-8b6eb6021eda")</f>
        <v>https://play.google.com/store/apps/details?id=com.finopaymentbank.mobile&amp;reviewId=1644c45c-16d6-4a0f-b417-8b6eb6021eda</v>
      </c>
      <c r="J129" t="s">
        <v>52</v>
      </c>
      <c r="Y129" t="s">
        <v>53</v>
      </c>
      <c r="Z129" t="s">
        <v>54</v>
      </c>
      <c r="AH129" t="s">
        <v>192</v>
      </c>
      <c r="AI129" t="s">
        <v>556</v>
      </c>
      <c r="AJ129">
        <v>33</v>
      </c>
      <c r="AK129" t="s">
        <v>154</v>
      </c>
      <c r="AL129" t="s">
        <v>58</v>
      </c>
      <c r="AM129" t="s">
        <v>58</v>
      </c>
      <c r="AN129" t="s">
        <v>58</v>
      </c>
      <c r="AO129" t="s">
        <v>58</v>
      </c>
      <c r="AP129" t="s">
        <v>58</v>
      </c>
      <c r="AQ129" t="s">
        <v>58</v>
      </c>
    </row>
    <row r="130" spans="1:43" x14ac:dyDescent="0.35">
      <c r="A130" t="s">
        <v>503</v>
      </c>
      <c r="B130" t="s">
        <v>47</v>
      </c>
      <c r="C130" t="s">
        <v>557</v>
      </c>
      <c r="E130" t="s">
        <v>49</v>
      </c>
      <c r="F130" t="s">
        <v>558</v>
      </c>
      <c r="G130" t="s">
        <v>559</v>
      </c>
      <c r="I130" t="str">
        <f>HYPERLINK("https://play.google.com/store/apps/details?id=com.finopaymentbank.mobile&amp;reviewId=41fc76c8-f8b5-437d-b2bc-5e61ec003ea5","https://play.google.com/store/apps/details?id=com.finopaymentbank.mobile&amp;reviewId=41fc76c8-f8b5-437d-b2bc-5e61ec003ea5")</f>
        <v>https://play.google.com/store/apps/details?id=com.finopaymentbank.mobile&amp;reviewId=41fc76c8-f8b5-437d-b2bc-5e61ec003ea5</v>
      </c>
      <c r="J130" t="s">
        <v>52</v>
      </c>
      <c r="Y130" t="s">
        <v>53</v>
      </c>
      <c r="Z130" t="s">
        <v>54</v>
      </c>
      <c r="AH130" t="s">
        <v>55</v>
      </c>
      <c r="AJ130">
        <v>33</v>
      </c>
      <c r="AK130" t="s">
        <v>70</v>
      </c>
      <c r="AL130" t="s">
        <v>58</v>
      </c>
      <c r="AM130" t="s">
        <v>58</v>
      </c>
      <c r="AN130" t="s">
        <v>58</v>
      </c>
      <c r="AO130" t="s">
        <v>58</v>
      </c>
      <c r="AP130" t="s">
        <v>58</v>
      </c>
      <c r="AQ130" t="s">
        <v>58</v>
      </c>
    </row>
    <row r="131" spans="1:43" x14ac:dyDescent="0.35">
      <c r="A131" t="s">
        <v>503</v>
      </c>
      <c r="B131" t="s">
        <v>47</v>
      </c>
      <c r="C131" t="s">
        <v>560</v>
      </c>
      <c r="E131" t="s">
        <v>76</v>
      </c>
      <c r="F131" t="s">
        <v>561</v>
      </c>
      <c r="G131" t="s">
        <v>562</v>
      </c>
      <c r="I131" t="str">
        <f>HYPERLINK("https://play.google.com/store/apps/details?id=com.finopaymentbank.mobile&amp;reviewId=56b72a03-38bf-4324-a8da-ce064cf7b195","https://play.google.com/store/apps/details?id=com.finopaymentbank.mobile&amp;reviewId=56b72a03-38bf-4324-a8da-ce064cf7b195")</f>
        <v>https://play.google.com/store/apps/details?id=com.finopaymentbank.mobile&amp;reviewId=56b72a03-38bf-4324-a8da-ce064cf7b195</v>
      </c>
      <c r="J131" t="s">
        <v>52</v>
      </c>
      <c r="Y131" t="s">
        <v>53</v>
      </c>
      <c r="Z131" t="s">
        <v>114</v>
      </c>
      <c r="AI131" t="s">
        <v>563</v>
      </c>
      <c r="AJ131">
        <v>33</v>
      </c>
      <c r="AK131" t="s">
        <v>102</v>
      </c>
      <c r="AL131" t="s">
        <v>58</v>
      </c>
      <c r="AM131" t="s">
        <v>58</v>
      </c>
      <c r="AN131" t="s">
        <v>58</v>
      </c>
      <c r="AO131" t="s">
        <v>58</v>
      </c>
      <c r="AP131" t="s">
        <v>58</v>
      </c>
      <c r="AQ131" t="s">
        <v>58</v>
      </c>
    </row>
    <row r="132" spans="1:43" x14ac:dyDescent="0.35">
      <c r="A132" t="s">
        <v>503</v>
      </c>
      <c r="B132" t="s">
        <v>47</v>
      </c>
      <c r="C132" t="s">
        <v>564</v>
      </c>
      <c r="E132" t="s">
        <v>49</v>
      </c>
      <c r="F132" t="s">
        <v>86</v>
      </c>
      <c r="G132" t="s">
        <v>565</v>
      </c>
      <c r="I132" t="str">
        <f>HYPERLINK("https://play.google.com/store/apps/details?id=com.finopaymentbank.mobile&amp;reviewId=bcfcf70f-f4ea-4238-a1b4-31217209d956","https://play.google.com/store/apps/details?id=com.finopaymentbank.mobile&amp;reviewId=bcfcf70f-f4ea-4238-a1b4-31217209d956")</f>
        <v>https://play.google.com/store/apps/details?id=com.finopaymentbank.mobile&amp;reviewId=bcfcf70f-f4ea-4238-a1b4-31217209d956</v>
      </c>
      <c r="J132" t="s">
        <v>52</v>
      </c>
      <c r="Y132" t="s">
        <v>53</v>
      </c>
      <c r="Z132" t="s">
        <v>54</v>
      </c>
      <c r="AH132" t="s">
        <v>55</v>
      </c>
      <c r="AI132" t="s">
        <v>566</v>
      </c>
      <c r="AJ132">
        <v>33</v>
      </c>
      <c r="AK132" t="s">
        <v>57</v>
      </c>
      <c r="AL132" t="s">
        <v>58</v>
      </c>
      <c r="AM132" t="s">
        <v>58</v>
      </c>
      <c r="AN132" t="s">
        <v>58</v>
      </c>
      <c r="AO132" t="s">
        <v>58</v>
      </c>
      <c r="AP132" t="s">
        <v>58</v>
      </c>
      <c r="AQ132" t="s">
        <v>58</v>
      </c>
    </row>
    <row r="133" spans="1:43" x14ac:dyDescent="0.35">
      <c r="A133" t="s">
        <v>503</v>
      </c>
      <c r="B133" t="s">
        <v>47</v>
      </c>
      <c r="C133" t="s">
        <v>567</v>
      </c>
      <c r="E133" t="s">
        <v>49</v>
      </c>
      <c r="F133" t="s">
        <v>568</v>
      </c>
      <c r="G133" t="s">
        <v>569</v>
      </c>
      <c r="I133" t="str">
        <f>HYPERLINK("https://play.google.com/store/apps/details?id=com.finopaymentbank.mobile&amp;reviewId=192fea5f-0912-4aff-9eb4-b22b6740d1bc","https://play.google.com/store/apps/details?id=com.finopaymentbank.mobile&amp;reviewId=192fea5f-0912-4aff-9eb4-b22b6740d1bc")</f>
        <v>https://play.google.com/store/apps/details?id=com.finopaymentbank.mobile&amp;reviewId=192fea5f-0912-4aff-9eb4-b22b6740d1bc</v>
      </c>
      <c r="J133" t="s">
        <v>52</v>
      </c>
      <c r="Y133" t="s">
        <v>53</v>
      </c>
      <c r="Z133" t="s">
        <v>54</v>
      </c>
      <c r="AH133" t="s">
        <v>55</v>
      </c>
      <c r="AI133" t="s">
        <v>570</v>
      </c>
      <c r="AJ133">
        <v>31</v>
      </c>
      <c r="AK133" t="s">
        <v>545</v>
      </c>
      <c r="AL133" t="s">
        <v>58</v>
      </c>
      <c r="AM133" t="s">
        <v>58</v>
      </c>
      <c r="AN133" t="s">
        <v>58</v>
      </c>
      <c r="AO133" t="s">
        <v>58</v>
      </c>
      <c r="AP133" t="s">
        <v>58</v>
      </c>
      <c r="AQ133" t="s">
        <v>58</v>
      </c>
    </row>
    <row r="134" spans="1:43" x14ac:dyDescent="0.35">
      <c r="A134" t="s">
        <v>503</v>
      </c>
      <c r="B134" t="s">
        <v>47</v>
      </c>
      <c r="C134" t="s">
        <v>571</v>
      </c>
      <c r="E134" t="s">
        <v>49</v>
      </c>
      <c r="F134" t="s">
        <v>86</v>
      </c>
      <c r="G134" t="s">
        <v>572</v>
      </c>
      <c r="I134" t="str">
        <f>HYPERLINK("https://play.google.com/store/apps/details?id=com.finopaymentbank.mobile&amp;reviewId=faba0f69-8c17-4d61-86f8-bea792aa9fbe","https://play.google.com/store/apps/details?id=com.finopaymentbank.mobile&amp;reviewId=faba0f69-8c17-4d61-86f8-bea792aa9fbe")</f>
        <v>https://play.google.com/store/apps/details?id=com.finopaymentbank.mobile&amp;reviewId=faba0f69-8c17-4d61-86f8-bea792aa9fbe</v>
      </c>
      <c r="Y134" t="s">
        <v>53</v>
      </c>
      <c r="Z134" t="s">
        <v>54</v>
      </c>
      <c r="AH134" t="s">
        <v>55</v>
      </c>
      <c r="AI134" t="s">
        <v>573</v>
      </c>
      <c r="AJ134">
        <v>31</v>
      </c>
      <c r="AK134" t="s">
        <v>57</v>
      </c>
      <c r="AL134" t="s">
        <v>58</v>
      </c>
      <c r="AM134" t="s">
        <v>58</v>
      </c>
      <c r="AN134" t="s">
        <v>58</v>
      </c>
      <c r="AO134" t="s">
        <v>58</v>
      </c>
      <c r="AP134" t="s">
        <v>58</v>
      </c>
      <c r="AQ134" t="s">
        <v>58</v>
      </c>
    </row>
    <row r="135" spans="1:43" x14ac:dyDescent="0.35">
      <c r="A135" t="s">
        <v>503</v>
      </c>
      <c r="B135" t="s">
        <v>47</v>
      </c>
      <c r="C135" t="s">
        <v>574</v>
      </c>
      <c r="E135" t="s">
        <v>49</v>
      </c>
      <c r="F135" t="s">
        <v>528</v>
      </c>
      <c r="G135" t="s">
        <v>575</v>
      </c>
      <c r="I135" t="str">
        <f>HYPERLINK("https://play.google.com/store/apps/details?id=com.finopaymentbank.mobile&amp;reviewId=27fd034f-0ee1-4fd5-be0f-f73d6ed9128e","https://play.google.com/store/apps/details?id=com.finopaymentbank.mobile&amp;reviewId=27fd034f-0ee1-4fd5-be0f-f73d6ed9128e")</f>
        <v>https://play.google.com/store/apps/details?id=com.finopaymentbank.mobile&amp;reviewId=27fd034f-0ee1-4fd5-be0f-f73d6ed9128e</v>
      </c>
      <c r="J135" t="s">
        <v>52</v>
      </c>
      <c r="Y135" t="s">
        <v>53</v>
      </c>
      <c r="Z135" t="s">
        <v>54</v>
      </c>
      <c r="AH135" t="s">
        <v>55</v>
      </c>
      <c r="AI135" t="s">
        <v>576</v>
      </c>
      <c r="AJ135">
        <v>27</v>
      </c>
      <c r="AK135" t="s">
        <v>57</v>
      </c>
      <c r="AL135" t="s">
        <v>58</v>
      </c>
      <c r="AM135" t="s">
        <v>58</v>
      </c>
      <c r="AN135" t="s">
        <v>58</v>
      </c>
      <c r="AO135" t="s">
        <v>58</v>
      </c>
      <c r="AP135" t="s">
        <v>58</v>
      </c>
      <c r="AQ135" t="s">
        <v>58</v>
      </c>
    </row>
    <row r="136" spans="1:43" x14ac:dyDescent="0.35">
      <c r="A136" t="s">
        <v>503</v>
      </c>
      <c r="B136" t="s">
        <v>47</v>
      </c>
      <c r="C136" t="s">
        <v>577</v>
      </c>
      <c r="E136" t="s">
        <v>49</v>
      </c>
      <c r="F136" t="s">
        <v>578</v>
      </c>
      <c r="G136" t="s">
        <v>579</v>
      </c>
      <c r="I136" t="str">
        <f>HYPERLINK("https://play.google.com/store/apps/details?id=com.finopaymentbank.mobile&amp;reviewId=14c1807d-e660-495f-9f49-b74adf7e4147","https://play.google.com/store/apps/details?id=com.finopaymentbank.mobile&amp;reviewId=14c1807d-e660-495f-9f49-b74adf7e4147")</f>
        <v>https://play.google.com/store/apps/details?id=com.finopaymentbank.mobile&amp;reviewId=14c1807d-e660-495f-9f49-b74adf7e4147</v>
      </c>
      <c r="J136" t="s">
        <v>52</v>
      </c>
      <c r="Y136" t="s">
        <v>53</v>
      </c>
      <c r="Z136" t="s">
        <v>93</v>
      </c>
      <c r="AH136" t="s">
        <v>55</v>
      </c>
      <c r="AI136" t="s">
        <v>480</v>
      </c>
      <c r="AJ136">
        <v>29</v>
      </c>
      <c r="AK136" t="s">
        <v>63</v>
      </c>
      <c r="AL136" t="s">
        <v>58</v>
      </c>
      <c r="AM136" t="s">
        <v>58</v>
      </c>
      <c r="AN136" t="s">
        <v>58</v>
      </c>
      <c r="AO136" t="s">
        <v>58</v>
      </c>
      <c r="AP136" t="s">
        <v>58</v>
      </c>
      <c r="AQ136" t="s">
        <v>58</v>
      </c>
    </row>
    <row r="137" spans="1:43" x14ac:dyDescent="0.35">
      <c r="A137" t="s">
        <v>503</v>
      </c>
      <c r="B137" t="s">
        <v>47</v>
      </c>
      <c r="C137" t="s">
        <v>580</v>
      </c>
      <c r="E137" t="s">
        <v>49</v>
      </c>
      <c r="F137" t="s">
        <v>581</v>
      </c>
      <c r="G137" t="s">
        <v>582</v>
      </c>
      <c r="I137" t="str">
        <f>HYPERLINK("https://play.google.com/store/apps/details?id=com.finopaymentbank.mobile&amp;reviewId=7abaa914-d6ae-43f6-ac04-152da9607dc2","https://play.google.com/store/apps/details?id=com.finopaymentbank.mobile&amp;reviewId=7abaa914-d6ae-43f6-ac04-152da9607dc2")</f>
        <v>https://play.google.com/store/apps/details?id=com.finopaymentbank.mobile&amp;reviewId=7abaa914-d6ae-43f6-ac04-152da9607dc2</v>
      </c>
      <c r="J137" t="s">
        <v>52</v>
      </c>
      <c r="Y137" t="s">
        <v>53</v>
      </c>
      <c r="Z137" t="s">
        <v>54</v>
      </c>
      <c r="AH137" t="s">
        <v>55</v>
      </c>
      <c r="AI137" t="s">
        <v>414</v>
      </c>
      <c r="AJ137">
        <v>27</v>
      </c>
      <c r="AK137" t="s">
        <v>70</v>
      </c>
      <c r="AL137" t="s">
        <v>58</v>
      </c>
      <c r="AM137" t="s">
        <v>58</v>
      </c>
      <c r="AN137" t="s">
        <v>58</v>
      </c>
      <c r="AO137" t="s">
        <v>58</v>
      </c>
      <c r="AP137" t="s">
        <v>58</v>
      </c>
      <c r="AQ137" t="s">
        <v>58</v>
      </c>
    </row>
    <row r="138" spans="1:43" x14ac:dyDescent="0.35">
      <c r="A138" t="s">
        <v>503</v>
      </c>
      <c r="B138" t="s">
        <v>47</v>
      </c>
      <c r="C138" t="s">
        <v>583</v>
      </c>
      <c r="E138" t="s">
        <v>76</v>
      </c>
      <c r="F138" t="s">
        <v>584</v>
      </c>
      <c r="G138" t="s">
        <v>585</v>
      </c>
      <c r="I138" t="str">
        <f>HYPERLINK("https://play.google.com/store/apps/details?id=com.finopaymentbank.mobile&amp;reviewId=08d76935-5d95-4c4e-acb4-dc82fbb01b2a","https://play.google.com/store/apps/details?id=com.finopaymentbank.mobile&amp;reviewId=08d76935-5d95-4c4e-acb4-dc82fbb01b2a")</f>
        <v>https://play.google.com/store/apps/details?id=com.finopaymentbank.mobile&amp;reviewId=08d76935-5d95-4c4e-acb4-dc82fbb01b2a</v>
      </c>
      <c r="J138" t="s">
        <v>52</v>
      </c>
      <c r="Y138" t="s">
        <v>53</v>
      </c>
      <c r="Z138" t="s">
        <v>114</v>
      </c>
      <c r="AH138" t="s">
        <v>55</v>
      </c>
      <c r="AI138" t="s">
        <v>586</v>
      </c>
      <c r="AJ138">
        <v>34</v>
      </c>
      <c r="AK138" t="s">
        <v>63</v>
      </c>
      <c r="AL138" t="s">
        <v>58</v>
      </c>
      <c r="AM138" t="s">
        <v>58</v>
      </c>
      <c r="AN138" t="s">
        <v>58</v>
      </c>
      <c r="AO138" t="s">
        <v>58</v>
      </c>
      <c r="AP138" t="s">
        <v>58</v>
      </c>
      <c r="AQ138" t="s">
        <v>58</v>
      </c>
    </row>
    <row r="139" spans="1:43" x14ac:dyDescent="0.35">
      <c r="A139" t="s">
        <v>503</v>
      </c>
      <c r="B139" t="s">
        <v>47</v>
      </c>
      <c r="C139" t="s">
        <v>587</v>
      </c>
      <c r="E139" t="s">
        <v>49</v>
      </c>
      <c r="F139" t="s">
        <v>77</v>
      </c>
      <c r="G139" t="s">
        <v>588</v>
      </c>
      <c r="I139" t="str">
        <f>HYPERLINK("https://play.google.com/store/apps/details?id=com.finopaymentbank.mobile&amp;reviewId=6577f29e-3e76-4d6a-8b3c-d84fa5434c0b","https://play.google.com/store/apps/details?id=com.finopaymentbank.mobile&amp;reviewId=6577f29e-3e76-4d6a-8b3c-d84fa5434c0b")</f>
        <v>https://play.google.com/store/apps/details?id=com.finopaymentbank.mobile&amp;reviewId=6577f29e-3e76-4d6a-8b3c-d84fa5434c0b</v>
      </c>
      <c r="J139" t="s">
        <v>52</v>
      </c>
      <c r="Y139" t="s">
        <v>53</v>
      </c>
      <c r="Z139" t="s">
        <v>54</v>
      </c>
      <c r="AI139" t="s">
        <v>589</v>
      </c>
      <c r="AJ139">
        <v>28</v>
      </c>
      <c r="AK139" t="s">
        <v>81</v>
      </c>
      <c r="AL139" t="s">
        <v>58</v>
      </c>
      <c r="AM139" t="s">
        <v>58</v>
      </c>
      <c r="AN139" t="s">
        <v>58</v>
      </c>
      <c r="AO139" t="s">
        <v>58</v>
      </c>
      <c r="AP139" t="s">
        <v>58</v>
      </c>
      <c r="AQ139" t="s">
        <v>58</v>
      </c>
    </row>
    <row r="140" spans="1:43" x14ac:dyDescent="0.35">
      <c r="A140" t="s">
        <v>503</v>
      </c>
      <c r="B140" t="s">
        <v>47</v>
      </c>
      <c r="C140" t="s">
        <v>590</v>
      </c>
      <c r="E140" t="s">
        <v>49</v>
      </c>
      <c r="F140" t="s">
        <v>86</v>
      </c>
      <c r="G140" t="s">
        <v>591</v>
      </c>
      <c r="I140" t="str">
        <f>HYPERLINK("https://play.google.com/store/apps/details?id=com.finopaymentbank.mobile&amp;reviewId=36574617-dfa3-44f0-a52e-bae28e58cb69","https://play.google.com/store/apps/details?id=com.finopaymentbank.mobile&amp;reviewId=36574617-dfa3-44f0-a52e-bae28e58cb69")</f>
        <v>https://play.google.com/store/apps/details?id=com.finopaymentbank.mobile&amp;reviewId=36574617-dfa3-44f0-a52e-bae28e58cb69</v>
      </c>
      <c r="J140" t="s">
        <v>52</v>
      </c>
      <c r="Y140" t="s">
        <v>53</v>
      </c>
      <c r="Z140" t="s">
        <v>93</v>
      </c>
      <c r="AH140" t="s">
        <v>466</v>
      </c>
      <c r="AI140" t="s">
        <v>592</v>
      </c>
      <c r="AJ140">
        <v>26</v>
      </c>
      <c r="AK140" t="s">
        <v>57</v>
      </c>
      <c r="AL140" t="s">
        <v>58</v>
      </c>
      <c r="AM140" t="s">
        <v>58</v>
      </c>
      <c r="AN140" t="s">
        <v>58</v>
      </c>
      <c r="AO140" t="s">
        <v>58</v>
      </c>
      <c r="AP140" t="s">
        <v>58</v>
      </c>
      <c r="AQ140" t="s">
        <v>58</v>
      </c>
    </row>
    <row r="141" spans="1:43" x14ac:dyDescent="0.35">
      <c r="A141" t="s">
        <v>503</v>
      </c>
      <c r="B141" t="s">
        <v>47</v>
      </c>
      <c r="C141" t="s">
        <v>593</v>
      </c>
      <c r="E141" t="s">
        <v>49</v>
      </c>
      <c r="F141" t="s">
        <v>594</v>
      </c>
      <c r="G141" t="s">
        <v>595</v>
      </c>
      <c r="I141" t="str">
        <f>HYPERLINK("https://play.google.com/store/apps/details?id=com.finopaymentbank.mobile&amp;reviewId=36cba507-69b6-46cf-94f4-7130c1bc6e97","https://play.google.com/store/apps/details?id=com.finopaymentbank.mobile&amp;reviewId=36cba507-69b6-46cf-94f4-7130c1bc6e97")</f>
        <v>https://play.google.com/store/apps/details?id=com.finopaymentbank.mobile&amp;reviewId=36cba507-69b6-46cf-94f4-7130c1bc6e97</v>
      </c>
      <c r="J141" t="s">
        <v>52</v>
      </c>
      <c r="Y141" t="s">
        <v>53</v>
      </c>
      <c r="Z141" t="s">
        <v>54</v>
      </c>
      <c r="AI141" t="s">
        <v>193</v>
      </c>
      <c r="AJ141">
        <v>29</v>
      </c>
      <c r="AK141" t="s">
        <v>202</v>
      </c>
      <c r="AL141" t="s">
        <v>58</v>
      </c>
      <c r="AM141" t="s">
        <v>58</v>
      </c>
      <c r="AN141" t="s">
        <v>58</v>
      </c>
      <c r="AO141" t="s">
        <v>58</v>
      </c>
      <c r="AP141" t="s">
        <v>58</v>
      </c>
      <c r="AQ141" t="s">
        <v>58</v>
      </c>
    </row>
    <row r="142" spans="1:43" x14ac:dyDescent="0.35">
      <c r="A142" t="s">
        <v>503</v>
      </c>
      <c r="B142" t="s">
        <v>47</v>
      </c>
      <c r="C142" t="s">
        <v>596</v>
      </c>
      <c r="E142" t="s">
        <v>76</v>
      </c>
      <c r="F142" t="s">
        <v>597</v>
      </c>
      <c r="G142" t="s">
        <v>598</v>
      </c>
      <c r="I142" t="str">
        <f>HYPERLINK("https://play.google.com/store/apps/details?id=com.finopaymentbank.mobile&amp;reviewId=ebd7888f-01ed-4513-a572-2f86518ba8bc","https://play.google.com/store/apps/details?id=com.finopaymentbank.mobile&amp;reviewId=ebd7888f-01ed-4513-a572-2f86518ba8bc")</f>
        <v>https://play.google.com/store/apps/details?id=com.finopaymentbank.mobile&amp;reviewId=ebd7888f-01ed-4513-a572-2f86518ba8bc</v>
      </c>
      <c r="J142" t="s">
        <v>52</v>
      </c>
      <c r="Y142" t="s">
        <v>53</v>
      </c>
      <c r="Z142" t="s">
        <v>114</v>
      </c>
      <c r="AH142" t="s">
        <v>55</v>
      </c>
      <c r="AI142" t="s">
        <v>599</v>
      </c>
      <c r="AJ142">
        <v>31</v>
      </c>
      <c r="AK142" t="s">
        <v>63</v>
      </c>
      <c r="AL142" t="s">
        <v>58</v>
      </c>
      <c r="AM142" t="s">
        <v>58</v>
      </c>
      <c r="AN142" t="s">
        <v>58</v>
      </c>
      <c r="AO142" t="s">
        <v>58</v>
      </c>
      <c r="AP142" t="s">
        <v>58</v>
      </c>
      <c r="AQ142" t="s">
        <v>58</v>
      </c>
    </row>
    <row r="143" spans="1:43" x14ac:dyDescent="0.35">
      <c r="A143" t="s">
        <v>503</v>
      </c>
      <c r="B143" t="s">
        <v>47</v>
      </c>
      <c r="C143" t="s">
        <v>600</v>
      </c>
      <c r="E143" t="s">
        <v>49</v>
      </c>
      <c r="F143" t="s">
        <v>601</v>
      </c>
      <c r="G143" t="s">
        <v>602</v>
      </c>
      <c r="I143" t="str">
        <f>HYPERLINK("https://play.google.com/store/apps/details?id=com.finopaymentbank.mobile&amp;reviewId=50b6af75-c760-44c1-8aea-d65f2eda52b8","https://play.google.com/store/apps/details?id=com.finopaymentbank.mobile&amp;reviewId=50b6af75-c760-44c1-8aea-d65f2eda52b8")</f>
        <v>https://play.google.com/store/apps/details?id=com.finopaymentbank.mobile&amp;reviewId=50b6af75-c760-44c1-8aea-d65f2eda52b8</v>
      </c>
      <c r="J143" t="s">
        <v>52</v>
      </c>
      <c r="Y143" t="s">
        <v>53</v>
      </c>
      <c r="Z143" t="s">
        <v>54</v>
      </c>
      <c r="AH143" t="s">
        <v>55</v>
      </c>
      <c r="AI143" t="s">
        <v>603</v>
      </c>
      <c r="AJ143">
        <v>30</v>
      </c>
      <c r="AK143" t="s">
        <v>604</v>
      </c>
      <c r="AL143" t="s">
        <v>58</v>
      </c>
      <c r="AM143" t="s">
        <v>58</v>
      </c>
      <c r="AN143" t="s">
        <v>58</v>
      </c>
      <c r="AO143" t="s">
        <v>58</v>
      </c>
      <c r="AP143" t="s">
        <v>58</v>
      </c>
      <c r="AQ143" t="s">
        <v>58</v>
      </c>
    </row>
    <row r="144" spans="1:43" x14ac:dyDescent="0.35">
      <c r="A144" t="s">
        <v>503</v>
      </c>
      <c r="B144" t="s">
        <v>47</v>
      </c>
      <c r="C144" t="s">
        <v>605</v>
      </c>
      <c r="E144" t="s">
        <v>76</v>
      </c>
      <c r="F144" t="s">
        <v>606</v>
      </c>
      <c r="G144" t="s">
        <v>607</v>
      </c>
      <c r="I144" t="str">
        <f>HYPERLINK("https://play.google.com/store/apps/details?id=com.finopaymentbank.mobile&amp;reviewId=086875ed-b246-471a-9dd1-ac7c45260d5f","https://play.google.com/store/apps/details?id=com.finopaymentbank.mobile&amp;reviewId=086875ed-b246-471a-9dd1-ac7c45260d5f")</f>
        <v>https://play.google.com/store/apps/details?id=com.finopaymentbank.mobile&amp;reviewId=086875ed-b246-471a-9dd1-ac7c45260d5f</v>
      </c>
      <c r="J144" t="s">
        <v>52</v>
      </c>
      <c r="Y144" t="s">
        <v>53</v>
      </c>
      <c r="Z144" t="s">
        <v>114</v>
      </c>
      <c r="AH144" t="s">
        <v>55</v>
      </c>
      <c r="AI144" t="s">
        <v>608</v>
      </c>
      <c r="AJ144">
        <v>29</v>
      </c>
      <c r="AK144" t="s">
        <v>63</v>
      </c>
      <c r="AL144" t="s">
        <v>58</v>
      </c>
      <c r="AM144" t="s">
        <v>58</v>
      </c>
      <c r="AN144" t="s">
        <v>58</v>
      </c>
      <c r="AO144" t="s">
        <v>58</v>
      </c>
      <c r="AP144" t="s">
        <v>58</v>
      </c>
      <c r="AQ144" t="s">
        <v>58</v>
      </c>
    </row>
    <row r="145" spans="1:43" x14ac:dyDescent="0.35">
      <c r="A145" t="s">
        <v>503</v>
      </c>
      <c r="B145" t="s">
        <v>47</v>
      </c>
      <c r="C145" t="s">
        <v>609</v>
      </c>
      <c r="E145" t="s">
        <v>49</v>
      </c>
      <c r="F145" t="s">
        <v>77</v>
      </c>
      <c r="G145" t="s">
        <v>610</v>
      </c>
      <c r="I145" t="str">
        <f>HYPERLINK("https://play.google.com/store/apps/details?id=com.finopaymentbank.mobile&amp;reviewId=16af7def-b4b2-45c8-bfad-bffdc9b73c70","https://play.google.com/store/apps/details?id=com.finopaymentbank.mobile&amp;reviewId=16af7def-b4b2-45c8-bfad-bffdc9b73c70")</f>
        <v>https://play.google.com/store/apps/details?id=com.finopaymentbank.mobile&amp;reviewId=16af7def-b4b2-45c8-bfad-bffdc9b73c70</v>
      </c>
      <c r="J145" t="s">
        <v>52</v>
      </c>
      <c r="Y145" t="s">
        <v>53</v>
      </c>
      <c r="Z145" t="s">
        <v>54</v>
      </c>
      <c r="AI145" t="s">
        <v>322</v>
      </c>
      <c r="AJ145">
        <v>27</v>
      </c>
      <c r="AK145" t="s">
        <v>81</v>
      </c>
      <c r="AL145" t="s">
        <v>58</v>
      </c>
      <c r="AM145" t="s">
        <v>58</v>
      </c>
      <c r="AN145" t="s">
        <v>58</v>
      </c>
      <c r="AO145" t="s">
        <v>58</v>
      </c>
      <c r="AP145" t="s">
        <v>58</v>
      </c>
      <c r="AQ145" t="s">
        <v>58</v>
      </c>
    </row>
    <row r="146" spans="1:43" x14ac:dyDescent="0.35">
      <c r="A146" t="s">
        <v>611</v>
      </c>
      <c r="B146" t="s">
        <v>47</v>
      </c>
      <c r="C146" t="s">
        <v>612</v>
      </c>
      <c r="E146" t="s">
        <v>49</v>
      </c>
      <c r="F146" t="s">
        <v>613</v>
      </c>
      <c r="G146" t="s">
        <v>614</v>
      </c>
      <c r="I146" t="str">
        <f>HYPERLINK("https://play.google.com/store/apps/details?id=com.finopaymentbank.mobile&amp;reviewId=077bb218-77b0-42d8-8971-0f29e46ec3b6","https://play.google.com/store/apps/details?id=com.finopaymentbank.mobile&amp;reviewId=077bb218-77b0-42d8-8971-0f29e46ec3b6")</f>
        <v>https://play.google.com/store/apps/details?id=com.finopaymentbank.mobile&amp;reviewId=077bb218-77b0-42d8-8971-0f29e46ec3b6</v>
      </c>
      <c r="J146" t="s">
        <v>52</v>
      </c>
      <c r="Y146" t="s">
        <v>53</v>
      </c>
      <c r="Z146" t="s">
        <v>54</v>
      </c>
      <c r="AH146" t="s">
        <v>466</v>
      </c>
      <c r="AI146" t="s">
        <v>615</v>
      </c>
      <c r="AJ146">
        <v>28</v>
      </c>
      <c r="AK146" t="s">
        <v>63</v>
      </c>
      <c r="AL146" t="s">
        <v>58</v>
      </c>
      <c r="AM146" t="s">
        <v>58</v>
      </c>
      <c r="AN146" t="s">
        <v>58</v>
      </c>
      <c r="AO146" t="s">
        <v>58</v>
      </c>
      <c r="AP146" t="s">
        <v>58</v>
      </c>
      <c r="AQ146" t="s">
        <v>58</v>
      </c>
    </row>
    <row r="147" spans="1:43" x14ac:dyDescent="0.35">
      <c r="A147" t="s">
        <v>611</v>
      </c>
      <c r="B147" t="s">
        <v>47</v>
      </c>
      <c r="C147" t="s">
        <v>616</v>
      </c>
      <c r="E147" t="s">
        <v>49</v>
      </c>
      <c r="F147" t="s">
        <v>617</v>
      </c>
      <c r="G147" t="s">
        <v>618</v>
      </c>
      <c r="I147" t="str">
        <f>HYPERLINK("https://play.google.com/store/apps/details?id=com.finopaymentbank.mobile&amp;reviewId=def274cd-8aa7-44bc-b233-df18387ff012","https://play.google.com/store/apps/details?id=com.finopaymentbank.mobile&amp;reviewId=def274cd-8aa7-44bc-b233-df18387ff012")</f>
        <v>https://play.google.com/store/apps/details?id=com.finopaymentbank.mobile&amp;reviewId=def274cd-8aa7-44bc-b233-df18387ff012</v>
      </c>
      <c r="Y147" t="s">
        <v>53</v>
      </c>
      <c r="Z147" t="s">
        <v>54</v>
      </c>
      <c r="AH147" t="s">
        <v>347</v>
      </c>
      <c r="AI147" t="s">
        <v>162</v>
      </c>
      <c r="AJ147">
        <v>30</v>
      </c>
      <c r="AK147" t="s">
        <v>489</v>
      </c>
      <c r="AL147" t="s">
        <v>58</v>
      </c>
      <c r="AM147" t="s">
        <v>58</v>
      </c>
      <c r="AN147" t="s">
        <v>58</v>
      </c>
      <c r="AO147" t="s">
        <v>58</v>
      </c>
      <c r="AP147" t="s">
        <v>58</v>
      </c>
      <c r="AQ147" t="s">
        <v>58</v>
      </c>
    </row>
    <row r="148" spans="1:43" x14ac:dyDescent="0.35">
      <c r="A148" t="s">
        <v>611</v>
      </c>
      <c r="B148" t="s">
        <v>47</v>
      </c>
      <c r="C148" t="s">
        <v>619</v>
      </c>
      <c r="E148" t="s">
        <v>49</v>
      </c>
      <c r="F148" t="s">
        <v>620</v>
      </c>
      <c r="G148" t="s">
        <v>621</v>
      </c>
      <c r="I148" t="str">
        <f>HYPERLINK("https://play.google.com/store/apps/details?id=com.finopaymentbank.mobile&amp;reviewId=06be7018-9799-4bb3-b968-3d2613c4f099","https://play.google.com/store/apps/details?id=com.finopaymentbank.mobile&amp;reviewId=06be7018-9799-4bb3-b968-3d2613c4f099")</f>
        <v>https://play.google.com/store/apps/details?id=com.finopaymentbank.mobile&amp;reviewId=06be7018-9799-4bb3-b968-3d2613c4f099</v>
      </c>
      <c r="J148" t="s">
        <v>92</v>
      </c>
      <c r="Y148" t="s">
        <v>53</v>
      </c>
      <c r="Z148" t="s">
        <v>54</v>
      </c>
      <c r="AH148" t="s">
        <v>55</v>
      </c>
      <c r="AI148" t="s">
        <v>622</v>
      </c>
      <c r="AJ148">
        <v>28</v>
      </c>
      <c r="AK148" t="s">
        <v>154</v>
      </c>
      <c r="AL148" t="s">
        <v>58</v>
      </c>
      <c r="AM148" t="s">
        <v>58</v>
      </c>
      <c r="AN148" t="s">
        <v>58</v>
      </c>
      <c r="AO148" t="s">
        <v>58</v>
      </c>
      <c r="AP148" t="s">
        <v>58</v>
      </c>
      <c r="AQ148" t="s">
        <v>58</v>
      </c>
    </row>
    <row r="149" spans="1:43" x14ac:dyDescent="0.35">
      <c r="A149" t="s">
        <v>611</v>
      </c>
      <c r="B149" t="s">
        <v>47</v>
      </c>
      <c r="C149" t="s">
        <v>623</v>
      </c>
      <c r="E149" t="s">
        <v>49</v>
      </c>
      <c r="F149" t="s">
        <v>624</v>
      </c>
      <c r="G149" t="s">
        <v>625</v>
      </c>
      <c r="I149" t="str">
        <f>HYPERLINK("https://play.google.com/store/apps/details?id=com.finopaymentbank.mobile&amp;reviewId=751eab16-ac97-4ad6-8875-71b2ee25ac52","https://play.google.com/store/apps/details?id=com.finopaymentbank.mobile&amp;reviewId=751eab16-ac97-4ad6-8875-71b2ee25ac52")</f>
        <v>https://play.google.com/store/apps/details?id=com.finopaymentbank.mobile&amp;reviewId=751eab16-ac97-4ad6-8875-71b2ee25ac52</v>
      </c>
      <c r="Y149" t="s">
        <v>53</v>
      </c>
      <c r="Z149" t="s">
        <v>54</v>
      </c>
      <c r="AH149" t="s">
        <v>55</v>
      </c>
      <c r="AI149" t="s">
        <v>480</v>
      </c>
      <c r="AJ149">
        <v>29</v>
      </c>
      <c r="AK149" t="s">
        <v>102</v>
      </c>
      <c r="AL149" t="s">
        <v>58</v>
      </c>
      <c r="AM149" t="s">
        <v>58</v>
      </c>
      <c r="AN149" t="s">
        <v>58</v>
      </c>
      <c r="AO149" t="s">
        <v>58</v>
      </c>
      <c r="AP149" t="s">
        <v>58</v>
      </c>
      <c r="AQ149" t="s">
        <v>58</v>
      </c>
    </row>
    <row r="150" spans="1:43" x14ac:dyDescent="0.35">
      <c r="A150" t="s">
        <v>611</v>
      </c>
      <c r="B150" t="s">
        <v>47</v>
      </c>
      <c r="C150" t="s">
        <v>626</v>
      </c>
      <c r="E150" t="s">
        <v>49</v>
      </c>
      <c r="F150" t="s">
        <v>104</v>
      </c>
      <c r="G150" t="s">
        <v>627</v>
      </c>
      <c r="I150" t="str">
        <f>HYPERLINK("https://play.google.com/store/apps/details?id=com.finopaymentbank.mobile&amp;reviewId=d5e8f7a5-332b-4cbb-8ff2-59c5f8d55dba","https://play.google.com/store/apps/details?id=com.finopaymentbank.mobile&amp;reviewId=d5e8f7a5-332b-4cbb-8ff2-59c5f8d55dba")</f>
        <v>https://play.google.com/store/apps/details?id=com.finopaymentbank.mobile&amp;reviewId=d5e8f7a5-332b-4cbb-8ff2-59c5f8d55dba</v>
      </c>
      <c r="Y150" t="s">
        <v>53</v>
      </c>
      <c r="Z150" t="s">
        <v>54</v>
      </c>
      <c r="AH150" t="s">
        <v>257</v>
      </c>
      <c r="AI150" t="s">
        <v>309</v>
      </c>
      <c r="AJ150">
        <v>30</v>
      </c>
      <c r="AK150" t="s">
        <v>63</v>
      </c>
      <c r="AL150" t="s">
        <v>58</v>
      </c>
      <c r="AM150" t="s">
        <v>58</v>
      </c>
      <c r="AN150" t="s">
        <v>58</v>
      </c>
      <c r="AO150" t="s">
        <v>58</v>
      </c>
      <c r="AP150" t="s">
        <v>58</v>
      </c>
      <c r="AQ150" t="s">
        <v>58</v>
      </c>
    </row>
    <row r="151" spans="1:43" x14ac:dyDescent="0.35">
      <c r="A151" t="s">
        <v>611</v>
      </c>
      <c r="B151" t="s">
        <v>47</v>
      </c>
      <c r="C151" t="s">
        <v>628</v>
      </c>
      <c r="E151" t="s">
        <v>49</v>
      </c>
      <c r="F151" t="s">
        <v>528</v>
      </c>
      <c r="G151" t="s">
        <v>629</v>
      </c>
      <c r="I151" t="str">
        <f>HYPERLINK("https://play.google.com/store/apps/details?id=com.finopaymentbank.mobile&amp;reviewId=e78c0249-402e-4d92-ba3b-6f486ed0fe33","https://play.google.com/store/apps/details?id=com.finopaymentbank.mobile&amp;reviewId=e78c0249-402e-4d92-ba3b-6f486ed0fe33")</f>
        <v>https://play.google.com/store/apps/details?id=com.finopaymentbank.mobile&amp;reviewId=e78c0249-402e-4d92-ba3b-6f486ed0fe33</v>
      </c>
      <c r="J151" t="s">
        <v>211</v>
      </c>
      <c r="Y151" t="s">
        <v>53</v>
      </c>
      <c r="Z151" t="s">
        <v>54</v>
      </c>
      <c r="AH151" t="s">
        <v>347</v>
      </c>
      <c r="AI151" t="s">
        <v>69</v>
      </c>
      <c r="AJ151">
        <v>33</v>
      </c>
      <c r="AK151" t="s">
        <v>57</v>
      </c>
      <c r="AL151" t="s">
        <v>58</v>
      </c>
      <c r="AM151" t="s">
        <v>58</v>
      </c>
      <c r="AN151" t="s">
        <v>58</v>
      </c>
      <c r="AO151" t="s">
        <v>58</v>
      </c>
      <c r="AP151" t="s">
        <v>58</v>
      </c>
      <c r="AQ151" t="s">
        <v>58</v>
      </c>
    </row>
    <row r="152" spans="1:43" x14ac:dyDescent="0.35">
      <c r="A152" t="s">
        <v>611</v>
      </c>
      <c r="B152" t="s">
        <v>47</v>
      </c>
      <c r="C152" t="s">
        <v>630</v>
      </c>
      <c r="E152" t="s">
        <v>49</v>
      </c>
      <c r="F152" t="s">
        <v>631</v>
      </c>
      <c r="G152" t="s">
        <v>632</v>
      </c>
      <c r="I152" t="str">
        <f>HYPERLINK("https://play.google.com/store/apps/details?id=com.finopaymentbank.mobile&amp;reviewId=337bbecd-c6ea-4dbf-8d1c-c189a312e1d2","https://play.google.com/store/apps/details?id=com.finopaymentbank.mobile&amp;reviewId=337bbecd-c6ea-4dbf-8d1c-c189a312e1d2")</f>
        <v>https://play.google.com/store/apps/details?id=com.finopaymentbank.mobile&amp;reviewId=337bbecd-c6ea-4dbf-8d1c-c189a312e1d2</v>
      </c>
      <c r="J152" t="s">
        <v>52</v>
      </c>
      <c r="Y152" t="s">
        <v>53</v>
      </c>
      <c r="Z152" t="s">
        <v>54</v>
      </c>
      <c r="AH152" t="s">
        <v>55</v>
      </c>
      <c r="AI152" t="s">
        <v>633</v>
      </c>
      <c r="AJ152">
        <v>34</v>
      </c>
      <c r="AK152" t="s">
        <v>63</v>
      </c>
      <c r="AL152" t="s">
        <v>58</v>
      </c>
      <c r="AM152" t="s">
        <v>58</v>
      </c>
      <c r="AN152" t="s">
        <v>58</v>
      </c>
      <c r="AO152" t="s">
        <v>58</v>
      </c>
      <c r="AP152" t="s">
        <v>58</v>
      </c>
      <c r="AQ152" t="s">
        <v>58</v>
      </c>
    </row>
    <row r="153" spans="1:43" x14ac:dyDescent="0.35">
      <c r="A153" t="s">
        <v>611</v>
      </c>
      <c r="B153" t="s">
        <v>47</v>
      </c>
      <c r="C153" t="s">
        <v>634</v>
      </c>
      <c r="E153" t="s">
        <v>65</v>
      </c>
      <c r="F153" t="s">
        <v>635</v>
      </c>
      <c r="G153" t="s">
        <v>636</v>
      </c>
      <c r="I153" t="str">
        <f>HYPERLINK("https://play.google.com/store/apps/details?id=com.finopaymentbank.mobile&amp;reviewId=7aff3174-5b21-49d6-afe9-bc4c6fa5fc58","https://play.google.com/store/apps/details?id=com.finopaymentbank.mobile&amp;reviewId=7aff3174-5b21-49d6-afe9-bc4c6fa5fc58")</f>
        <v>https://play.google.com/store/apps/details?id=com.finopaymentbank.mobile&amp;reviewId=7aff3174-5b21-49d6-afe9-bc4c6fa5fc58</v>
      </c>
      <c r="J153" t="s">
        <v>52</v>
      </c>
      <c r="Y153" t="s">
        <v>53</v>
      </c>
      <c r="Z153" t="s">
        <v>68</v>
      </c>
      <c r="AH153" t="s">
        <v>55</v>
      </c>
      <c r="AI153" t="s">
        <v>637</v>
      </c>
      <c r="AJ153">
        <v>30</v>
      </c>
      <c r="AK153" t="s">
        <v>63</v>
      </c>
      <c r="AL153" t="s">
        <v>58</v>
      </c>
      <c r="AM153" t="s">
        <v>58</v>
      </c>
      <c r="AN153" t="s">
        <v>58</v>
      </c>
      <c r="AO153" t="s">
        <v>58</v>
      </c>
      <c r="AP153" t="s">
        <v>58</v>
      </c>
      <c r="AQ153" t="s">
        <v>58</v>
      </c>
    </row>
    <row r="154" spans="1:43" x14ac:dyDescent="0.35">
      <c r="A154" t="s">
        <v>611</v>
      </c>
      <c r="B154" t="s">
        <v>47</v>
      </c>
      <c r="C154" t="s">
        <v>638</v>
      </c>
      <c r="E154" t="s">
        <v>76</v>
      </c>
      <c r="F154" t="s">
        <v>639</v>
      </c>
      <c r="G154" t="s">
        <v>640</v>
      </c>
      <c r="I154" t="str">
        <f>HYPERLINK("https://play.google.com/store/apps/details?id=com.finopaymentbank.mobile&amp;reviewId=91d6fb81-da35-4098-8a66-0cf9fd9531d9","https://play.google.com/store/apps/details?id=com.finopaymentbank.mobile&amp;reviewId=91d6fb81-da35-4098-8a66-0cf9fd9531d9")</f>
        <v>https://play.google.com/store/apps/details?id=com.finopaymentbank.mobile&amp;reviewId=91d6fb81-da35-4098-8a66-0cf9fd9531d9</v>
      </c>
      <c r="J154" t="s">
        <v>52</v>
      </c>
      <c r="Y154" t="s">
        <v>53</v>
      </c>
      <c r="Z154" t="s">
        <v>79</v>
      </c>
      <c r="AH154" t="s">
        <v>55</v>
      </c>
      <c r="AI154" t="s">
        <v>641</v>
      </c>
      <c r="AJ154">
        <v>29</v>
      </c>
      <c r="AK154" t="s">
        <v>642</v>
      </c>
      <c r="AL154" t="s">
        <v>58</v>
      </c>
      <c r="AM154" t="s">
        <v>58</v>
      </c>
      <c r="AN154" t="s">
        <v>58</v>
      </c>
      <c r="AO154" t="s">
        <v>58</v>
      </c>
      <c r="AP154" t="s">
        <v>58</v>
      </c>
      <c r="AQ154" t="s">
        <v>58</v>
      </c>
    </row>
    <row r="155" spans="1:43" x14ac:dyDescent="0.35">
      <c r="A155" t="s">
        <v>611</v>
      </c>
      <c r="B155" t="s">
        <v>47</v>
      </c>
      <c r="C155" t="s">
        <v>643</v>
      </c>
      <c r="E155" t="s">
        <v>49</v>
      </c>
      <c r="F155" t="s">
        <v>644</v>
      </c>
      <c r="G155" t="s">
        <v>645</v>
      </c>
      <c r="I155" t="str">
        <f>HYPERLINK("https://play.google.com/store/apps/details?id=com.finopaymentbank.mobile&amp;reviewId=2e4c4308-bfdb-42e6-858b-6032c3a3d540","https://play.google.com/store/apps/details?id=com.finopaymentbank.mobile&amp;reviewId=2e4c4308-bfdb-42e6-858b-6032c3a3d540")</f>
        <v>https://play.google.com/store/apps/details?id=com.finopaymentbank.mobile&amp;reviewId=2e4c4308-bfdb-42e6-858b-6032c3a3d540</v>
      </c>
      <c r="J155" t="s">
        <v>52</v>
      </c>
      <c r="Y155" t="s">
        <v>53</v>
      </c>
      <c r="Z155" t="s">
        <v>54</v>
      </c>
      <c r="AH155" t="s">
        <v>466</v>
      </c>
      <c r="AI155" t="s">
        <v>646</v>
      </c>
      <c r="AJ155">
        <v>30</v>
      </c>
      <c r="AK155" t="s">
        <v>74</v>
      </c>
      <c r="AL155" t="s">
        <v>58</v>
      </c>
      <c r="AM155" t="s">
        <v>58</v>
      </c>
      <c r="AN155" t="s">
        <v>58</v>
      </c>
      <c r="AO155" t="s">
        <v>58</v>
      </c>
      <c r="AP155" t="s">
        <v>58</v>
      </c>
      <c r="AQ155" t="s">
        <v>58</v>
      </c>
    </row>
    <row r="156" spans="1:43" x14ac:dyDescent="0.35">
      <c r="A156" t="s">
        <v>611</v>
      </c>
      <c r="B156" t="s">
        <v>47</v>
      </c>
      <c r="C156" t="s">
        <v>647</v>
      </c>
      <c r="E156" t="s">
        <v>49</v>
      </c>
      <c r="F156" t="s">
        <v>648</v>
      </c>
      <c r="G156" t="s">
        <v>649</v>
      </c>
      <c r="I156" t="str">
        <f>HYPERLINK("https://play.google.com/store/apps/details?id=com.finopaymentbank.mobile&amp;reviewId=bbfe030f-56c1-4190-8647-6073704cca36","https://play.google.com/store/apps/details?id=com.finopaymentbank.mobile&amp;reviewId=bbfe030f-56c1-4190-8647-6073704cca36")</f>
        <v>https://play.google.com/store/apps/details?id=com.finopaymentbank.mobile&amp;reviewId=bbfe030f-56c1-4190-8647-6073704cca36</v>
      </c>
      <c r="J156" t="s">
        <v>52</v>
      </c>
      <c r="Y156" t="s">
        <v>53</v>
      </c>
      <c r="Z156" t="s">
        <v>54</v>
      </c>
      <c r="AH156" t="s">
        <v>228</v>
      </c>
      <c r="AI156" t="s">
        <v>650</v>
      </c>
      <c r="AJ156">
        <v>30</v>
      </c>
      <c r="AK156" t="s">
        <v>63</v>
      </c>
      <c r="AL156" t="s">
        <v>58</v>
      </c>
      <c r="AM156" t="s">
        <v>58</v>
      </c>
      <c r="AN156" t="s">
        <v>58</v>
      </c>
      <c r="AO156" t="s">
        <v>58</v>
      </c>
      <c r="AP156" t="s">
        <v>58</v>
      </c>
      <c r="AQ156" t="s">
        <v>58</v>
      </c>
    </row>
    <row r="157" spans="1:43" x14ac:dyDescent="0.35">
      <c r="A157" t="s">
        <v>611</v>
      </c>
      <c r="B157" t="s">
        <v>47</v>
      </c>
      <c r="C157" t="s">
        <v>651</v>
      </c>
      <c r="E157" t="s">
        <v>76</v>
      </c>
      <c r="F157" t="s">
        <v>652</v>
      </c>
      <c r="G157" t="s">
        <v>653</v>
      </c>
      <c r="I157" t="str">
        <f>HYPERLINK("https://play.google.com/store/apps/details?id=com.finopaymentbank.mobile&amp;reviewId=ed9c0a8f-8b28-4884-8cd2-2f0e086b1b4f","https://play.google.com/store/apps/details?id=com.finopaymentbank.mobile&amp;reviewId=ed9c0a8f-8b28-4884-8cd2-2f0e086b1b4f")</f>
        <v>https://play.google.com/store/apps/details?id=com.finopaymentbank.mobile&amp;reviewId=ed9c0a8f-8b28-4884-8cd2-2f0e086b1b4f</v>
      </c>
      <c r="J157" t="s">
        <v>92</v>
      </c>
      <c r="Y157" t="s">
        <v>53</v>
      </c>
      <c r="Z157" t="s">
        <v>114</v>
      </c>
      <c r="AH157" t="s">
        <v>55</v>
      </c>
      <c r="AK157" t="s">
        <v>163</v>
      </c>
      <c r="AL157" t="s">
        <v>58</v>
      </c>
      <c r="AM157" t="s">
        <v>58</v>
      </c>
      <c r="AN157" t="s">
        <v>58</v>
      </c>
      <c r="AO157" t="s">
        <v>58</v>
      </c>
      <c r="AP157" t="s">
        <v>58</v>
      </c>
      <c r="AQ157" t="s">
        <v>58</v>
      </c>
    </row>
    <row r="158" spans="1:43" x14ac:dyDescent="0.35">
      <c r="A158" t="s">
        <v>611</v>
      </c>
      <c r="B158" t="s">
        <v>47</v>
      </c>
      <c r="C158" t="s">
        <v>654</v>
      </c>
      <c r="E158" t="s">
        <v>49</v>
      </c>
      <c r="F158" t="s">
        <v>77</v>
      </c>
      <c r="G158" t="s">
        <v>655</v>
      </c>
      <c r="I158" t="str">
        <f>HYPERLINK("https://play.google.com/store/apps/details?id=com.finopaymentbank.mobile&amp;reviewId=531af374-633e-4cd8-84fb-0095633ac5b3","https://play.google.com/store/apps/details?id=com.finopaymentbank.mobile&amp;reviewId=531af374-633e-4cd8-84fb-0095633ac5b3")</f>
        <v>https://play.google.com/store/apps/details?id=com.finopaymentbank.mobile&amp;reviewId=531af374-633e-4cd8-84fb-0095633ac5b3</v>
      </c>
      <c r="J158" t="s">
        <v>52</v>
      </c>
      <c r="Y158" t="s">
        <v>53</v>
      </c>
      <c r="Z158" t="s">
        <v>93</v>
      </c>
      <c r="AH158" t="s">
        <v>55</v>
      </c>
      <c r="AI158" t="s">
        <v>656</v>
      </c>
      <c r="AJ158">
        <v>31</v>
      </c>
      <c r="AK158" t="s">
        <v>81</v>
      </c>
      <c r="AL158" t="s">
        <v>58</v>
      </c>
      <c r="AM158" t="s">
        <v>58</v>
      </c>
      <c r="AN158" t="s">
        <v>58</v>
      </c>
      <c r="AO158" t="s">
        <v>58</v>
      </c>
      <c r="AP158" t="s">
        <v>58</v>
      </c>
      <c r="AQ158" t="s">
        <v>58</v>
      </c>
    </row>
    <row r="159" spans="1:43" x14ac:dyDescent="0.35">
      <c r="A159" t="s">
        <v>611</v>
      </c>
      <c r="B159" t="s">
        <v>47</v>
      </c>
      <c r="C159" t="s">
        <v>657</v>
      </c>
      <c r="E159" t="s">
        <v>49</v>
      </c>
      <c r="F159" t="s">
        <v>86</v>
      </c>
      <c r="G159" t="s">
        <v>658</v>
      </c>
      <c r="I159" t="str">
        <f>HYPERLINK("https://play.google.com/store/apps/details?id=com.finopaymentbank.mobile&amp;reviewId=298164cf-b412-414b-8d12-a07ca49c9063","https://play.google.com/store/apps/details?id=com.finopaymentbank.mobile&amp;reviewId=298164cf-b412-414b-8d12-a07ca49c9063")</f>
        <v>https://play.google.com/store/apps/details?id=com.finopaymentbank.mobile&amp;reviewId=298164cf-b412-414b-8d12-a07ca49c9063</v>
      </c>
      <c r="J159" t="s">
        <v>52</v>
      </c>
      <c r="Y159" t="s">
        <v>53</v>
      </c>
      <c r="Z159" t="s">
        <v>54</v>
      </c>
      <c r="AH159" t="s">
        <v>55</v>
      </c>
      <c r="AI159" t="s">
        <v>329</v>
      </c>
      <c r="AJ159">
        <v>30</v>
      </c>
      <c r="AK159" t="s">
        <v>57</v>
      </c>
      <c r="AL159" t="s">
        <v>58</v>
      </c>
      <c r="AM159" t="s">
        <v>58</v>
      </c>
      <c r="AN159" t="s">
        <v>58</v>
      </c>
      <c r="AO159" t="s">
        <v>58</v>
      </c>
      <c r="AP159" t="s">
        <v>58</v>
      </c>
      <c r="AQ159" t="s">
        <v>58</v>
      </c>
    </row>
    <row r="160" spans="1:43" x14ac:dyDescent="0.35">
      <c r="A160" t="s">
        <v>611</v>
      </c>
      <c r="B160" t="s">
        <v>47</v>
      </c>
      <c r="C160" t="s">
        <v>659</v>
      </c>
      <c r="E160" t="s">
        <v>49</v>
      </c>
      <c r="F160" t="s">
        <v>660</v>
      </c>
      <c r="G160" t="s">
        <v>661</v>
      </c>
      <c r="I160" t="str">
        <f>HYPERLINK("https://play.google.com/store/apps/details?id=com.finopaymentbank.mobile&amp;reviewId=22b133ef-f7c0-4080-84df-73828156a75e","https://play.google.com/store/apps/details?id=com.finopaymentbank.mobile&amp;reviewId=22b133ef-f7c0-4080-84df-73828156a75e")</f>
        <v>https://play.google.com/store/apps/details?id=com.finopaymentbank.mobile&amp;reviewId=22b133ef-f7c0-4080-84df-73828156a75e</v>
      </c>
      <c r="J160" t="s">
        <v>52</v>
      </c>
      <c r="Y160" t="s">
        <v>53</v>
      </c>
      <c r="Z160" t="s">
        <v>54</v>
      </c>
      <c r="AH160" t="s">
        <v>55</v>
      </c>
      <c r="AI160" t="s">
        <v>467</v>
      </c>
      <c r="AJ160">
        <v>28</v>
      </c>
      <c r="AK160" t="s">
        <v>642</v>
      </c>
      <c r="AL160" t="s">
        <v>58</v>
      </c>
      <c r="AM160" t="s">
        <v>58</v>
      </c>
      <c r="AN160" t="s">
        <v>58</v>
      </c>
      <c r="AO160" t="s">
        <v>58</v>
      </c>
      <c r="AP160" t="s">
        <v>58</v>
      </c>
      <c r="AQ160" t="s">
        <v>58</v>
      </c>
    </row>
    <row r="161" spans="1:43" x14ac:dyDescent="0.35">
      <c r="A161" t="s">
        <v>611</v>
      </c>
      <c r="B161" t="s">
        <v>47</v>
      </c>
      <c r="C161" t="s">
        <v>662</v>
      </c>
      <c r="E161" t="s">
        <v>49</v>
      </c>
      <c r="F161" t="s">
        <v>663</v>
      </c>
      <c r="G161" t="s">
        <v>664</v>
      </c>
      <c r="I161" t="str">
        <f>HYPERLINK("https://play.google.com/store/apps/details?id=com.finopaymentbank.mobile&amp;reviewId=8d1992c6-aa06-40b3-9e40-4324811c6a89","https://play.google.com/store/apps/details?id=com.finopaymentbank.mobile&amp;reviewId=8d1992c6-aa06-40b3-9e40-4324811c6a89")</f>
        <v>https://play.google.com/store/apps/details?id=com.finopaymentbank.mobile&amp;reviewId=8d1992c6-aa06-40b3-9e40-4324811c6a89</v>
      </c>
      <c r="J161" t="s">
        <v>211</v>
      </c>
      <c r="Y161" t="s">
        <v>53</v>
      </c>
      <c r="Z161" t="s">
        <v>93</v>
      </c>
      <c r="AH161" t="s">
        <v>55</v>
      </c>
      <c r="AI161" t="s">
        <v>556</v>
      </c>
      <c r="AJ161">
        <v>33</v>
      </c>
      <c r="AK161" t="s">
        <v>249</v>
      </c>
      <c r="AL161" t="s">
        <v>58</v>
      </c>
      <c r="AM161" t="s">
        <v>58</v>
      </c>
      <c r="AN161" t="s">
        <v>58</v>
      </c>
      <c r="AO161" t="s">
        <v>58</v>
      </c>
      <c r="AP161" t="s">
        <v>58</v>
      </c>
      <c r="AQ161" t="s">
        <v>58</v>
      </c>
    </row>
    <row r="162" spans="1:43" x14ac:dyDescent="0.35">
      <c r="A162" t="s">
        <v>611</v>
      </c>
      <c r="B162" t="s">
        <v>47</v>
      </c>
      <c r="C162" t="s">
        <v>665</v>
      </c>
      <c r="E162" t="s">
        <v>49</v>
      </c>
      <c r="F162" t="s">
        <v>66</v>
      </c>
      <c r="G162" t="s">
        <v>666</v>
      </c>
      <c r="I162" t="str">
        <f>HYPERLINK("https://play.google.com/store/apps/details?id=com.finopaymentbank.mobile&amp;reviewId=d53b1643-2af0-451f-a834-790009effa9d","https://play.google.com/store/apps/details?id=com.finopaymentbank.mobile&amp;reviewId=d53b1643-2af0-451f-a834-790009effa9d")</f>
        <v>https://play.google.com/store/apps/details?id=com.finopaymentbank.mobile&amp;reviewId=d53b1643-2af0-451f-a834-790009effa9d</v>
      </c>
      <c r="Y162" t="s">
        <v>53</v>
      </c>
      <c r="Z162" t="s">
        <v>54</v>
      </c>
      <c r="AH162" t="s">
        <v>257</v>
      </c>
      <c r="AI162" t="s">
        <v>414</v>
      </c>
      <c r="AJ162">
        <v>27</v>
      </c>
      <c r="AK162" t="s">
        <v>70</v>
      </c>
      <c r="AL162" t="s">
        <v>58</v>
      </c>
      <c r="AM162" t="s">
        <v>58</v>
      </c>
      <c r="AN162" t="s">
        <v>58</v>
      </c>
      <c r="AO162" t="s">
        <v>58</v>
      </c>
      <c r="AP162" t="s">
        <v>58</v>
      </c>
      <c r="AQ162" t="s">
        <v>58</v>
      </c>
    </row>
    <row r="163" spans="1:43" x14ac:dyDescent="0.35">
      <c r="A163" t="s">
        <v>611</v>
      </c>
      <c r="B163" t="s">
        <v>47</v>
      </c>
      <c r="C163" t="s">
        <v>667</v>
      </c>
      <c r="E163" t="s">
        <v>49</v>
      </c>
      <c r="F163" t="s">
        <v>298</v>
      </c>
      <c r="G163" t="s">
        <v>668</v>
      </c>
      <c r="I163" t="str">
        <f>HYPERLINK("https://play.google.com/store/apps/details?id=com.finopaymentbank.mobile&amp;reviewId=3ed2ec72-7271-4dd5-b664-b2e585ca80f3","https://play.google.com/store/apps/details?id=com.finopaymentbank.mobile&amp;reviewId=3ed2ec72-7271-4dd5-b664-b2e585ca80f3")</f>
        <v>https://play.google.com/store/apps/details?id=com.finopaymentbank.mobile&amp;reviewId=3ed2ec72-7271-4dd5-b664-b2e585ca80f3</v>
      </c>
      <c r="J163" t="s">
        <v>52</v>
      </c>
      <c r="Y163" t="s">
        <v>53</v>
      </c>
      <c r="Z163" t="s">
        <v>54</v>
      </c>
      <c r="AH163" t="s">
        <v>55</v>
      </c>
      <c r="AI163" t="s">
        <v>669</v>
      </c>
      <c r="AJ163">
        <v>33</v>
      </c>
      <c r="AK163" t="s">
        <v>63</v>
      </c>
      <c r="AL163" t="s">
        <v>58</v>
      </c>
      <c r="AM163" t="s">
        <v>58</v>
      </c>
      <c r="AN163" t="s">
        <v>58</v>
      </c>
      <c r="AO163" t="s">
        <v>58</v>
      </c>
      <c r="AP163" t="s">
        <v>58</v>
      </c>
      <c r="AQ163" t="s">
        <v>58</v>
      </c>
    </row>
    <row r="164" spans="1:43" x14ac:dyDescent="0.35">
      <c r="A164" t="s">
        <v>611</v>
      </c>
      <c r="B164" t="s">
        <v>47</v>
      </c>
      <c r="C164" t="s">
        <v>670</v>
      </c>
      <c r="E164" t="s">
        <v>49</v>
      </c>
      <c r="F164" t="s">
        <v>671</v>
      </c>
      <c r="G164" t="s">
        <v>672</v>
      </c>
      <c r="I164" t="str">
        <f>HYPERLINK("https://play.google.com/store/apps/details?id=com.finopaymentbank.mobile&amp;reviewId=45f280e2-10e4-4fae-9d15-e7f36d4e67b4","https://play.google.com/store/apps/details?id=com.finopaymentbank.mobile&amp;reviewId=45f280e2-10e4-4fae-9d15-e7f36d4e67b4")</f>
        <v>https://play.google.com/store/apps/details?id=com.finopaymentbank.mobile&amp;reviewId=45f280e2-10e4-4fae-9d15-e7f36d4e67b4</v>
      </c>
      <c r="J164" t="s">
        <v>92</v>
      </c>
      <c r="Y164" t="s">
        <v>53</v>
      </c>
      <c r="Z164" t="s">
        <v>54</v>
      </c>
      <c r="AH164" t="s">
        <v>55</v>
      </c>
      <c r="AI164" t="s">
        <v>281</v>
      </c>
      <c r="AJ164">
        <v>29</v>
      </c>
      <c r="AK164" t="s">
        <v>63</v>
      </c>
      <c r="AL164" t="s">
        <v>58</v>
      </c>
      <c r="AM164" t="s">
        <v>58</v>
      </c>
      <c r="AN164" t="s">
        <v>58</v>
      </c>
      <c r="AO164" t="s">
        <v>58</v>
      </c>
      <c r="AP164" t="s">
        <v>58</v>
      </c>
      <c r="AQ164" t="s">
        <v>58</v>
      </c>
    </row>
    <row r="165" spans="1:43" x14ac:dyDescent="0.35">
      <c r="A165" t="s">
        <v>611</v>
      </c>
      <c r="B165" t="s">
        <v>47</v>
      </c>
      <c r="C165" t="s">
        <v>673</v>
      </c>
      <c r="E165" t="s">
        <v>49</v>
      </c>
      <c r="F165" t="s">
        <v>86</v>
      </c>
      <c r="G165" t="s">
        <v>674</v>
      </c>
      <c r="I165" t="str">
        <f>HYPERLINK("https://play.google.com/store/apps/details?id=com.finopaymentbank.mobile&amp;reviewId=7112d770-00b3-4d3f-b80d-15584ba22b5b","https://play.google.com/store/apps/details?id=com.finopaymentbank.mobile&amp;reviewId=7112d770-00b3-4d3f-b80d-15584ba22b5b")</f>
        <v>https://play.google.com/store/apps/details?id=com.finopaymentbank.mobile&amp;reviewId=7112d770-00b3-4d3f-b80d-15584ba22b5b</v>
      </c>
      <c r="J165" t="s">
        <v>52</v>
      </c>
      <c r="Y165" t="s">
        <v>53</v>
      </c>
      <c r="Z165" t="s">
        <v>54</v>
      </c>
      <c r="AH165" t="s">
        <v>192</v>
      </c>
      <c r="AI165" t="s">
        <v>162</v>
      </c>
      <c r="AJ165">
        <v>30</v>
      </c>
      <c r="AK165" t="s">
        <v>57</v>
      </c>
      <c r="AL165" t="s">
        <v>58</v>
      </c>
      <c r="AM165" t="s">
        <v>58</v>
      </c>
      <c r="AN165" t="s">
        <v>58</v>
      </c>
      <c r="AO165" t="s">
        <v>58</v>
      </c>
      <c r="AP165" t="s">
        <v>58</v>
      </c>
      <c r="AQ165" t="s">
        <v>58</v>
      </c>
    </row>
    <row r="166" spans="1:43" x14ac:dyDescent="0.35">
      <c r="A166" t="s">
        <v>611</v>
      </c>
      <c r="B166" t="s">
        <v>47</v>
      </c>
      <c r="C166" t="s">
        <v>675</v>
      </c>
      <c r="E166" t="s">
        <v>49</v>
      </c>
      <c r="F166" t="s">
        <v>676</v>
      </c>
      <c r="G166" t="s">
        <v>677</v>
      </c>
      <c r="I166" t="str">
        <f>HYPERLINK("https://play.google.com/store/apps/details?id=com.finopaymentbank.mobile&amp;reviewId=03989df3-5872-4322-94a7-be497e791ccc","https://play.google.com/store/apps/details?id=com.finopaymentbank.mobile&amp;reviewId=03989df3-5872-4322-94a7-be497e791ccc")</f>
        <v>https://play.google.com/store/apps/details?id=com.finopaymentbank.mobile&amp;reviewId=03989df3-5872-4322-94a7-be497e791ccc</v>
      </c>
      <c r="J166" t="s">
        <v>52</v>
      </c>
      <c r="Y166" t="s">
        <v>53</v>
      </c>
      <c r="Z166" t="s">
        <v>54</v>
      </c>
      <c r="AH166" t="s">
        <v>55</v>
      </c>
      <c r="AI166" t="s">
        <v>678</v>
      </c>
      <c r="AJ166">
        <v>29</v>
      </c>
      <c r="AK166" t="s">
        <v>63</v>
      </c>
      <c r="AL166" t="s">
        <v>58</v>
      </c>
      <c r="AM166" t="s">
        <v>58</v>
      </c>
      <c r="AN166" t="s">
        <v>58</v>
      </c>
      <c r="AO166" t="s">
        <v>58</v>
      </c>
      <c r="AP166" t="s">
        <v>58</v>
      </c>
      <c r="AQ166" t="s">
        <v>58</v>
      </c>
    </row>
    <row r="167" spans="1:43" x14ac:dyDescent="0.35">
      <c r="A167" t="s">
        <v>611</v>
      </c>
      <c r="B167" t="s">
        <v>47</v>
      </c>
      <c r="C167" t="s">
        <v>679</v>
      </c>
      <c r="E167" t="s">
        <v>49</v>
      </c>
      <c r="F167" t="s">
        <v>680</v>
      </c>
      <c r="G167" t="s">
        <v>681</v>
      </c>
      <c r="I167" t="str">
        <f>HYPERLINK("https://play.google.com/store/apps/details?id=com.finopaymentbank.mobile&amp;reviewId=431b843f-ce07-4e35-b73c-43797dbd3998","https://play.google.com/store/apps/details?id=com.finopaymentbank.mobile&amp;reviewId=431b843f-ce07-4e35-b73c-43797dbd3998")</f>
        <v>https://play.google.com/store/apps/details?id=com.finopaymentbank.mobile&amp;reviewId=431b843f-ce07-4e35-b73c-43797dbd3998</v>
      </c>
      <c r="J167" t="s">
        <v>52</v>
      </c>
      <c r="Y167" t="s">
        <v>53</v>
      </c>
      <c r="Z167" t="s">
        <v>54</v>
      </c>
      <c r="AH167" t="s">
        <v>55</v>
      </c>
      <c r="AI167" t="s">
        <v>682</v>
      </c>
      <c r="AJ167">
        <v>27</v>
      </c>
      <c r="AK167" t="s">
        <v>63</v>
      </c>
      <c r="AL167" t="s">
        <v>58</v>
      </c>
      <c r="AM167" t="s">
        <v>58</v>
      </c>
      <c r="AN167" t="s">
        <v>58</v>
      </c>
      <c r="AO167" t="s">
        <v>58</v>
      </c>
      <c r="AP167" t="s">
        <v>58</v>
      </c>
      <c r="AQ167" t="s">
        <v>58</v>
      </c>
    </row>
    <row r="168" spans="1:43" x14ac:dyDescent="0.35">
      <c r="A168" t="s">
        <v>611</v>
      </c>
      <c r="B168" t="s">
        <v>47</v>
      </c>
      <c r="C168" t="s">
        <v>683</v>
      </c>
      <c r="E168" t="s">
        <v>49</v>
      </c>
      <c r="F168" t="s">
        <v>684</v>
      </c>
      <c r="G168" t="s">
        <v>685</v>
      </c>
      <c r="I168" t="str">
        <f>HYPERLINK("https://play.google.com/store/apps/details?id=com.finopaymentbank.mobile&amp;reviewId=cf9e9136-654d-47dd-be26-8db9c0392c0c","https://play.google.com/store/apps/details?id=com.finopaymentbank.mobile&amp;reviewId=cf9e9136-654d-47dd-be26-8db9c0392c0c")</f>
        <v>https://play.google.com/store/apps/details?id=com.finopaymentbank.mobile&amp;reviewId=cf9e9136-654d-47dd-be26-8db9c0392c0c</v>
      </c>
      <c r="J168" t="s">
        <v>52</v>
      </c>
      <c r="Y168" t="s">
        <v>53</v>
      </c>
      <c r="Z168" t="s">
        <v>54</v>
      </c>
      <c r="AH168" t="s">
        <v>55</v>
      </c>
      <c r="AI168" t="s">
        <v>686</v>
      </c>
      <c r="AJ168">
        <v>30</v>
      </c>
      <c r="AK168" t="s">
        <v>687</v>
      </c>
      <c r="AL168" t="s">
        <v>58</v>
      </c>
      <c r="AM168" t="s">
        <v>58</v>
      </c>
      <c r="AN168" t="s">
        <v>58</v>
      </c>
      <c r="AO168" t="s">
        <v>58</v>
      </c>
      <c r="AP168" t="s">
        <v>58</v>
      </c>
      <c r="AQ168" t="s">
        <v>58</v>
      </c>
    </row>
    <row r="169" spans="1:43" x14ac:dyDescent="0.35">
      <c r="A169" t="s">
        <v>611</v>
      </c>
      <c r="B169" t="s">
        <v>47</v>
      </c>
      <c r="C169" t="s">
        <v>688</v>
      </c>
      <c r="E169" t="s">
        <v>49</v>
      </c>
      <c r="F169" t="s">
        <v>689</v>
      </c>
      <c r="G169" t="s">
        <v>690</v>
      </c>
      <c r="I169" t="str">
        <f>HYPERLINK("https://play.google.com/store/apps/details?id=com.finopaymentbank.mobile&amp;reviewId=751c4ceb-e229-46d7-9fe6-e8388652b6c2","https://play.google.com/store/apps/details?id=com.finopaymentbank.mobile&amp;reviewId=751c4ceb-e229-46d7-9fe6-e8388652b6c2")</f>
        <v>https://play.google.com/store/apps/details?id=com.finopaymentbank.mobile&amp;reviewId=751c4ceb-e229-46d7-9fe6-e8388652b6c2</v>
      </c>
      <c r="J169" t="s">
        <v>52</v>
      </c>
      <c r="Y169" t="s">
        <v>53</v>
      </c>
      <c r="Z169" t="s">
        <v>54</v>
      </c>
      <c r="AH169" t="s">
        <v>55</v>
      </c>
      <c r="AI169" t="s">
        <v>178</v>
      </c>
      <c r="AJ169">
        <v>31</v>
      </c>
      <c r="AK169" t="s">
        <v>70</v>
      </c>
      <c r="AL169" t="s">
        <v>58</v>
      </c>
      <c r="AM169" t="s">
        <v>58</v>
      </c>
      <c r="AN169" t="s">
        <v>58</v>
      </c>
      <c r="AO169" t="s">
        <v>58</v>
      </c>
      <c r="AP169" t="s">
        <v>58</v>
      </c>
      <c r="AQ169" t="s">
        <v>58</v>
      </c>
    </row>
    <row r="170" spans="1:43" x14ac:dyDescent="0.35">
      <c r="A170" t="s">
        <v>691</v>
      </c>
      <c r="B170" t="s">
        <v>47</v>
      </c>
      <c r="C170" t="s">
        <v>692</v>
      </c>
      <c r="E170" t="s">
        <v>76</v>
      </c>
      <c r="F170" t="s">
        <v>693</v>
      </c>
      <c r="G170" t="s">
        <v>694</v>
      </c>
      <c r="I170" t="str">
        <f>HYPERLINK("https://play.google.com/store/apps/details?id=com.finopaymentbank.mobile&amp;reviewId=55cae71b-5dcd-43d5-a601-75fef6d947a5","https://play.google.com/store/apps/details?id=com.finopaymentbank.mobile&amp;reviewId=55cae71b-5dcd-43d5-a601-75fef6d947a5")</f>
        <v>https://play.google.com/store/apps/details?id=com.finopaymentbank.mobile&amp;reviewId=55cae71b-5dcd-43d5-a601-75fef6d947a5</v>
      </c>
      <c r="J170" t="s">
        <v>52</v>
      </c>
      <c r="Y170" t="s">
        <v>53</v>
      </c>
      <c r="Z170" t="s">
        <v>114</v>
      </c>
      <c r="AH170" t="s">
        <v>55</v>
      </c>
      <c r="AI170" t="s">
        <v>188</v>
      </c>
      <c r="AJ170">
        <v>33</v>
      </c>
      <c r="AK170" t="s">
        <v>63</v>
      </c>
      <c r="AL170" t="s">
        <v>58</v>
      </c>
      <c r="AM170" t="s">
        <v>58</v>
      </c>
      <c r="AN170" t="s">
        <v>58</v>
      </c>
      <c r="AO170" t="s">
        <v>58</v>
      </c>
      <c r="AP170" t="s">
        <v>58</v>
      </c>
      <c r="AQ170" t="s">
        <v>58</v>
      </c>
    </row>
    <row r="171" spans="1:43" x14ac:dyDescent="0.35">
      <c r="A171" t="s">
        <v>691</v>
      </c>
      <c r="B171" t="s">
        <v>47</v>
      </c>
      <c r="C171" t="s">
        <v>695</v>
      </c>
      <c r="E171" t="s">
        <v>76</v>
      </c>
      <c r="F171" t="s">
        <v>696</v>
      </c>
      <c r="G171" t="s">
        <v>697</v>
      </c>
      <c r="I171" t="str">
        <f>HYPERLINK("https://play.google.com/store/apps/details?id=com.finopaymentbank.mobile&amp;reviewId=9cb6f8e6-7bff-412e-9ec9-70c5d911ddc9","https://play.google.com/store/apps/details?id=com.finopaymentbank.mobile&amp;reviewId=9cb6f8e6-7bff-412e-9ec9-70c5d911ddc9")</f>
        <v>https://play.google.com/store/apps/details?id=com.finopaymentbank.mobile&amp;reviewId=9cb6f8e6-7bff-412e-9ec9-70c5d911ddc9</v>
      </c>
      <c r="J171" t="s">
        <v>52</v>
      </c>
      <c r="Y171" t="s">
        <v>53</v>
      </c>
      <c r="Z171" t="s">
        <v>114</v>
      </c>
      <c r="AI171" t="s">
        <v>698</v>
      </c>
      <c r="AJ171">
        <v>29</v>
      </c>
      <c r="AK171" t="s">
        <v>70</v>
      </c>
      <c r="AL171" t="s">
        <v>58</v>
      </c>
      <c r="AM171" t="s">
        <v>58</v>
      </c>
      <c r="AN171" t="s">
        <v>58</v>
      </c>
      <c r="AO171" t="s">
        <v>58</v>
      </c>
      <c r="AP171" t="s">
        <v>58</v>
      </c>
      <c r="AQ171" t="s">
        <v>58</v>
      </c>
    </row>
    <row r="172" spans="1:43" x14ac:dyDescent="0.35">
      <c r="A172" t="s">
        <v>691</v>
      </c>
      <c r="B172" t="s">
        <v>47</v>
      </c>
      <c r="C172" t="s">
        <v>699</v>
      </c>
      <c r="E172" t="s">
        <v>49</v>
      </c>
      <c r="F172" t="s">
        <v>700</v>
      </c>
      <c r="G172" t="s">
        <v>701</v>
      </c>
      <c r="I172" t="str">
        <f>HYPERLINK("https://play.google.com/store/apps/details?id=com.finopaymentbank.mobile&amp;reviewId=9bd6a1a3-9d43-4edc-82cb-6a239361f35f","https://play.google.com/store/apps/details?id=com.finopaymentbank.mobile&amp;reviewId=9bd6a1a3-9d43-4edc-82cb-6a239361f35f")</f>
        <v>https://play.google.com/store/apps/details?id=com.finopaymentbank.mobile&amp;reviewId=9bd6a1a3-9d43-4edc-82cb-6a239361f35f</v>
      </c>
      <c r="J172" t="s">
        <v>52</v>
      </c>
      <c r="Y172" t="s">
        <v>53</v>
      </c>
      <c r="Z172" t="s">
        <v>54</v>
      </c>
      <c r="AH172" t="s">
        <v>55</v>
      </c>
      <c r="AI172" t="s">
        <v>702</v>
      </c>
      <c r="AJ172">
        <v>33</v>
      </c>
      <c r="AK172" t="s">
        <v>63</v>
      </c>
      <c r="AL172" t="s">
        <v>58</v>
      </c>
      <c r="AM172" t="s">
        <v>58</v>
      </c>
      <c r="AN172" t="s">
        <v>58</v>
      </c>
      <c r="AO172" t="s">
        <v>58</v>
      </c>
      <c r="AP172" t="s">
        <v>58</v>
      </c>
      <c r="AQ172" t="s">
        <v>58</v>
      </c>
    </row>
    <row r="173" spans="1:43" x14ac:dyDescent="0.35">
      <c r="A173" t="s">
        <v>691</v>
      </c>
      <c r="B173" t="s">
        <v>47</v>
      </c>
      <c r="C173" t="s">
        <v>703</v>
      </c>
      <c r="E173" t="s">
        <v>65</v>
      </c>
      <c r="F173" t="s">
        <v>704</v>
      </c>
      <c r="G173" t="s">
        <v>705</v>
      </c>
      <c r="I173" t="str">
        <f>HYPERLINK("https://play.google.com/store/apps/details?id=com.finopaymentbank.mobile&amp;reviewId=daf2c582-4e6e-4967-915f-996aa1bb063e","https://play.google.com/store/apps/details?id=com.finopaymentbank.mobile&amp;reviewId=daf2c582-4e6e-4967-915f-996aa1bb063e")</f>
        <v>https://play.google.com/store/apps/details?id=com.finopaymentbank.mobile&amp;reviewId=daf2c582-4e6e-4967-915f-996aa1bb063e</v>
      </c>
      <c r="J173" t="s">
        <v>52</v>
      </c>
      <c r="Y173" t="s">
        <v>53</v>
      </c>
      <c r="Z173" t="s">
        <v>68</v>
      </c>
      <c r="AH173" t="s">
        <v>55</v>
      </c>
      <c r="AJ173">
        <v>31</v>
      </c>
      <c r="AK173" t="s">
        <v>163</v>
      </c>
      <c r="AL173" t="s">
        <v>58</v>
      </c>
      <c r="AM173" t="s">
        <v>58</v>
      </c>
      <c r="AN173" t="s">
        <v>58</v>
      </c>
      <c r="AO173" t="s">
        <v>58</v>
      </c>
      <c r="AP173" t="s">
        <v>58</v>
      </c>
      <c r="AQ173" t="s">
        <v>58</v>
      </c>
    </row>
    <row r="174" spans="1:43" x14ac:dyDescent="0.35">
      <c r="A174" t="s">
        <v>691</v>
      </c>
      <c r="B174" t="s">
        <v>47</v>
      </c>
      <c r="C174" t="s">
        <v>706</v>
      </c>
      <c r="E174" t="s">
        <v>49</v>
      </c>
      <c r="F174" t="s">
        <v>86</v>
      </c>
      <c r="G174" t="s">
        <v>707</v>
      </c>
      <c r="I174" t="str">
        <f>HYPERLINK("https://play.google.com/store/apps/details?id=com.finopaymentbank.mobile&amp;reviewId=8b721c4c-182c-4069-8cf5-449a6b31bdf7","https://play.google.com/store/apps/details?id=com.finopaymentbank.mobile&amp;reviewId=8b721c4c-182c-4069-8cf5-449a6b31bdf7")</f>
        <v>https://play.google.com/store/apps/details?id=com.finopaymentbank.mobile&amp;reviewId=8b721c4c-182c-4069-8cf5-449a6b31bdf7</v>
      </c>
      <c r="J174" t="s">
        <v>52</v>
      </c>
      <c r="Y174" t="s">
        <v>53</v>
      </c>
      <c r="Z174" t="s">
        <v>54</v>
      </c>
      <c r="AH174" t="s">
        <v>55</v>
      </c>
      <c r="AI174" t="s">
        <v>480</v>
      </c>
      <c r="AJ174">
        <v>29</v>
      </c>
      <c r="AK174" t="s">
        <v>57</v>
      </c>
      <c r="AL174" t="s">
        <v>58</v>
      </c>
      <c r="AM174" t="s">
        <v>58</v>
      </c>
      <c r="AN174" t="s">
        <v>58</v>
      </c>
      <c r="AO174" t="s">
        <v>58</v>
      </c>
      <c r="AP174" t="s">
        <v>58</v>
      </c>
      <c r="AQ174" t="s">
        <v>58</v>
      </c>
    </row>
    <row r="175" spans="1:43" x14ac:dyDescent="0.35">
      <c r="A175" t="s">
        <v>691</v>
      </c>
      <c r="B175" t="s">
        <v>47</v>
      </c>
      <c r="C175" t="s">
        <v>708</v>
      </c>
      <c r="E175" t="s">
        <v>49</v>
      </c>
      <c r="F175" t="s">
        <v>709</v>
      </c>
      <c r="G175" t="s">
        <v>710</v>
      </c>
      <c r="I175" t="str">
        <f>HYPERLINK("https://play.google.com/store/apps/details?id=com.finopaymentbank.mobile&amp;reviewId=4a544f89-cd2b-4373-84b2-f199bcd99f37","https://play.google.com/store/apps/details?id=com.finopaymentbank.mobile&amp;reviewId=4a544f89-cd2b-4373-84b2-f199bcd99f37")</f>
        <v>https://play.google.com/store/apps/details?id=com.finopaymentbank.mobile&amp;reviewId=4a544f89-cd2b-4373-84b2-f199bcd99f37</v>
      </c>
      <c r="J175" t="s">
        <v>52</v>
      </c>
      <c r="Y175" t="s">
        <v>53</v>
      </c>
      <c r="Z175" t="s">
        <v>54</v>
      </c>
      <c r="AH175" t="s">
        <v>55</v>
      </c>
      <c r="AI175" t="s">
        <v>711</v>
      </c>
      <c r="AJ175">
        <v>33</v>
      </c>
      <c r="AK175" t="s">
        <v>202</v>
      </c>
      <c r="AL175" t="s">
        <v>58</v>
      </c>
      <c r="AM175" t="s">
        <v>58</v>
      </c>
      <c r="AN175" t="s">
        <v>58</v>
      </c>
      <c r="AO175" t="s">
        <v>58</v>
      </c>
      <c r="AP175" t="s">
        <v>58</v>
      </c>
      <c r="AQ175" t="s">
        <v>58</v>
      </c>
    </row>
    <row r="176" spans="1:43" x14ac:dyDescent="0.35">
      <c r="A176" t="s">
        <v>691</v>
      </c>
      <c r="B176" t="s">
        <v>47</v>
      </c>
      <c r="C176" t="s">
        <v>712</v>
      </c>
      <c r="E176" t="s">
        <v>49</v>
      </c>
      <c r="F176" t="s">
        <v>713</v>
      </c>
      <c r="G176" t="s">
        <v>714</v>
      </c>
      <c r="I176" t="str">
        <f>HYPERLINK("https://play.google.com/store/apps/details?id=com.finopaymentbank.mobile&amp;reviewId=71cdb8b4-58b3-4709-aae8-3ebd95702e4c","https://play.google.com/store/apps/details?id=com.finopaymentbank.mobile&amp;reviewId=71cdb8b4-58b3-4709-aae8-3ebd95702e4c")</f>
        <v>https://play.google.com/store/apps/details?id=com.finopaymentbank.mobile&amp;reviewId=71cdb8b4-58b3-4709-aae8-3ebd95702e4c</v>
      </c>
      <c r="J176" t="s">
        <v>52</v>
      </c>
      <c r="Y176" t="s">
        <v>53</v>
      </c>
      <c r="Z176" t="s">
        <v>54</v>
      </c>
      <c r="AH176" t="s">
        <v>55</v>
      </c>
      <c r="AI176" t="s">
        <v>715</v>
      </c>
      <c r="AJ176">
        <v>25</v>
      </c>
      <c r="AK176" t="s">
        <v>81</v>
      </c>
      <c r="AL176" t="s">
        <v>58</v>
      </c>
      <c r="AM176" t="s">
        <v>58</v>
      </c>
      <c r="AN176" t="s">
        <v>58</v>
      </c>
      <c r="AO176" t="s">
        <v>58</v>
      </c>
      <c r="AP176" t="s">
        <v>58</v>
      </c>
      <c r="AQ176" t="s">
        <v>58</v>
      </c>
    </row>
    <row r="177" spans="1:43" x14ac:dyDescent="0.35">
      <c r="A177" t="s">
        <v>691</v>
      </c>
      <c r="B177" t="s">
        <v>47</v>
      </c>
      <c r="C177" t="s">
        <v>716</v>
      </c>
      <c r="E177" t="s">
        <v>49</v>
      </c>
      <c r="F177" t="s">
        <v>77</v>
      </c>
      <c r="G177" t="s">
        <v>717</v>
      </c>
      <c r="I177" t="str">
        <f>HYPERLINK("https://play.google.com/store/apps/details?id=com.finopaymentbank.mobile&amp;reviewId=9750aa27-be53-4a41-a8a6-3246f75142e9","https://play.google.com/store/apps/details?id=com.finopaymentbank.mobile&amp;reviewId=9750aa27-be53-4a41-a8a6-3246f75142e9")</f>
        <v>https://play.google.com/store/apps/details?id=com.finopaymentbank.mobile&amp;reviewId=9750aa27-be53-4a41-a8a6-3246f75142e9</v>
      </c>
      <c r="J177" t="s">
        <v>52</v>
      </c>
      <c r="Y177" t="s">
        <v>53</v>
      </c>
      <c r="Z177" t="s">
        <v>54</v>
      </c>
      <c r="AH177" t="s">
        <v>55</v>
      </c>
      <c r="AI177" t="s">
        <v>718</v>
      </c>
      <c r="AJ177">
        <v>28</v>
      </c>
      <c r="AK177" t="s">
        <v>81</v>
      </c>
      <c r="AL177" t="s">
        <v>58</v>
      </c>
      <c r="AM177" t="s">
        <v>58</v>
      </c>
      <c r="AN177" t="s">
        <v>58</v>
      </c>
      <c r="AO177" t="s">
        <v>58</v>
      </c>
      <c r="AP177" t="s">
        <v>58</v>
      </c>
      <c r="AQ177" t="s">
        <v>58</v>
      </c>
    </row>
    <row r="178" spans="1:43" x14ac:dyDescent="0.35">
      <c r="A178" t="s">
        <v>719</v>
      </c>
      <c r="B178" t="s">
        <v>47</v>
      </c>
      <c r="C178" t="s">
        <v>720</v>
      </c>
      <c r="E178" t="s">
        <v>49</v>
      </c>
      <c r="F178" t="s">
        <v>721</v>
      </c>
      <c r="G178" t="s">
        <v>722</v>
      </c>
      <c r="I178" t="str">
        <f>HYPERLINK("https://play.google.com/store/apps/details?id=com.finopaymentbank.mobile&amp;reviewId=351984d0-93d7-4add-abf2-0b8d0f9a0170","https://play.google.com/store/apps/details?id=com.finopaymentbank.mobile&amp;reviewId=351984d0-93d7-4add-abf2-0b8d0f9a0170")</f>
        <v>https://play.google.com/store/apps/details?id=com.finopaymentbank.mobile&amp;reviewId=351984d0-93d7-4add-abf2-0b8d0f9a0170</v>
      </c>
      <c r="J178" t="s">
        <v>52</v>
      </c>
      <c r="Y178" t="s">
        <v>53</v>
      </c>
      <c r="Z178" t="s">
        <v>54</v>
      </c>
      <c r="AH178" t="s">
        <v>55</v>
      </c>
      <c r="AI178" t="s">
        <v>723</v>
      </c>
      <c r="AJ178">
        <v>29</v>
      </c>
      <c r="AK178" t="s">
        <v>63</v>
      </c>
      <c r="AL178" t="s">
        <v>58</v>
      </c>
      <c r="AM178" t="s">
        <v>58</v>
      </c>
      <c r="AN178" t="s">
        <v>58</v>
      </c>
      <c r="AO178" t="s">
        <v>58</v>
      </c>
      <c r="AP178" t="s">
        <v>58</v>
      </c>
      <c r="AQ178" t="s">
        <v>58</v>
      </c>
    </row>
    <row r="179" spans="1:43" x14ac:dyDescent="0.35">
      <c r="A179" t="s">
        <v>719</v>
      </c>
      <c r="B179" t="s">
        <v>47</v>
      </c>
      <c r="C179" t="s">
        <v>724</v>
      </c>
      <c r="E179" t="s">
        <v>49</v>
      </c>
      <c r="F179" t="s">
        <v>725</v>
      </c>
      <c r="G179" t="s">
        <v>726</v>
      </c>
      <c r="I179" t="str">
        <f>HYPERLINK("https://play.google.com/store/apps/details?id=com.finopaymentbank.mobile&amp;reviewId=8ff095ec-5e91-4b67-9d90-f543d6551f2f","https://play.google.com/store/apps/details?id=com.finopaymentbank.mobile&amp;reviewId=8ff095ec-5e91-4b67-9d90-f543d6551f2f")</f>
        <v>https://play.google.com/store/apps/details?id=com.finopaymentbank.mobile&amp;reviewId=8ff095ec-5e91-4b67-9d90-f543d6551f2f</v>
      </c>
      <c r="J179" t="s">
        <v>52</v>
      </c>
      <c r="Y179" t="s">
        <v>53</v>
      </c>
      <c r="Z179" t="s">
        <v>54</v>
      </c>
      <c r="AH179" t="s">
        <v>55</v>
      </c>
      <c r="AI179" t="s">
        <v>727</v>
      </c>
      <c r="AJ179">
        <v>33</v>
      </c>
      <c r="AK179" t="s">
        <v>70</v>
      </c>
      <c r="AL179" t="s">
        <v>58</v>
      </c>
      <c r="AM179" t="s">
        <v>58</v>
      </c>
      <c r="AN179" t="s">
        <v>58</v>
      </c>
      <c r="AO179" t="s">
        <v>58</v>
      </c>
      <c r="AP179" t="s">
        <v>58</v>
      </c>
      <c r="AQ179" t="s">
        <v>58</v>
      </c>
    </row>
    <row r="180" spans="1:43" x14ac:dyDescent="0.35">
      <c r="A180" t="s">
        <v>719</v>
      </c>
      <c r="B180" t="s">
        <v>47</v>
      </c>
      <c r="C180" t="s">
        <v>728</v>
      </c>
      <c r="E180" t="s">
        <v>76</v>
      </c>
      <c r="F180" t="s">
        <v>729</v>
      </c>
      <c r="G180" t="s">
        <v>730</v>
      </c>
      <c r="I180" t="str">
        <f>HYPERLINK("https://play.google.com/store/apps/details?id=com.finopaymentbank.mobile&amp;reviewId=2cbe821d-fb62-49e5-bb4f-e1daff736118","https://play.google.com/store/apps/details?id=com.finopaymentbank.mobile&amp;reviewId=2cbe821d-fb62-49e5-bb4f-e1daff736118")</f>
        <v>https://play.google.com/store/apps/details?id=com.finopaymentbank.mobile&amp;reviewId=2cbe821d-fb62-49e5-bb4f-e1daff736118</v>
      </c>
      <c r="J180" t="s">
        <v>52</v>
      </c>
      <c r="Y180" t="s">
        <v>53</v>
      </c>
      <c r="Z180" t="s">
        <v>114</v>
      </c>
      <c r="AH180" t="s">
        <v>55</v>
      </c>
      <c r="AI180" t="s">
        <v>731</v>
      </c>
      <c r="AJ180">
        <v>29</v>
      </c>
      <c r="AK180" t="s">
        <v>313</v>
      </c>
      <c r="AL180" t="s">
        <v>58</v>
      </c>
      <c r="AM180" t="s">
        <v>58</v>
      </c>
      <c r="AN180" t="s">
        <v>58</v>
      </c>
      <c r="AO180" t="s">
        <v>58</v>
      </c>
      <c r="AP180" t="s">
        <v>58</v>
      </c>
      <c r="AQ180" t="s">
        <v>58</v>
      </c>
    </row>
    <row r="181" spans="1:43" x14ac:dyDescent="0.35">
      <c r="A181" t="s">
        <v>719</v>
      </c>
      <c r="B181" t="s">
        <v>47</v>
      </c>
      <c r="C181" t="s">
        <v>732</v>
      </c>
      <c r="E181" t="s">
        <v>49</v>
      </c>
      <c r="F181" t="s">
        <v>733</v>
      </c>
      <c r="G181" t="s">
        <v>734</v>
      </c>
      <c r="I181" t="str">
        <f>HYPERLINK("https://play.google.com/store/apps/details?id=com.finopaymentbank.mobile&amp;reviewId=62fd280a-e009-418a-b403-0b890918040e","https://play.google.com/store/apps/details?id=com.finopaymentbank.mobile&amp;reviewId=62fd280a-e009-418a-b403-0b890918040e")</f>
        <v>https://play.google.com/store/apps/details?id=com.finopaymentbank.mobile&amp;reviewId=62fd280a-e009-418a-b403-0b890918040e</v>
      </c>
      <c r="J181" t="s">
        <v>211</v>
      </c>
      <c r="Y181" t="s">
        <v>53</v>
      </c>
      <c r="Z181" t="s">
        <v>54</v>
      </c>
      <c r="AH181" t="s">
        <v>55</v>
      </c>
      <c r="AI181" t="s">
        <v>735</v>
      </c>
      <c r="AJ181">
        <v>31</v>
      </c>
      <c r="AK181" t="s">
        <v>736</v>
      </c>
      <c r="AL181" t="s">
        <v>58</v>
      </c>
      <c r="AM181" t="s">
        <v>58</v>
      </c>
      <c r="AN181" t="s">
        <v>58</v>
      </c>
      <c r="AO181" t="s">
        <v>58</v>
      </c>
      <c r="AP181" t="s">
        <v>58</v>
      </c>
      <c r="AQ181" t="s">
        <v>58</v>
      </c>
    </row>
    <row r="182" spans="1:43" x14ac:dyDescent="0.35">
      <c r="A182" t="s">
        <v>719</v>
      </c>
      <c r="B182" t="s">
        <v>47</v>
      </c>
      <c r="C182" t="s">
        <v>737</v>
      </c>
      <c r="E182" t="s">
        <v>49</v>
      </c>
      <c r="F182" t="s">
        <v>738</v>
      </c>
      <c r="G182" t="s">
        <v>739</v>
      </c>
      <c r="I182" t="str">
        <f>HYPERLINK("https://play.google.com/store/apps/details?id=com.finopaymentbank.mobile&amp;reviewId=01bc929f-8c3c-4790-af36-de58a57029fd","https://play.google.com/store/apps/details?id=com.finopaymentbank.mobile&amp;reviewId=01bc929f-8c3c-4790-af36-de58a57029fd")</f>
        <v>https://play.google.com/store/apps/details?id=com.finopaymentbank.mobile&amp;reviewId=01bc929f-8c3c-4790-af36-de58a57029fd</v>
      </c>
      <c r="J182" t="s">
        <v>52</v>
      </c>
      <c r="Y182" t="s">
        <v>53</v>
      </c>
      <c r="Z182" t="s">
        <v>54</v>
      </c>
      <c r="AH182" t="s">
        <v>55</v>
      </c>
      <c r="AI182" t="s">
        <v>740</v>
      </c>
      <c r="AJ182">
        <v>31</v>
      </c>
      <c r="AK182" t="s">
        <v>642</v>
      </c>
      <c r="AL182" t="s">
        <v>58</v>
      </c>
      <c r="AM182" t="s">
        <v>58</v>
      </c>
      <c r="AN182" t="s">
        <v>58</v>
      </c>
      <c r="AO182" t="s">
        <v>58</v>
      </c>
      <c r="AP182" t="s">
        <v>58</v>
      </c>
      <c r="AQ182" t="s">
        <v>58</v>
      </c>
    </row>
    <row r="183" spans="1:43" x14ac:dyDescent="0.35">
      <c r="A183" t="s">
        <v>719</v>
      </c>
      <c r="B183" t="s">
        <v>47</v>
      </c>
      <c r="C183" t="s">
        <v>741</v>
      </c>
      <c r="E183" t="s">
        <v>49</v>
      </c>
      <c r="F183" t="s">
        <v>742</v>
      </c>
      <c r="G183" t="s">
        <v>743</v>
      </c>
      <c r="I183" t="str">
        <f>HYPERLINK("https://play.google.com/store/apps/details?id=com.finopaymentbank.mobile&amp;reviewId=769c3873-b31d-4a9e-b0e5-3f5bf5a2332d","https://play.google.com/store/apps/details?id=com.finopaymentbank.mobile&amp;reviewId=769c3873-b31d-4a9e-b0e5-3f5bf5a2332d")</f>
        <v>https://play.google.com/store/apps/details?id=com.finopaymentbank.mobile&amp;reviewId=769c3873-b31d-4a9e-b0e5-3f5bf5a2332d</v>
      </c>
      <c r="J183" t="s">
        <v>211</v>
      </c>
      <c r="Y183" t="s">
        <v>53</v>
      </c>
      <c r="Z183" t="s">
        <v>93</v>
      </c>
      <c r="AH183" t="s">
        <v>55</v>
      </c>
      <c r="AI183" t="s">
        <v>158</v>
      </c>
      <c r="AJ183">
        <v>34</v>
      </c>
      <c r="AK183" t="s">
        <v>81</v>
      </c>
      <c r="AL183" t="s">
        <v>58</v>
      </c>
      <c r="AM183" t="s">
        <v>58</v>
      </c>
      <c r="AN183" t="s">
        <v>58</v>
      </c>
      <c r="AO183" t="s">
        <v>58</v>
      </c>
      <c r="AP183" t="s">
        <v>58</v>
      </c>
      <c r="AQ183" t="s">
        <v>58</v>
      </c>
    </row>
    <row r="184" spans="1:43" x14ac:dyDescent="0.35">
      <c r="A184" t="s">
        <v>719</v>
      </c>
      <c r="B184" t="s">
        <v>47</v>
      </c>
      <c r="C184" t="s">
        <v>744</v>
      </c>
      <c r="E184" t="s">
        <v>49</v>
      </c>
      <c r="F184" t="s">
        <v>745</v>
      </c>
      <c r="G184" t="s">
        <v>746</v>
      </c>
      <c r="I184" t="str">
        <f>HYPERLINK("https://play.google.com/store/apps/details?id=com.finopaymentbank.mobile&amp;reviewId=a522b264-74d5-4d21-807c-4b2898e987e0","https://play.google.com/store/apps/details?id=com.finopaymentbank.mobile&amp;reviewId=a522b264-74d5-4d21-807c-4b2898e987e0")</f>
        <v>https://play.google.com/store/apps/details?id=com.finopaymentbank.mobile&amp;reviewId=a522b264-74d5-4d21-807c-4b2898e987e0</v>
      </c>
      <c r="J184" t="s">
        <v>52</v>
      </c>
      <c r="Y184" t="s">
        <v>53</v>
      </c>
      <c r="Z184" t="s">
        <v>54</v>
      </c>
      <c r="AH184" t="s">
        <v>55</v>
      </c>
      <c r="AI184" t="s">
        <v>747</v>
      </c>
      <c r="AJ184">
        <v>30</v>
      </c>
      <c r="AK184" t="s">
        <v>202</v>
      </c>
      <c r="AL184" t="s">
        <v>58</v>
      </c>
      <c r="AM184" t="s">
        <v>58</v>
      </c>
      <c r="AN184" t="s">
        <v>58</v>
      </c>
      <c r="AO184" t="s">
        <v>58</v>
      </c>
      <c r="AP184" t="s">
        <v>58</v>
      </c>
      <c r="AQ184" t="s">
        <v>58</v>
      </c>
    </row>
    <row r="185" spans="1:43" x14ac:dyDescent="0.35">
      <c r="A185" t="s">
        <v>719</v>
      </c>
      <c r="B185" t="s">
        <v>47</v>
      </c>
      <c r="C185" t="s">
        <v>748</v>
      </c>
      <c r="E185" t="s">
        <v>76</v>
      </c>
      <c r="F185" t="s">
        <v>749</v>
      </c>
      <c r="G185" t="s">
        <v>750</v>
      </c>
      <c r="I185" t="str">
        <f>HYPERLINK("https://play.google.com/store/apps/details?id=com.finopaymentbank.mobile&amp;reviewId=38cc3811-a5bf-4966-9e18-b55ece0397b3","https://play.google.com/store/apps/details?id=com.finopaymentbank.mobile&amp;reviewId=38cc3811-a5bf-4966-9e18-b55ece0397b3")</f>
        <v>https://play.google.com/store/apps/details?id=com.finopaymentbank.mobile&amp;reviewId=38cc3811-a5bf-4966-9e18-b55ece0397b3</v>
      </c>
      <c r="Y185" t="s">
        <v>53</v>
      </c>
      <c r="Z185" t="s">
        <v>114</v>
      </c>
      <c r="AH185" t="s">
        <v>55</v>
      </c>
      <c r="AI185" t="s">
        <v>751</v>
      </c>
      <c r="AJ185">
        <v>29</v>
      </c>
      <c r="AK185" t="s">
        <v>63</v>
      </c>
      <c r="AL185" t="s">
        <v>58</v>
      </c>
      <c r="AM185" t="s">
        <v>58</v>
      </c>
      <c r="AN185" t="s">
        <v>58</v>
      </c>
      <c r="AO185" t="s">
        <v>58</v>
      </c>
      <c r="AP185" t="s">
        <v>58</v>
      </c>
      <c r="AQ185" t="s">
        <v>58</v>
      </c>
    </row>
    <row r="186" spans="1:43" x14ac:dyDescent="0.35">
      <c r="A186" t="s">
        <v>719</v>
      </c>
      <c r="B186" t="s">
        <v>47</v>
      </c>
      <c r="C186" t="s">
        <v>752</v>
      </c>
      <c r="E186" t="s">
        <v>76</v>
      </c>
      <c r="F186" t="s">
        <v>753</v>
      </c>
      <c r="G186" t="s">
        <v>754</v>
      </c>
      <c r="I186" t="str">
        <f>HYPERLINK("https://play.google.com/store/apps/details?id=com.finopaymentbank.mobile&amp;reviewId=06dcef39-93eb-47ba-bc40-20696ce6e840","https://play.google.com/store/apps/details?id=com.finopaymentbank.mobile&amp;reviewId=06dcef39-93eb-47ba-bc40-20696ce6e840")</f>
        <v>https://play.google.com/store/apps/details?id=com.finopaymentbank.mobile&amp;reviewId=06dcef39-93eb-47ba-bc40-20696ce6e840</v>
      </c>
      <c r="Y186" t="s">
        <v>53</v>
      </c>
      <c r="Z186" t="s">
        <v>114</v>
      </c>
      <c r="AI186" t="s">
        <v>755</v>
      </c>
      <c r="AJ186">
        <v>33</v>
      </c>
      <c r="AK186" t="s">
        <v>63</v>
      </c>
      <c r="AL186" t="s">
        <v>58</v>
      </c>
      <c r="AM186" t="s">
        <v>58</v>
      </c>
      <c r="AN186" t="s">
        <v>58</v>
      </c>
      <c r="AO186" t="s">
        <v>58</v>
      </c>
      <c r="AP186" t="s">
        <v>58</v>
      </c>
      <c r="AQ186" t="s">
        <v>58</v>
      </c>
    </row>
    <row r="187" spans="1:43" x14ac:dyDescent="0.35">
      <c r="A187" t="s">
        <v>719</v>
      </c>
      <c r="B187" t="s">
        <v>47</v>
      </c>
      <c r="C187" t="s">
        <v>756</v>
      </c>
      <c r="E187" t="s">
        <v>76</v>
      </c>
      <c r="F187" t="s">
        <v>757</v>
      </c>
      <c r="G187" t="s">
        <v>758</v>
      </c>
      <c r="I187" t="str">
        <f>HYPERLINK("https://play.google.com/store/apps/details?id=com.finopaymentbank.mobile&amp;reviewId=d41ecc34-bae9-471f-a13e-9ba98b300516","https://play.google.com/store/apps/details?id=com.finopaymentbank.mobile&amp;reviewId=d41ecc34-bae9-471f-a13e-9ba98b300516")</f>
        <v>https://play.google.com/store/apps/details?id=com.finopaymentbank.mobile&amp;reviewId=d41ecc34-bae9-471f-a13e-9ba98b300516</v>
      </c>
      <c r="J187" t="s">
        <v>52</v>
      </c>
      <c r="Y187" t="s">
        <v>53</v>
      </c>
      <c r="Z187" t="s">
        <v>114</v>
      </c>
      <c r="AH187" t="s">
        <v>55</v>
      </c>
      <c r="AI187" t="s">
        <v>759</v>
      </c>
      <c r="AJ187">
        <v>27</v>
      </c>
      <c r="AK187" t="s">
        <v>63</v>
      </c>
      <c r="AL187" t="s">
        <v>58</v>
      </c>
      <c r="AM187" t="s">
        <v>58</v>
      </c>
      <c r="AN187" t="s">
        <v>58</v>
      </c>
      <c r="AO187" t="s">
        <v>58</v>
      </c>
      <c r="AP187" t="s">
        <v>58</v>
      </c>
      <c r="AQ187" t="s">
        <v>58</v>
      </c>
    </row>
    <row r="188" spans="1:43" x14ac:dyDescent="0.35">
      <c r="A188" t="s">
        <v>719</v>
      </c>
      <c r="B188" t="s">
        <v>47</v>
      </c>
      <c r="C188" t="s">
        <v>760</v>
      </c>
      <c r="E188" t="s">
        <v>49</v>
      </c>
      <c r="F188" t="s">
        <v>86</v>
      </c>
      <c r="G188" t="s">
        <v>761</v>
      </c>
      <c r="I188" t="str">
        <f>HYPERLINK("https://play.google.com/store/apps/details?id=com.finopaymentbank.mobile&amp;reviewId=2a87eab5-ba89-4f6a-bdfc-92581efee37d","https://play.google.com/store/apps/details?id=com.finopaymentbank.mobile&amp;reviewId=2a87eab5-ba89-4f6a-bdfc-92581efee37d")</f>
        <v>https://play.google.com/store/apps/details?id=com.finopaymentbank.mobile&amp;reviewId=2a87eab5-ba89-4f6a-bdfc-92581efee37d</v>
      </c>
      <c r="Y188" t="s">
        <v>53</v>
      </c>
      <c r="Z188" t="s">
        <v>54</v>
      </c>
      <c r="AH188" t="s">
        <v>55</v>
      </c>
      <c r="AI188" t="s">
        <v>762</v>
      </c>
      <c r="AJ188">
        <v>33</v>
      </c>
      <c r="AK188" t="s">
        <v>57</v>
      </c>
      <c r="AL188" t="s">
        <v>58</v>
      </c>
      <c r="AM188" t="s">
        <v>58</v>
      </c>
      <c r="AN188" t="s">
        <v>58</v>
      </c>
      <c r="AO188" t="s">
        <v>58</v>
      </c>
      <c r="AP188" t="s">
        <v>58</v>
      </c>
      <c r="AQ188" t="s">
        <v>58</v>
      </c>
    </row>
    <row r="189" spans="1:43" x14ac:dyDescent="0.35">
      <c r="A189" t="s">
        <v>719</v>
      </c>
      <c r="B189" t="s">
        <v>47</v>
      </c>
      <c r="C189" t="s">
        <v>763</v>
      </c>
      <c r="E189" t="s">
        <v>49</v>
      </c>
      <c r="F189" t="s">
        <v>764</v>
      </c>
      <c r="G189" t="s">
        <v>765</v>
      </c>
      <c r="I189" t="str">
        <f>HYPERLINK("https://play.google.com/store/apps/details?id=com.finopaymentbank.mobile&amp;reviewId=6d0b7943-24e6-4135-a0a2-7d0e1cd5c74f","https://play.google.com/store/apps/details?id=com.finopaymentbank.mobile&amp;reviewId=6d0b7943-24e6-4135-a0a2-7d0e1cd5c74f")</f>
        <v>https://play.google.com/store/apps/details?id=com.finopaymentbank.mobile&amp;reviewId=6d0b7943-24e6-4135-a0a2-7d0e1cd5c74f</v>
      </c>
      <c r="Y189" t="s">
        <v>53</v>
      </c>
      <c r="Z189" t="s">
        <v>54</v>
      </c>
      <c r="AH189" t="s">
        <v>55</v>
      </c>
      <c r="AI189" t="s">
        <v>766</v>
      </c>
      <c r="AJ189">
        <v>31</v>
      </c>
      <c r="AK189" t="s">
        <v>202</v>
      </c>
      <c r="AL189" t="s">
        <v>58</v>
      </c>
      <c r="AM189" t="s">
        <v>58</v>
      </c>
      <c r="AN189" t="s">
        <v>58</v>
      </c>
      <c r="AO189" t="s">
        <v>58</v>
      </c>
      <c r="AP189" t="s">
        <v>58</v>
      </c>
      <c r="AQ189" t="s">
        <v>58</v>
      </c>
    </row>
    <row r="190" spans="1:43" x14ac:dyDescent="0.35">
      <c r="A190" t="s">
        <v>767</v>
      </c>
      <c r="B190" t="s">
        <v>47</v>
      </c>
      <c r="C190" t="s">
        <v>768</v>
      </c>
      <c r="E190" t="s">
        <v>49</v>
      </c>
      <c r="F190" t="s">
        <v>769</v>
      </c>
      <c r="G190" t="s">
        <v>770</v>
      </c>
      <c r="I190" t="str">
        <f>HYPERLINK("https://play.google.com/store/apps/details?id=com.finopaymentbank.mobile&amp;reviewId=80c904d4-f1fb-48e6-86ea-25e18baf19b0","https://play.google.com/store/apps/details?id=com.finopaymentbank.mobile&amp;reviewId=80c904d4-f1fb-48e6-86ea-25e18baf19b0")</f>
        <v>https://play.google.com/store/apps/details?id=com.finopaymentbank.mobile&amp;reviewId=80c904d4-f1fb-48e6-86ea-25e18baf19b0</v>
      </c>
      <c r="J190" t="s">
        <v>52</v>
      </c>
      <c r="Y190" t="s">
        <v>53</v>
      </c>
      <c r="Z190" t="s">
        <v>54</v>
      </c>
      <c r="AH190" t="s">
        <v>55</v>
      </c>
      <c r="AI190" t="s">
        <v>149</v>
      </c>
      <c r="AJ190">
        <v>34</v>
      </c>
      <c r="AK190" t="s">
        <v>163</v>
      </c>
      <c r="AL190" t="s">
        <v>58</v>
      </c>
      <c r="AM190" t="s">
        <v>58</v>
      </c>
      <c r="AN190" t="s">
        <v>58</v>
      </c>
      <c r="AO190" t="s">
        <v>58</v>
      </c>
      <c r="AP190" t="s">
        <v>58</v>
      </c>
      <c r="AQ190" t="s">
        <v>58</v>
      </c>
    </row>
    <row r="191" spans="1:43" x14ac:dyDescent="0.35">
      <c r="A191" t="s">
        <v>767</v>
      </c>
      <c r="B191" t="s">
        <v>47</v>
      </c>
      <c r="C191" t="s">
        <v>771</v>
      </c>
      <c r="E191" t="s">
        <v>49</v>
      </c>
      <c r="F191" t="s">
        <v>550</v>
      </c>
      <c r="G191" t="s">
        <v>772</v>
      </c>
      <c r="I191" t="str">
        <f>HYPERLINK("https://play.google.com/store/apps/details?id=com.finopaymentbank.mobile&amp;reviewId=9bac50dc-102c-49f2-ad44-8bbe97c7952c","https://play.google.com/store/apps/details?id=com.finopaymentbank.mobile&amp;reviewId=9bac50dc-102c-49f2-ad44-8bbe97c7952c")</f>
        <v>https://play.google.com/store/apps/details?id=com.finopaymentbank.mobile&amp;reviewId=9bac50dc-102c-49f2-ad44-8bbe97c7952c</v>
      </c>
      <c r="Y191" t="s">
        <v>53</v>
      </c>
      <c r="Z191" t="s">
        <v>54</v>
      </c>
      <c r="AH191" t="s">
        <v>55</v>
      </c>
      <c r="AI191" t="s">
        <v>773</v>
      </c>
      <c r="AJ191">
        <v>30</v>
      </c>
      <c r="AK191" t="s">
        <v>154</v>
      </c>
      <c r="AL191" t="s">
        <v>58</v>
      </c>
      <c r="AM191" t="s">
        <v>58</v>
      </c>
      <c r="AN191" t="s">
        <v>58</v>
      </c>
      <c r="AO191" t="s">
        <v>58</v>
      </c>
      <c r="AP191" t="s">
        <v>58</v>
      </c>
      <c r="AQ191" t="s">
        <v>58</v>
      </c>
    </row>
    <row r="192" spans="1:43" x14ac:dyDescent="0.35">
      <c r="A192" t="s">
        <v>767</v>
      </c>
      <c r="B192" t="s">
        <v>47</v>
      </c>
      <c r="C192" t="s">
        <v>774</v>
      </c>
      <c r="E192" t="s">
        <v>49</v>
      </c>
      <c r="F192" t="s">
        <v>77</v>
      </c>
      <c r="G192" t="s">
        <v>775</v>
      </c>
      <c r="I192" t="str">
        <f>HYPERLINK("https://play.google.com/store/apps/details?id=com.finopaymentbank.mobile&amp;reviewId=bd7264cb-9a53-4e8e-838c-672b885c7027","https://play.google.com/store/apps/details?id=com.finopaymentbank.mobile&amp;reviewId=bd7264cb-9a53-4e8e-838c-672b885c7027")</f>
        <v>https://play.google.com/store/apps/details?id=com.finopaymentbank.mobile&amp;reviewId=bd7264cb-9a53-4e8e-838c-672b885c7027</v>
      </c>
      <c r="J192" t="s">
        <v>52</v>
      </c>
      <c r="Y192" t="s">
        <v>53</v>
      </c>
      <c r="Z192" t="s">
        <v>54</v>
      </c>
      <c r="AH192" t="s">
        <v>55</v>
      </c>
      <c r="AI192" t="s">
        <v>476</v>
      </c>
      <c r="AJ192">
        <v>33</v>
      </c>
      <c r="AK192" t="s">
        <v>81</v>
      </c>
      <c r="AL192" t="s">
        <v>58</v>
      </c>
      <c r="AM192" t="s">
        <v>58</v>
      </c>
      <c r="AN192" t="s">
        <v>58</v>
      </c>
      <c r="AO192" t="s">
        <v>58</v>
      </c>
      <c r="AP192" t="s">
        <v>58</v>
      </c>
      <c r="AQ192" t="s">
        <v>58</v>
      </c>
    </row>
    <row r="193" spans="1:43" x14ac:dyDescent="0.35">
      <c r="A193" t="s">
        <v>767</v>
      </c>
      <c r="B193" t="s">
        <v>47</v>
      </c>
      <c r="C193" t="s">
        <v>776</v>
      </c>
      <c r="E193" t="s">
        <v>49</v>
      </c>
      <c r="F193" t="s">
        <v>77</v>
      </c>
      <c r="G193" t="s">
        <v>777</v>
      </c>
      <c r="I193" t="str">
        <f>HYPERLINK("https://play.google.com/store/apps/details?id=com.finopaymentbank.mobile&amp;reviewId=c1833012-efe5-40b6-bd9c-a0daa2ed24f6","https://play.google.com/store/apps/details?id=com.finopaymentbank.mobile&amp;reviewId=c1833012-efe5-40b6-bd9c-a0daa2ed24f6")</f>
        <v>https://play.google.com/store/apps/details?id=com.finopaymentbank.mobile&amp;reviewId=c1833012-efe5-40b6-bd9c-a0daa2ed24f6</v>
      </c>
      <c r="J193" t="s">
        <v>52</v>
      </c>
      <c r="Y193" t="s">
        <v>53</v>
      </c>
      <c r="Z193" t="s">
        <v>54</v>
      </c>
      <c r="AH193" t="s">
        <v>192</v>
      </c>
      <c r="AI193" t="s">
        <v>778</v>
      </c>
      <c r="AJ193">
        <v>34</v>
      </c>
      <c r="AK193" t="s">
        <v>81</v>
      </c>
      <c r="AL193" t="s">
        <v>58</v>
      </c>
      <c r="AM193" t="s">
        <v>58</v>
      </c>
      <c r="AN193" t="s">
        <v>58</v>
      </c>
      <c r="AO193" t="s">
        <v>58</v>
      </c>
      <c r="AP193" t="s">
        <v>58</v>
      </c>
      <c r="AQ193" t="s">
        <v>58</v>
      </c>
    </row>
    <row r="194" spans="1:43" x14ac:dyDescent="0.35">
      <c r="A194" t="s">
        <v>767</v>
      </c>
      <c r="B194" t="s">
        <v>47</v>
      </c>
      <c r="C194" t="s">
        <v>779</v>
      </c>
      <c r="E194" t="s">
        <v>49</v>
      </c>
      <c r="F194" t="s">
        <v>86</v>
      </c>
      <c r="G194" t="s">
        <v>780</v>
      </c>
      <c r="I194" t="str">
        <f>HYPERLINK("https://play.google.com/store/apps/details?id=com.finopaymentbank.mobile&amp;reviewId=c8c00576-506c-4fe1-9732-50eccf119c6c","https://play.google.com/store/apps/details?id=com.finopaymentbank.mobile&amp;reviewId=c8c00576-506c-4fe1-9732-50eccf119c6c")</f>
        <v>https://play.google.com/store/apps/details?id=com.finopaymentbank.mobile&amp;reviewId=c8c00576-506c-4fe1-9732-50eccf119c6c</v>
      </c>
      <c r="Y194" t="s">
        <v>53</v>
      </c>
      <c r="Z194" t="s">
        <v>54</v>
      </c>
      <c r="AD194" t="s">
        <v>94</v>
      </c>
      <c r="AE194" t="s">
        <v>95</v>
      </c>
      <c r="AF194" t="s">
        <v>781</v>
      </c>
      <c r="AH194" t="s">
        <v>55</v>
      </c>
      <c r="AI194" t="s">
        <v>782</v>
      </c>
      <c r="AJ194">
        <v>33</v>
      </c>
      <c r="AK194" t="s">
        <v>63</v>
      </c>
      <c r="AL194" t="s">
        <v>58</v>
      </c>
      <c r="AM194" t="s">
        <v>58</v>
      </c>
      <c r="AN194" t="s">
        <v>58</v>
      </c>
      <c r="AO194" t="s">
        <v>58</v>
      </c>
      <c r="AP194" t="s">
        <v>58</v>
      </c>
      <c r="AQ194" t="s">
        <v>783</v>
      </c>
    </row>
    <row r="195" spans="1:43" x14ac:dyDescent="0.35">
      <c r="A195" t="s">
        <v>767</v>
      </c>
      <c r="B195" t="s">
        <v>47</v>
      </c>
      <c r="C195" t="s">
        <v>784</v>
      </c>
      <c r="E195" t="s">
        <v>49</v>
      </c>
      <c r="F195" t="s">
        <v>785</v>
      </c>
      <c r="G195" t="s">
        <v>786</v>
      </c>
      <c r="I195" t="str">
        <f>HYPERLINK("https://play.google.com/store/apps/details?id=com.finopaymentbank.mobile&amp;reviewId=c6079df2-5169-490c-bf54-cd99c7120bc1","https://play.google.com/store/apps/details?id=com.finopaymentbank.mobile&amp;reviewId=c6079df2-5169-490c-bf54-cd99c7120bc1")</f>
        <v>https://play.google.com/store/apps/details?id=com.finopaymentbank.mobile&amp;reviewId=c6079df2-5169-490c-bf54-cd99c7120bc1</v>
      </c>
      <c r="J195" t="s">
        <v>52</v>
      </c>
      <c r="Y195" t="s">
        <v>53</v>
      </c>
      <c r="Z195" t="s">
        <v>54</v>
      </c>
      <c r="AD195" t="s">
        <v>94</v>
      </c>
      <c r="AE195" t="s">
        <v>95</v>
      </c>
      <c r="AF195" t="s">
        <v>787</v>
      </c>
      <c r="AH195" t="s">
        <v>55</v>
      </c>
      <c r="AI195" t="s">
        <v>788</v>
      </c>
      <c r="AJ195">
        <v>33</v>
      </c>
      <c r="AK195" t="s">
        <v>63</v>
      </c>
      <c r="AL195" t="s">
        <v>58</v>
      </c>
      <c r="AM195" t="s">
        <v>58</v>
      </c>
      <c r="AN195" t="s">
        <v>58</v>
      </c>
      <c r="AO195" t="s">
        <v>58</v>
      </c>
      <c r="AP195" t="s">
        <v>58</v>
      </c>
      <c r="AQ195" t="s">
        <v>783</v>
      </c>
    </row>
    <row r="196" spans="1:43" x14ac:dyDescent="0.35">
      <c r="A196" t="s">
        <v>767</v>
      </c>
      <c r="B196" t="s">
        <v>47</v>
      </c>
      <c r="C196" t="s">
        <v>789</v>
      </c>
      <c r="E196" t="s">
        <v>49</v>
      </c>
      <c r="F196" t="s">
        <v>790</v>
      </c>
      <c r="G196" t="s">
        <v>791</v>
      </c>
      <c r="I196" t="str">
        <f>HYPERLINK("https://play.google.com/store/apps/details?id=com.finopaymentbank.mobile&amp;reviewId=68733144-4738-4a04-a0e7-bedfd4547649","https://play.google.com/store/apps/details?id=com.finopaymentbank.mobile&amp;reviewId=68733144-4738-4a04-a0e7-bedfd4547649")</f>
        <v>https://play.google.com/store/apps/details?id=com.finopaymentbank.mobile&amp;reviewId=68733144-4738-4a04-a0e7-bedfd4547649</v>
      </c>
      <c r="Y196" t="s">
        <v>53</v>
      </c>
      <c r="Z196" t="s">
        <v>54</v>
      </c>
      <c r="AD196" t="s">
        <v>94</v>
      </c>
      <c r="AE196" t="s">
        <v>95</v>
      </c>
      <c r="AF196" t="s">
        <v>792</v>
      </c>
      <c r="AI196" t="s">
        <v>793</v>
      </c>
      <c r="AJ196">
        <v>30</v>
      </c>
      <c r="AK196" t="s">
        <v>63</v>
      </c>
      <c r="AL196" t="s">
        <v>58</v>
      </c>
      <c r="AM196" t="s">
        <v>58</v>
      </c>
      <c r="AN196" t="s">
        <v>58</v>
      </c>
      <c r="AO196" t="s">
        <v>58</v>
      </c>
      <c r="AP196" t="s">
        <v>58</v>
      </c>
      <c r="AQ196" t="s">
        <v>783</v>
      </c>
    </row>
    <row r="197" spans="1:43" x14ac:dyDescent="0.35">
      <c r="A197" t="s">
        <v>767</v>
      </c>
      <c r="B197" t="s">
        <v>47</v>
      </c>
      <c r="C197" t="s">
        <v>794</v>
      </c>
      <c r="E197" t="s">
        <v>76</v>
      </c>
      <c r="F197" t="s">
        <v>795</v>
      </c>
      <c r="G197" t="s">
        <v>796</v>
      </c>
      <c r="I197" t="str">
        <f>HYPERLINK("https://play.google.com/store/apps/details?id=com.finopaymentbank.mobile&amp;reviewId=ea462312-1e02-4c35-a7d9-8e2e97789fb2","https://play.google.com/store/apps/details?id=com.finopaymentbank.mobile&amp;reviewId=ea462312-1e02-4c35-a7d9-8e2e97789fb2")</f>
        <v>https://play.google.com/store/apps/details?id=com.finopaymentbank.mobile&amp;reviewId=ea462312-1e02-4c35-a7d9-8e2e97789fb2</v>
      </c>
      <c r="J197" t="s">
        <v>52</v>
      </c>
      <c r="Y197" t="s">
        <v>53</v>
      </c>
      <c r="Z197" t="s">
        <v>114</v>
      </c>
      <c r="AD197" t="s">
        <v>797</v>
      </c>
      <c r="AE197" t="s">
        <v>95</v>
      </c>
      <c r="AF197" t="s">
        <v>798</v>
      </c>
      <c r="AH197" t="s">
        <v>55</v>
      </c>
      <c r="AI197" t="s">
        <v>799</v>
      </c>
      <c r="AJ197">
        <v>34</v>
      </c>
      <c r="AK197" t="s">
        <v>63</v>
      </c>
      <c r="AL197" t="s">
        <v>58</v>
      </c>
      <c r="AM197" t="s">
        <v>58</v>
      </c>
      <c r="AN197" t="s">
        <v>58</v>
      </c>
      <c r="AO197" t="s">
        <v>58</v>
      </c>
      <c r="AP197" t="s">
        <v>58</v>
      </c>
      <c r="AQ197" t="s">
        <v>783</v>
      </c>
    </row>
    <row r="198" spans="1:43" x14ac:dyDescent="0.35">
      <c r="A198" t="s">
        <v>767</v>
      </c>
      <c r="B198" t="s">
        <v>47</v>
      </c>
      <c r="C198" t="s">
        <v>800</v>
      </c>
      <c r="E198" t="s">
        <v>49</v>
      </c>
      <c r="F198" t="s">
        <v>801</v>
      </c>
      <c r="G198" t="s">
        <v>802</v>
      </c>
      <c r="I198" t="str">
        <f>HYPERLINK("https://play.google.com/store/apps/details?id=com.finopaymentbank.mobile&amp;reviewId=00ab5c3d-4e16-4432-8dde-8594ab59a808","https://play.google.com/store/apps/details?id=com.finopaymentbank.mobile&amp;reviewId=00ab5c3d-4e16-4432-8dde-8594ab59a808")</f>
        <v>https://play.google.com/store/apps/details?id=com.finopaymentbank.mobile&amp;reviewId=00ab5c3d-4e16-4432-8dde-8594ab59a808</v>
      </c>
      <c r="J198" t="s">
        <v>52</v>
      </c>
      <c r="Y198" t="s">
        <v>53</v>
      </c>
      <c r="Z198" t="s">
        <v>54</v>
      </c>
      <c r="AD198" t="s">
        <v>94</v>
      </c>
      <c r="AE198" t="s">
        <v>95</v>
      </c>
      <c r="AF198" t="s">
        <v>803</v>
      </c>
      <c r="AI198" t="s">
        <v>215</v>
      </c>
      <c r="AJ198">
        <v>31</v>
      </c>
      <c r="AK198" t="s">
        <v>63</v>
      </c>
      <c r="AL198" t="s">
        <v>58</v>
      </c>
      <c r="AM198" t="s">
        <v>58</v>
      </c>
      <c r="AN198" t="s">
        <v>58</v>
      </c>
      <c r="AO198" t="s">
        <v>58</v>
      </c>
      <c r="AP198" t="s">
        <v>58</v>
      </c>
      <c r="AQ198" t="s">
        <v>783</v>
      </c>
    </row>
    <row r="199" spans="1:43" x14ac:dyDescent="0.35">
      <c r="A199" t="s">
        <v>767</v>
      </c>
      <c r="B199" t="s">
        <v>47</v>
      </c>
      <c r="C199" t="s">
        <v>804</v>
      </c>
      <c r="E199" t="s">
        <v>49</v>
      </c>
      <c r="F199" t="s">
        <v>151</v>
      </c>
      <c r="G199" t="s">
        <v>805</v>
      </c>
      <c r="I199" t="str">
        <f>HYPERLINK("https://play.google.com/store/apps/details?id=com.finopaymentbank.mobile&amp;reviewId=27407944-739d-4960-8ed5-887193f1e793","https://play.google.com/store/apps/details?id=com.finopaymentbank.mobile&amp;reviewId=27407944-739d-4960-8ed5-887193f1e793")</f>
        <v>https://play.google.com/store/apps/details?id=com.finopaymentbank.mobile&amp;reviewId=27407944-739d-4960-8ed5-887193f1e793</v>
      </c>
      <c r="J199" t="s">
        <v>52</v>
      </c>
      <c r="Y199" t="s">
        <v>53</v>
      </c>
      <c r="Z199" t="s">
        <v>54</v>
      </c>
      <c r="AD199" t="s">
        <v>94</v>
      </c>
      <c r="AE199" t="s">
        <v>95</v>
      </c>
      <c r="AF199" t="s">
        <v>806</v>
      </c>
      <c r="AH199" t="s">
        <v>55</v>
      </c>
      <c r="AJ199">
        <v>33</v>
      </c>
      <c r="AK199" t="s">
        <v>63</v>
      </c>
      <c r="AL199" t="s">
        <v>58</v>
      </c>
      <c r="AM199" t="s">
        <v>58</v>
      </c>
      <c r="AN199" t="s">
        <v>58</v>
      </c>
      <c r="AO199" t="s">
        <v>58</v>
      </c>
      <c r="AP199" t="s">
        <v>58</v>
      </c>
      <c r="AQ199" t="s">
        <v>783</v>
      </c>
    </row>
    <row r="200" spans="1:43" x14ac:dyDescent="0.35">
      <c r="A200" t="s">
        <v>767</v>
      </c>
      <c r="B200" t="s">
        <v>47</v>
      </c>
      <c r="C200" t="s">
        <v>807</v>
      </c>
      <c r="E200" t="s">
        <v>49</v>
      </c>
      <c r="F200" t="s">
        <v>86</v>
      </c>
      <c r="G200" t="s">
        <v>808</v>
      </c>
      <c r="I200" t="str">
        <f>HYPERLINK("https://play.google.com/store/apps/details?id=com.finopaymentbank.mobile&amp;reviewId=7a410f8b-d540-46b3-92c2-926b3bb59218","https://play.google.com/store/apps/details?id=com.finopaymentbank.mobile&amp;reviewId=7a410f8b-d540-46b3-92c2-926b3bb59218")</f>
        <v>https://play.google.com/store/apps/details?id=com.finopaymentbank.mobile&amp;reviewId=7a410f8b-d540-46b3-92c2-926b3bb59218</v>
      </c>
      <c r="J200" t="s">
        <v>52</v>
      </c>
      <c r="Y200" t="s">
        <v>53</v>
      </c>
      <c r="Z200" t="s">
        <v>54</v>
      </c>
      <c r="AD200" t="s">
        <v>94</v>
      </c>
      <c r="AE200" t="s">
        <v>95</v>
      </c>
      <c r="AF200" t="s">
        <v>809</v>
      </c>
      <c r="AH200" t="s">
        <v>187</v>
      </c>
      <c r="AI200" t="s">
        <v>810</v>
      </c>
      <c r="AJ200">
        <v>29</v>
      </c>
      <c r="AK200" t="s">
        <v>63</v>
      </c>
      <c r="AL200" t="s">
        <v>58</v>
      </c>
      <c r="AM200" t="s">
        <v>58</v>
      </c>
      <c r="AN200" t="s">
        <v>58</v>
      </c>
      <c r="AO200" t="s">
        <v>58</v>
      </c>
      <c r="AP200" t="s">
        <v>58</v>
      </c>
      <c r="AQ200" t="s">
        <v>783</v>
      </c>
    </row>
    <row r="201" spans="1:43" x14ac:dyDescent="0.35">
      <c r="A201" t="s">
        <v>767</v>
      </c>
      <c r="B201" t="s">
        <v>47</v>
      </c>
      <c r="C201" t="s">
        <v>811</v>
      </c>
      <c r="E201" t="s">
        <v>76</v>
      </c>
      <c r="F201" t="s">
        <v>812</v>
      </c>
      <c r="G201" t="s">
        <v>813</v>
      </c>
      <c r="I201" t="str">
        <f>HYPERLINK("https://play.google.com/store/apps/details?id=com.finopaymentbank.mobile&amp;reviewId=32b8dc0f-6398-4309-be7d-2a17bdaf02fb","https://play.google.com/store/apps/details?id=com.finopaymentbank.mobile&amp;reviewId=32b8dc0f-6398-4309-be7d-2a17bdaf02fb")</f>
        <v>https://play.google.com/store/apps/details?id=com.finopaymentbank.mobile&amp;reviewId=32b8dc0f-6398-4309-be7d-2a17bdaf02fb</v>
      </c>
      <c r="J201" t="s">
        <v>52</v>
      </c>
      <c r="Y201" t="s">
        <v>53</v>
      </c>
      <c r="Z201" t="s">
        <v>114</v>
      </c>
      <c r="AD201" t="s">
        <v>797</v>
      </c>
      <c r="AE201" t="s">
        <v>95</v>
      </c>
      <c r="AF201" t="s">
        <v>814</v>
      </c>
      <c r="AH201" t="s">
        <v>55</v>
      </c>
      <c r="AI201" t="s">
        <v>343</v>
      </c>
      <c r="AJ201">
        <v>33</v>
      </c>
      <c r="AK201" t="s">
        <v>63</v>
      </c>
      <c r="AL201" t="s">
        <v>58</v>
      </c>
      <c r="AM201" t="s">
        <v>58</v>
      </c>
      <c r="AN201" t="s">
        <v>58</v>
      </c>
      <c r="AO201" t="s">
        <v>58</v>
      </c>
      <c r="AP201" t="s">
        <v>58</v>
      </c>
      <c r="AQ201" t="s">
        <v>783</v>
      </c>
    </row>
    <row r="202" spans="1:43" x14ac:dyDescent="0.35">
      <c r="A202" t="s">
        <v>767</v>
      </c>
      <c r="B202" t="s">
        <v>47</v>
      </c>
      <c r="C202" t="s">
        <v>815</v>
      </c>
      <c r="E202" t="s">
        <v>49</v>
      </c>
      <c r="F202" t="s">
        <v>816</v>
      </c>
      <c r="G202" t="s">
        <v>817</v>
      </c>
      <c r="I202" t="str">
        <f>HYPERLINK("https://play.google.com/store/apps/details?id=com.finopaymentbank.mobile&amp;reviewId=97a700b5-ef1e-48c1-9719-a7b107ee12c1","https://play.google.com/store/apps/details?id=com.finopaymentbank.mobile&amp;reviewId=97a700b5-ef1e-48c1-9719-a7b107ee12c1")</f>
        <v>https://play.google.com/store/apps/details?id=com.finopaymentbank.mobile&amp;reviewId=97a700b5-ef1e-48c1-9719-a7b107ee12c1</v>
      </c>
      <c r="J202" t="s">
        <v>52</v>
      </c>
      <c r="Y202" t="s">
        <v>53</v>
      </c>
      <c r="Z202" t="s">
        <v>54</v>
      </c>
      <c r="AD202" t="s">
        <v>94</v>
      </c>
      <c r="AE202" t="s">
        <v>95</v>
      </c>
      <c r="AF202" t="s">
        <v>818</v>
      </c>
      <c r="AH202" t="s">
        <v>55</v>
      </c>
      <c r="AI202" t="s">
        <v>637</v>
      </c>
      <c r="AJ202">
        <v>30</v>
      </c>
      <c r="AK202" t="s">
        <v>63</v>
      </c>
      <c r="AL202" t="s">
        <v>58</v>
      </c>
      <c r="AM202" t="s">
        <v>58</v>
      </c>
      <c r="AN202" t="s">
        <v>58</v>
      </c>
      <c r="AO202" t="s">
        <v>58</v>
      </c>
      <c r="AP202" t="s">
        <v>58</v>
      </c>
      <c r="AQ202" t="s">
        <v>783</v>
      </c>
    </row>
    <row r="203" spans="1:43" x14ac:dyDescent="0.35">
      <c r="A203" t="s">
        <v>767</v>
      </c>
      <c r="B203" t="s">
        <v>47</v>
      </c>
      <c r="C203" t="s">
        <v>819</v>
      </c>
      <c r="E203" t="s">
        <v>49</v>
      </c>
      <c r="F203" t="s">
        <v>820</v>
      </c>
      <c r="G203" t="s">
        <v>821</v>
      </c>
      <c r="I203" t="str">
        <f>HYPERLINK("https://play.google.com/store/apps/details?id=com.finopaymentbank.mobile&amp;reviewId=5db7e806-8f09-4d96-9a0d-d91ae166829c","https://play.google.com/store/apps/details?id=com.finopaymentbank.mobile&amp;reviewId=5db7e806-8f09-4d96-9a0d-d91ae166829c")</f>
        <v>https://play.google.com/store/apps/details?id=com.finopaymentbank.mobile&amp;reviewId=5db7e806-8f09-4d96-9a0d-d91ae166829c</v>
      </c>
      <c r="J203" t="s">
        <v>52</v>
      </c>
      <c r="Y203" t="s">
        <v>53</v>
      </c>
      <c r="Z203" t="s">
        <v>54</v>
      </c>
      <c r="AD203" t="s">
        <v>94</v>
      </c>
      <c r="AE203" t="s">
        <v>95</v>
      </c>
      <c r="AF203" t="s">
        <v>822</v>
      </c>
      <c r="AH203" t="s">
        <v>55</v>
      </c>
      <c r="AI203" t="s">
        <v>823</v>
      </c>
      <c r="AJ203">
        <v>31</v>
      </c>
      <c r="AK203" t="s">
        <v>63</v>
      </c>
      <c r="AL203" t="s">
        <v>58</v>
      </c>
      <c r="AM203" t="s">
        <v>58</v>
      </c>
      <c r="AN203" t="s">
        <v>58</v>
      </c>
      <c r="AO203" t="s">
        <v>58</v>
      </c>
      <c r="AP203" t="s">
        <v>58</v>
      </c>
      <c r="AQ203" t="s">
        <v>783</v>
      </c>
    </row>
    <row r="204" spans="1:43" x14ac:dyDescent="0.35">
      <c r="A204" t="s">
        <v>767</v>
      </c>
      <c r="B204" t="s">
        <v>47</v>
      </c>
      <c r="C204" t="s">
        <v>824</v>
      </c>
      <c r="E204" t="s">
        <v>49</v>
      </c>
      <c r="F204" t="s">
        <v>77</v>
      </c>
      <c r="G204" t="s">
        <v>825</v>
      </c>
      <c r="I204" t="str">
        <f>HYPERLINK("https://play.google.com/store/apps/details?id=com.finopaymentbank.mobile&amp;reviewId=a6ca9e4a-a7dd-4b6a-a4b5-af10d15092f1","https://play.google.com/store/apps/details?id=com.finopaymentbank.mobile&amp;reviewId=a6ca9e4a-a7dd-4b6a-a4b5-af10d15092f1")</f>
        <v>https://play.google.com/store/apps/details?id=com.finopaymentbank.mobile&amp;reviewId=a6ca9e4a-a7dd-4b6a-a4b5-af10d15092f1</v>
      </c>
      <c r="J204" t="s">
        <v>52</v>
      </c>
      <c r="Y204" t="s">
        <v>53</v>
      </c>
      <c r="Z204" t="s">
        <v>54</v>
      </c>
      <c r="AD204" t="s">
        <v>94</v>
      </c>
      <c r="AE204" t="s">
        <v>95</v>
      </c>
      <c r="AF204" t="s">
        <v>826</v>
      </c>
      <c r="AH204" t="s">
        <v>55</v>
      </c>
      <c r="AI204" t="s">
        <v>827</v>
      </c>
      <c r="AJ204">
        <v>33</v>
      </c>
      <c r="AK204" t="s">
        <v>63</v>
      </c>
      <c r="AL204" t="s">
        <v>58</v>
      </c>
      <c r="AM204" t="s">
        <v>58</v>
      </c>
      <c r="AN204" t="s">
        <v>58</v>
      </c>
      <c r="AO204" t="s">
        <v>58</v>
      </c>
      <c r="AP204" t="s">
        <v>58</v>
      </c>
      <c r="AQ204" t="s">
        <v>783</v>
      </c>
    </row>
    <row r="205" spans="1:43" x14ac:dyDescent="0.35">
      <c r="A205" t="s">
        <v>767</v>
      </c>
      <c r="B205" t="s">
        <v>47</v>
      </c>
      <c r="C205" t="s">
        <v>828</v>
      </c>
      <c r="E205" t="s">
        <v>49</v>
      </c>
      <c r="F205" t="s">
        <v>77</v>
      </c>
      <c r="G205" t="s">
        <v>829</v>
      </c>
      <c r="I205" t="str">
        <f>HYPERLINK("https://play.google.com/store/apps/details?id=com.finopaymentbank.mobile&amp;reviewId=9141c3aa-595d-44f9-96d1-d5c77b601284","https://play.google.com/store/apps/details?id=com.finopaymentbank.mobile&amp;reviewId=9141c3aa-595d-44f9-96d1-d5c77b601284")</f>
        <v>https://play.google.com/store/apps/details?id=com.finopaymentbank.mobile&amp;reviewId=9141c3aa-595d-44f9-96d1-d5c77b601284</v>
      </c>
      <c r="J205" t="s">
        <v>52</v>
      </c>
      <c r="Y205" t="s">
        <v>53</v>
      </c>
      <c r="Z205" t="s">
        <v>54</v>
      </c>
      <c r="AD205" t="s">
        <v>94</v>
      </c>
      <c r="AE205" t="s">
        <v>95</v>
      </c>
      <c r="AF205" t="s">
        <v>830</v>
      </c>
      <c r="AH205" t="s">
        <v>55</v>
      </c>
      <c r="AI205" t="s">
        <v>193</v>
      </c>
      <c r="AJ205">
        <v>29</v>
      </c>
      <c r="AK205" t="s">
        <v>63</v>
      </c>
      <c r="AL205" t="s">
        <v>58</v>
      </c>
      <c r="AM205" t="s">
        <v>58</v>
      </c>
      <c r="AN205" t="s">
        <v>58</v>
      </c>
      <c r="AO205" t="s">
        <v>58</v>
      </c>
      <c r="AP205" t="s">
        <v>58</v>
      </c>
      <c r="AQ205" t="s">
        <v>783</v>
      </c>
    </row>
    <row r="206" spans="1:43" x14ac:dyDescent="0.35">
      <c r="A206" t="s">
        <v>767</v>
      </c>
      <c r="B206" t="s">
        <v>47</v>
      </c>
      <c r="C206" t="s">
        <v>831</v>
      </c>
      <c r="E206" t="s">
        <v>65</v>
      </c>
      <c r="F206" t="s">
        <v>104</v>
      </c>
      <c r="G206" t="s">
        <v>832</v>
      </c>
      <c r="I206" t="str">
        <f>HYPERLINK("https://play.google.com/store/apps/details?id=com.finopaymentbank.mobile&amp;reviewId=1d640e17-d917-4bc8-b32f-a8343ca9a2ff","https://play.google.com/store/apps/details?id=com.finopaymentbank.mobile&amp;reviewId=1d640e17-d917-4bc8-b32f-a8343ca9a2ff")</f>
        <v>https://play.google.com/store/apps/details?id=com.finopaymentbank.mobile&amp;reviewId=1d640e17-d917-4bc8-b32f-a8343ca9a2ff</v>
      </c>
      <c r="J206" t="s">
        <v>52</v>
      </c>
      <c r="Y206" t="s">
        <v>53</v>
      </c>
      <c r="Z206" t="s">
        <v>68</v>
      </c>
      <c r="AD206" t="s">
        <v>833</v>
      </c>
      <c r="AE206" t="s">
        <v>95</v>
      </c>
      <c r="AF206" t="s">
        <v>834</v>
      </c>
      <c r="AI206" t="s">
        <v>835</v>
      </c>
      <c r="AJ206">
        <v>29</v>
      </c>
      <c r="AK206" t="s">
        <v>63</v>
      </c>
      <c r="AL206" t="s">
        <v>58</v>
      </c>
      <c r="AM206" t="s">
        <v>58</v>
      </c>
      <c r="AN206" t="s">
        <v>58</v>
      </c>
      <c r="AO206" t="s">
        <v>58</v>
      </c>
      <c r="AP206" t="s">
        <v>58</v>
      </c>
      <c r="AQ206" t="s">
        <v>783</v>
      </c>
    </row>
    <row r="207" spans="1:43" x14ac:dyDescent="0.35">
      <c r="A207" t="s">
        <v>836</v>
      </c>
      <c r="B207" t="s">
        <v>47</v>
      </c>
      <c r="C207" t="s">
        <v>837</v>
      </c>
      <c r="E207" t="s">
        <v>49</v>
      </c>
      <c r="F207" t="s">
        <v>77</v>
      </c>
      <c r="G207" t="s">
        <v>838</v>
      </c>
      <c r="I207" t="str">
        <f>HYPERLINK("https://play.google.com/store/apps/details?id=com.finopaymentbank.mobile&amp;reviewId=3b57ec32-9b9f-4ced-aa9c-becedd32b86c","https://play.google.com/store/apps/details?id=com.finopaymentbank.mobile&amp;reviewId=3b57ec32-9b9f-4ced-aa9c-becedd32b86c")</f>
        <v>https://play.google.com/store/apps/details?id=com.finopaymentbank.mobile&amp;reviewId=3b57ec32-9b9f-4ced-aa9c-becedd32b86c</v>
      </c>
      <c r="J207" t="s">
        <v>211</v>
      </c>
      <c r="Y207" t="s">
        <v>53</v>
      </c>
      <c r="Z207" t="s">
        <v>54</v>
      </c>
      <c r="AD207" t="s">
        <v>94</v>
      </c>
      <c r="AE207" t="s">
        <v>95</v>
      </c>
      <c r="AF207" t="s">
        <v>839</v>
      </c>
      <c r="AJ207">
        <v>33</v>
      </c>
      <c r="AK207" t="s">
        <v>63</v>
      </c>
      <c r="AL207" t="s">
        <v>58</v>
      </c>
      <c r="AM207" t="s">
        <v>58</v>
      </c>
      <c r="AN207" t="s">
        <v>58</v>
      </c>
      <c r="AO207" t="s">
        <v>58</v>
      </c>
      <c r="AP207" t="s">
        <v>58</v>
      </c>
      <c r="AQ207" t="s">
        <v>783</v>
      </c>
    </row>
    <row r="208" spans="1:43" x14ac:dyDescent="0.35">
      <c r="A208" t="s">
        <v>836</v>
      </c>
      <c r="B208" t="s">
        <v>47</v>
      </c>
      <c r="C208" t="s">
        <v>840</v>
      </c>
      <c r="E208" t="s">
        <v>49</v>
      </c>
      <c r="F208" t="s">
        <v>841</v>
      </c>
      <c r="G208" t="s">
        <v>842</v>
      </c>
      <c r="I208" t="str">
        <f>HYPERLINK("https://play.google.com/store/apps/details?id=com.finopaymentbank.mobile&amp;reviewId=c88119fd-d654-4774-8676-c97fb5ea6596","https://play.google.com/store/apps/details?id=com.finopaymentbank.mobile&amp;reviewId=c88119fd-d654-4774-8676-c97fb5ea6596")</f>
        <v>https://play.google.com/store/apps/details?id=com.finopaymentbank.mobile&amp;reviewId=c88119fd-d654-4774-8676-c97fb5ea6596</v>
      </c>
      <c r="J208" t="s">
        <v>92</v>
      </c>
      <c r="Y208" t="s">
        <v>53</v>
      </c>
      <c r="Z208" t="s">
        <v>54</v>
      </c>
      <c r="AD208" t="s">
        <v>94</v>
      </c>
      <c r="AE208" t="s">
        <v>95</v>
      </c>
      <c r="AF208" t="s">
        <v>843</v>
      </c>
      <c r="AI208" t="s">
        <v>844</v>
      </c>
      <c r="AJ208">
        <v>33</v>
      </c>
      <c r="AK208" t="s">
        <v>63</v>
      </c>
      <c r="AL208" t="s">
        <v>58</v>
      </c>
      <c r="AM208" t="s">
        <v>58</v>
      </c>
      <c r="AN208" t="s">
        <v>58</v>
      </c>
      <c r="AO208" t="s">
        <v>58</v>
      </c>
      <c r="AP208" t="s">
        <v>58</v>
      </c>
      <c r="AQ208" t="s">
        <v>783</v>
      </c>
    </row>
    <row r="209" spans="1:43" x14ac:dyDescent="0.35">
      <c r="A209" t="s">
        <v>836</v>
      </c>
      <c r="B209" t="s">
        <v>47</v>
      </c>
      <c r="C209" t="s">
        <v>845</v>
      </c>
      <c r="E209" t="s">
        <v>49</v>
      </c>
      <c r="F209" t="s">
        <v>846</v>
      </c>
      <c r="G209" t="s">
        <v>847</v>
      </c>
      <c r="I209" t="str">
        <f>HYPERLINK("https://play.google.com/store/apps/details?id=com.finopaymentbank.mobile&amp;reviewId=4085fb63-a7f8-4787-98e4-c27e969ef130","https://play.google.com/store/apps/details?id=com.finopaymentbank.mobile&amp;reviewId=4085fb63-a7f8-4787-98e4-c27e969ef130")</f>
        <v>https://play.google.com/store/apps/details?id=com.finopaymentbank.mobile&amp;reviewId=4085fb63-a7f8-4787-98e4-c27e969ef130</v>
      </c>
      <c r="J209" t="s">
        <v>52</v>
      </c>
      <c r="Y209" t="s">
        <v>53</v>
      </c>
      <c r="Z209" t="s">
        <v>54</v>
      </c>
      <c r="AD209" t="s">
        <v>94</v>
      </c>
      <c r="AE209" t="s">
        <v>95</v>
      </c>
      <c r="AF209" t="s">
        <v>848</v>
      </c>
      <c r="AH209" t="s">
        <v>347</v>
      </c>
      <c r="AI209" t="s">
        <v>849</v>
      </c>
      <c r="AJ209">
        <v>33</v>
      </c>
      <c r="AK209" t="s">
        <v>63</v>
      </c>
      <c r="AL209" t="s">
        <v>58</v>
      </c>
      <c r="AM209" t="s">
        <v>58</v>
      </c>
      <c r="AN209" t="s">
        <v>58</v>
      </c>
      <c r="AO209" t="s">
        <v>58</v>
      </c>
      <c r="AP209" t="s">
        <v>58</v>
      </c>
      <c r="AQ209" t="s">
        <v>783</v>
      </c>
    </row>
    <row r="210" spans="1:43" x14ac:dyDescent="0.35">
      <c r="A210" t="s">
        <v>836</v>
      </c>
      <c r="B210" t="s">
        <v>47</v>
      </c>
      <c r="C210" t="s">
        <v>850</v>
      </c>
      <c r="E210" t="s">
        <v>76</v>
      </c>
      <c r="F210" t="s">
        <v>851</v>
      </c>
      <c r="G210" t="s">
        <v>852</v>
      </c>
      <c r="I210" t="str">
        <f>HYPERLINK("https://play.google.com/store/apps/details?id=com.finopaymentbank.mobile&amp;reviewId=ffa45a65-b8ad-4d0e-ac00-07e3c0188ee2","https://play.google.com/store/apps/details?id=com.finopaymentbank.mobile&amp;reviewId=ffa45a65-b8ad-4d0e-ac00-07e3c0188ee2")</f>
        <v>https://play.google.com/store/apps/details?id=com.finopaymentbank.mobile&amp;reviewId=ffa45a65-b8ad-4d0e-ac00-07e3c0188ee2</v>
      </c>
      <c r="Y210" t="s">
        <v>53</v>
      </c>
      <c r="Z210" t="s">
        <v>114</v>
      </c>
      <c r="AD210" t="s">
        <v>797</v>
      </c>
      <c r="AE210" t="s">
        <v>95</v>
      </c>
      <c r="AF210" t="s">
        <v>853</v>
      </c>
      <c r="AH210" t="s">
        <v>192</v>
      </c>
      <c r="AI210" t="s">
        <v>854</v>
      </c>
      <c r="AJ210">
        <v>33</v>
      </c>
      <c r="AK210" t="s">
        <v>63</v>
      </c>
      <c r="AL210" t="s">
        <v>58</v>
      </c>
      <c r="AM210" t="s">
        <v>58</v>
      </c>
      <c r="AN210" t="s">
        <v>58</v>
      </c>
      <c r="AO210" t="s">
        <v>58</v>
      </c>
      <c r="AP210" t="s">
        <v>58</v>
      </c>
      <c r="AQ210" t="s">
        <v>783</v>
      </c>
    </row>
    <row r="211" spans="1:43" x14ac:dyDescent="0.35">
      <c r="A211" t="s">
        <v>836</v>
      </c>
      <c r="B211" t="s">
        <v>47</v>
      </c>
      <c r="C211" t="s">
        <v>855</v>
      </c>
      <c r="E211" t="s">
        <v>49</v>
      </c>
      <c r="F211" t="s">
        <v>856</v>
      </c>
      <c r="G211" t="s">
        <v>857</v>
      </c>
      <c r="I211" t="str">
        <f>HYPERLINK("https://play.google.com/store/apps/details?id=com.finopaymentbank.mobile&amp;reviewId=bdb30bfb-16d3-435b-a147-7f84b6d98643","https://play.google.com/store/apps/details?id=com.finopaymentbank.mobile&amp;reviewId=bdb30bfb-16d3-435b-a147-7f84b6d98643")</f>
        <v>https://play.google.com/store/apps/details?id=com.finopaymentbank.mobile&amp;reviewId=bdb30bfb-16d3-435b-a147-7f84b6d98643</v>
      </c>
      <c r="Y211" t="s">
        <v>53</v>
      </c>
      <c r="Z211" t="s">
        <v>54</v>
      </c>
      <c r="AD211" t="s">
        <v>858</v>
      </c>
      <c r="AE211" t="s">
        <v>95</v>
      </c>
      <c r="AF211" t="s">
        <v>859</v>
      </c>
      <c r="AH211" t="s">
        <v>192</v>
      </c>
      <c r="AI211" t="s">
        <v>860</v>
      </c>
      <c r="AJ211">
        <v>31</v>
      </c>
      <c r="AK211" t="s">
        <v>63</v>
      </c>
      <c r="AL211" t="s">
        <v>58</v>
      </c>
      <c r="AM211" t="s">
        <v>58</v>
      </c>
      <c r="AN211" t="s">
        <v>58</v>
      </c>
      <c r="AO211" t="s">
        <v>58</v>
      </c>
      <c r="AP211" t="s">
        <v>58</v>
      </c>
      <c r="AQ211" t="s">
        <v>783</v>
      </c>
    </row>
    <row r="212" spans="1:43" x14ac:dyDescent="0.35">
      <c r="A212" t="s">
        <v>836</v>
      </c>
      <c r="B212" t="s">
        <v>47</v>
      </c>
      <c r="C212" t="s">
        <v>861</v>
      </c>
      <c r="E212" t="s">
        <v>49</v>
      </c>
      <c r="F212" t="s">
        <v>862</v>
      </c>
      <c r="G212" t="s">
        <v>863</v>
      </c>
      <c r="I212" t="str">
        <f>HYPERLINK("https://play.google.com/store/apps/details?id=com.finopaymentbank.mobile&amp;reviewId=694a23d5-b34c-4c28-9970-97dcd84c70a8","https://play.google.com/store/apps/details?id=com.finopaymentbank.mobile&amp;reviewId=694a23d5-b34c-4c28-9970-97dcd84c70a8")</f>
        <v>https://play.google.com/store/apps/details?id=com.finopaymentbank.mobile&amp;reviewId=694a23d5-b34c-4c28-9970-97dcd84c70a8</v>
      </c>
      <c r="J212" t="s">
        <v>52</v>
      </c>
      <c r="Y212" t="s">
        <v>53</v>
      </c>
      <c r="Z212" t="s">
        <v>54</v>
      </c>
      <c r="AD212" t="s">
        <v>94</v>
      </c>
      <c r="AE212" t="s">
        <v>95</v>
      </c>
      <c r="AF212" t="s">
        <v>864</v>
      </c>
      <c r="AH212" t="s">
        <v>55</v>
      </c>
      <c r="AI212" t="s">
        <v>480</v>
      </c>
      <c r="AJ212">
        <v>29</v>
      </c>
      <c r="AK212" t="s">
        <v>63</v>
      </c>
      <c r="AL212" t="s">
        <v>58</v>
      </c>
      <c r="AM212" t="s">
        <v>58</v>
      </c>
      <c r="AN212" t="s">
        <v>58</v>
      </c>
      <c r="AO212" t="s">
        <v>58</v>
      </c>
      <c r="AP212" t="s">
        <v>58</v>
      </c>
      <c r="AQ212" t="s">
        <v>783</v>
      </c>
    </row>
    <row r="213" spans="1:43" x14ac:dyDescent="0.35">
      <c r="A213" t="s">
        <v>836</v>
      </c>
      <c r="B213" t="s">
        <v>47</v>
      </c>
      <c r="C213" t="s">
        <v>865</v>
      </c>
      <c r="E213" t="s">
        <v>49</v>
      </c>
      <c r="F213" t="s">
        <v>866</v>
      </c>
      <c r="G213" t="s">
        <v>867</v>
      </c>
      <c r="I213" t="str">
        <f>HYPERLINK("https://play.google.com/store/apps/details?id=com.finopaymentbank.mobile&amp;reviewId=db77663d-6b2a-4f9f-82de-6346569aa60a","https://play.google.com/store/apps/details?id=com.finopaymentbank.mobile&amp;reviewId=db77663d-6b2a-4f9f-82de-6346569aa60a")</f>
        <v>https://play.google.com/store/apps/details?id=com.finopaymentbank.mobile&amp;reviewId=db77663d-6b2a-4f9f-82de-6346569aa60a</v>
      </c>
      <c r="Y213" t="s">
        <v>53</v>
      </c>
      <c r="Z213" t="s">
        <v>54</v>
      </c>
      <c r="AD213" t="s">
        <v>94</v>
      </c>
      <c r="AE213" t="s">
        <v>95</v>
      </c>
      <c r="AF213" t="s">
        <v>868</v>
      </c>
      <c r="AH213" t="s">
        <v>55</v>
      </c>
      <c r="AI213" t="s">
        <v>212</v>
      </c>
      <c r="AJ213">
        <v>29</v>
      </c>
      <c r="AK213" t="s">
        <v>63</v>
      </c>
      <c r="AL213" t="s">
        <v>58</v>
      </c>
      <c r="AM213" t="s">
        <v>58</v>
      </c>
      <c r="AN213" t="s">
        <v>58</v>
      </c>
      <c r="AO213" t="s">
        <v>58</v>
      </c>
      <c r="AP213" t="s">
        <v>58</v>
      </c>
      <c r="AQ213" t="s">
        <v>783</v>
      </c>
    </row>
    <row r="214" spans="1:43" x14ac:dyDescent="0.35">
      <c r="A214" t="s">
        <v>836</v>
      </c>
      <c r="B214" t="s">
        <v>47</v>
      </c>
      <c r="C214" t="s">
        <v>869</v>
      </c>
      <c r="E214" t="s">
        <v>76</v>
      </c>
      <c r="F214" t="s">
        <v>870</v>
      </c>
      <c r="G214" t="s">
        <v>871</v>
      </c>
      <c r="I214" t="str">
        <f>HYPERLINK("https://play.google.com/store/apps/details?id=com.finopaymentbank.mobile&amp;reviewId=8def01b8-3b40-4e00-a489-bd70bec9756b","https://play.google.com/store/apps/details?id=com.finopaymentbank.mobile&amp;reviewId=8def01b8-3b40-4e00-a489-bd70bec9756b")</f>
        <v>https://play.google.com/store/apps/details?id=com.finopaymentbank.mobile&amp;reviewId=8def01b8-3b40-4e00-a489-bd70bec9756b</v>
      </c>
      <c r="Y214" t="s">
        <v>53</v>
      </c>
      <c r="Z214" t="s">
        <v>114</v>
      </c>
      <c r="AD214" t="s">
        <v>797</v>
      </c>
      <c r="AE214" t="s">
        <v>95</v>
      </c>
      <c r="AF214" t="s">
        <v>872</v>
      </c>
      <c r="AH214" t="s">
        <v>192</v>
      </c>
      <c r="AI214" t="s">
        <v>873</v>
      </c>
      <c r="AJ214">
        <v>33</v>
      </c>
      <c r="AK214" t="s">
        <v>63</v>
      </c>
      <c r="AL214" t="s">
        <v>58</v>
      </c>
      <c r="AM214" t="s">
        <v>58</v>
      </c>
      <c r="AN214" t="s">
        <v>58</v>
      </c>
      <c r="AO214" t="s">
        <v>58</v>
      </c>
      <c r="AP214" t="s">
        <v>58</v>
      </c>
      <c r="AQ214" t="s">
        <v>783</v>
      </c>
    </row>
    <row r="215" spans="1:43" x14ac:dyDescent="0.35">
      <c r="A215" t="s">
        <v>836</v>
      </c>
      <c r="B215" t="s">
        <v>47</v>
      </c>
      <c r="C215" t="s">
        <v>874</v>
      </c>
      <c r="E215" t="s">
        <v>76</v>
      </c>
      <c r="F215" t="s">
        <v>875</v>
      </c>
      <c r="G215" t="s">
        <v>876</v>
      </c>
      <c r="I215" t="str">
        <f>HYPERLINK("https://play.google.com/store/apps/details?id=com.finopaymentbank.mobile&amp;reviewId=507ae385-b57b-4258-b0ef-fa18d1bf8a65","https://play.google.com/store/apps/details?id=com.finopaymentbank.mobile&amp;reviewId=507ae385-b57b-4258-b0ef-fa18d1bf8a65")</f>
        <v>https://play.google.com/store/apps/details?id=com.finopaymentbank.mobile&amp;reviewId=507ae385-b57b-4258-b0ef-fa18d1bf8a65</v>
      </c>
      <c r="Y215" t="s">
        <v>53</v>
      </c>
      <c r="Z215" t="s">
        <v>114</v>
      </c>
      <c r="AD215" t="s">
        <v>797</v>
      </c>
      <c r="AE215" t="s">
        <v>95</v>
      </c>
      <c r="AF215" t="s">
        <v>877</v>
      </c>
      <c r="AH215" t="s">
        <v>192</v>
      </c>
      <c r="AI215" t="s">
        <v>878</v>
      </c>
      <c r="AJ215">
        <v>29</v>
      </c>
      <c r="AK215" t="s">
        <v>63</v>
      </c>
      <c r="AL215" t="s">
        <v>58</v>
      </c>
      <c r="AM215" t="s">
        <v>58</v>
      </c>
      <c r="AN215" t="s">
        <v>58</v>
      </c>
      <c r="AO215" t="s">
        <v>58</v>
      </c>
      <c r="AP215" t="s">
        <v>58</v>
      </c>
      <c r="AQ215" t="s">
        <v>783</v>
      </c>
    </row>
    <row r="216" spans="1:43" x14ac:dyDescent="0.35">
      <c r="A216" t="s">
        <v>836</v>
      </c>
      <c r="B216" t="s">
        <v>47</v>
      </c>
      <c r="C216" t="s">
        <v>879</v>
      </c>
      <c r="E216" t="s">
        <v>76</v>
      </c>
      <c r="F216" t="s">
        <v>880</v>
      </c>
      <c r="G216" t="s">
        <v>881</v>
      </c>
      <c r="I216" t="str">
        <f>HYPERLINK("https://play.google.com/store/apps/details?id=com.finopaymentbank.mobile&amp;reviewId=d770be0d-f46b-4203-80e3-96049277e28c","https://play.google.com/store/apps/details?id=com.finopaymentbank.mobile&amp;reviewId=d770be0d-f46b-4203-80e3-96049277e28c")</f>
        <v>https://play.google.com/store/apps/details?id=com.finopaymentbank.mobile&amp;reviewId=d770be0d-f46b-4203-80e3-96049277e28c</v>
      </c>
      <c r="J216" t="s">
        <v>52</v>
      </c>
      <c r="Y216" t="s">
        <v>53</v>
      </c>
      <c r="Z216" t="s">
        <v>114</v>
      </c>
      <c r="AD216" t="s">
        <v>797</v>
      </c>
      <c r="AE216" t="s">
        <v>95</v>
      </c>
      <c r="AF216" t="s">
        <v>882</v>
      </c>
      <c r="AH216" t="s">
        <v>257</v>
      </c>
      <c r="AI216" t="s">
        <v>883</v>
      </c>
      <c r="AJ216">
        <v>34</v>
      </c>
      <c r="AK216" t="s">
        <v>63</v>
      </c>
      <c r="AL216" t="s">
        <v>58</v>
      </c>
      <c r="AM216" t="s">
        <v>58</v>
      </c>
      <c r="AN216" t="s">
        <v>58</v>
      </c>
      <c r="AO216" t="s">
        <v>58</v>
      </c>
      <c r="AP216" t="s">
        <v>58</v>
      </c>
      <c r="AQ216" t="s">
        <v>783</v>
      </c>
    </row>
    <row r="217" spans="1:43" x14ac:dyDescent="0.35">
      <c r="A217" t="s">
        <v>836</v>
      </c>
      <c r="B217" t="s">
        <v>47</v>
      </c>
      <c r="C217" t="s">
        <v>884</v>
      </c>
      <c r="E217" t="s">
        <v>49</v>
      </c>
      <c r="F217" t="s">
        <v>86</v>
      </c>
      <c r="G217" t="s">
        <v>885</v>
      </c>
      <c r="I217" t="str">
        <f>HYPERLINK("https://play.google.com/store/apps/details?id=com.finopaymentbank.mobile&amp;reviewId=63a24308-2381-43ab-b657-715ab4cb667e","https://play.google.com/store/apps/details?id=com.finopaymentbank.mobile&amp;reviewId=63a24308-2381-43ab-b657-715ab4cb667e")</f>
        <v>https://play.google.com/store/apps/details?id=com.finopaymentbank.mobile&amp;reviewId=63a24308-2381-43ab-b657-715ab4cb667e</v>
      </c>
      <c r="J217" t="s">
        <v>52</v>
      </c>
      <c r="Y217" t="s">
        <v>53</v>
      </c>
      <c r="Z217" t="s">
        <v>54</v>
      </c>
      <c r="AD217" t="s">
        <v>94</v>
      </c>
      <c r="AE217" t="s">
        <v>95</v>
      </c>
      <c r="AF217" t="s">
        <v>886</v>
      </c>
      <c r="AH217" t="s">
        <v>192</v>
      </c>
      <c r="AI217" t="s">
        <v>343</v>
      </c>
      <c r="AJ217">
        <v>33</v>
      </c>
      <c r="AK217" t="s">
        <v>63</v>
      </c>
      <c r="AL217" t="s">
        <v>58</v>
      </c>
      <c r="AM217" t="s">
        <v>58</v>
      </c>
      <c r="AN217" t="s">
        <v>58</v>
      </c>
      <c r="AO217" t="s">
        <v>58</v>
      </c>
      <c r="AP217" t="s">
        <v>58</v>
      </c>
      <c r="AQ217" t="s">
        <v>783</v>
      </c>
    </row>
    <row r="218" spans="1:43" x14ac:dyDescent="0.35">
      <c r="A218" t="s">
        <v>836</v>
      </c>
      <c r="B218" t="s">
        <v>47</v>
      </c>
      <c r="C218" t="s">
        <v>887</v>
      </c>
      <c r="E218" t="s">
        <v>76</v>
      </c>
      <c r="F218" t="s">
        <v>888</v>
      </c>
      <c r="G218" t="s">
        <v>889</v>
      </c>
      <c r="I218" t="str">
        <f>HYPERLINK("https://play.google.com/store/apps/details?id=com.finopaymentbank.mobile&amp;reviewId=220395ef-68a5-4fa5-9501-a4ff424533aa","https://play.google.com/store/apps/details?id=com.finopaymentbank.mobile&amp;reviewId=220395ef-68a5-4fa5-9501-a4ff424533aa")</f>
        <v>https://play.google.com/store/apps/details?id=com.finopaymentbank.mobile&amp;reviewId=220395ef-68a5-4fa5-9501-a4ff424533aa</v>
      </c>
      <c r="J218" t="s">
        <v>52</v>
      </c>
      <c r="Y218" t="s">
        <v>53</v>
      </c>
      <c r="Z218" t="s">
        <v>114</v>
      </c>
      <c r="AD218" t="s">
        <v>797</v>
      </c>
      <c r="AE218" t="s">
        <v>95</v>
      </c>
      <c r="AF218" t="s">
        <v>890</v>
      </c>
      <c r="AI218" t="s">
        <v>891</v>
      </c>
      <c r="AJ218">
        <v>33</v>
      </c>
      <c r="AK218" t="s">
        <v>63</v>
      </c>
      <c r="AL218" t="s">
        <v>58</v>
      </c>
      <c r="AM218" t="s">
        <v>58</v>
      </c>
      <c r="AN218" t="s">
        <v>58</v>
      </c>
      <c r="AO218" t="s">
        <v>58</v>
      </c>
      <c r="AP218" t="s">
        <v>58</v>
      </c>
      <c r="AQ218" t="s">
        <v>783</v>
      </c>
    </row>
    <row r="219" spans="1:43" x14ac:dyDescent="0.35">
      <c r="A219" t="s">
        <v>836</v>
      </c>
      <c r="B219" t="s">
        <v>47</v>
      </c>
      <c r="C219" t="s">
        <v>892</v>
      </c>
      <c r="E219" t="s">
        <v>49</v>
      </c>
      <c r="F219" t="s">
        <v>86</v>
      </c>
      <c r="G219" t="s">
        <v>893</v>
      </c>
      <c r="I219" t="str">
        <f>HYPERLINK("https://play.google.com/store/apps/details?id=com.finopaymentbank.mobile&amp;reviewId=b06c4376-002b-48ee-b8ee-5bee4f4d242e","https://play.google.com/store/apps/details?id=com.finopaymentbank.mobile&amp;reviewId=b06c4376-002b-48ee-b8ee-5bee4f4d242e")</f>
        <v>https://play.google.com/store/apps/details?id=com.finopaymentbank.mobile&amp;reviewId=b06c4376-002b-48ee-b8ee-5bee4f4d242e</v>
      </c>
      <c r="Y219" t="s">
        <v>53</v>
      </c>
      <c r="Z219" t="s">
        <v>54</v>
      </c>
      <c r="AD219" t="s">
        <v>94</v>
      </c>
      <c r="AE219" t="s">
        <v>95</v>
      </c>
      <c r="AF219" t="s">
        <v>894</v>
      </c>
      <c r="AH219" t="s">
        <v>192</v>
      </c>
      <c r="AI219" t="s">
        <v>895</v>
      </c>
      <c r="AJ219">
        <v>34</v>
      </c>
      <c r="AK219" t="s">
        <v>63</v>
      </c>
      <c r="AL219" t="s">
        <v>58</v>
      </c>
      <c r="AM219" t="s">
        <v>58</v>
      </c>
      <c r="AN219" t="s">
        <v>58</v>
      </c>
      <c r="AO219" t="s">
        <v>58</v>
      </c>
      <c r="AP219" t="s">
        <v>58</v>
      </c>
      <c r="AQ219" t="s">
        <v>783</v>
      </c>
    </row>
    <row r="220" spans="1:43" x14ac:dyDescent="0.35">
      <c r="A220" t="s">
        <v>836</v>
      </c>
      <c r="B220" t="s">
        <v>47</v>
      </c>
      <c r="C220" t="s">
        <v>896</v>
      </c>
      <c r="E220" t="s">
        <v>49</v>
      </c>
      <c r="F220" t="s">
        <v>550</v>
      </c>
      <c r="G220" t="s">
        <v>897</v>
      </c>
      <c r="I220" t="str">
        <f>HYPERLINK("https://play.google.com/store/apps/details?id=com.finopaymentbank.mobile&amp;reviewId=8ec75427-e3ad-488a-8fec-11d9e9eee3c1","https://play.google.com/store/apps/details?id=com.finopaymentbank.mobile&amp;reviewId=8ec75427-e3ad-488a-8fec-11d9e9eee3c1")</f>
        <v>https://play.google.com/store/apps/details?id=com.finopaymentbank.mobile&amp;reviewId=8ec75427-e3ad-488a-8fec-11d9e9eee3c1</v>
      </c>
      <c r="J220" t="s">
        <v>52</v>
      </c>
      <c r="Y220" t="s">
        <v>53</v>
      </c>
      <c r="Z220" t="s">
        <v>54</v>
      </c>
      <c r="AD220" t="s">
        <v>94</v>
      </c>
      <c r="AE220" t="s">
        <v>95</v>
      </c>
      <c r="AF220" t="s">
        <v>898</v>
      </c>
      <c r="AH220" t="s">
        <v>192</v>
      </c>
      <c r="AI220" t="s">
        <v>309</v>
      </c>
      <c r="AJ220">
        <v>31</v>
      </c>
      <c r="AK220" t="s">
        <v>63</v>
      </c>
      <c r="AL220" t="s">
        <v>58</v>
      </c>
      <c r="AM220" t="s">
        <v>58</v>
      </c>
      <c r="AN220" t="s">
        <v>58</v>
      </c>
      <c r="AO220" t="s">
        <v>58</v>
      </c>
      <c r="AP220" t="s">
        <v>58</v>
      </c>
      <c r="AQ220" t="s">
        <v>783</v>
      </c>
    </row>
    <row r="221" spans="1:43" x14ac:dyDescent="0.35">
      <c r="A221" t="s">
        <v>899</v>
      </c>
      <c r="B221" t="s">
        <v>47</v>
      </c>
      <c r="C221" t="s">
        <v>900</v>
      </c>
      <c r="E221" t="s">
        <v>49</v>
      </c>
      <c r="F221" t="s">
        <v>901</v>
      </c>
      <c r="G221" t="s">
        <v>902</v>
      </c>
      <c r="I221" t="str">
        <f>HYPERLINK("https://play.google.com/store/apps/details?id=com.finopaymentbank.mobile&amp;reviewId=1ff245ec-c05d-46bb-b9fc-9c37de27ebeb","https://play.google.com/store/apps/details?id=com.finopaymentbank.mobile&amp;reviewId=1ff245ec-c05d-46bb-b9fc-9c37de27ebeb")</f>
        <v>https://play.google.com/store/apps/details?id=com.finopaymentbank.mobile&amp;reviewId=1ff245ec-c05d-46bb-b9fc-9c37de27ebeb</v>
      </c>
      <c r="J221" t="s">
        <v>52</v>
      </c>
      <c r="Y221" t="s">
        <v>53</v>
      </c>
      <c r="Z221" t="s">
        <v>54</v>
      </c>
      <c r="AD221" t="s">
        <v>94</v>
      </c>
      <c r="AE221" t="s">
        <v>95</v>
      </c>
      <c r="AF221" t="s">
        <v>903</v>
      </c>
      <c r="AH221" t="s">
        <v>55</v>
      </c>
      <c r="AI221" t="s">
        <v>904</v>
      </c>
      <c r="AJ221">
        <v>33</v>
      </c>
      <c r="AK221" t="s">
        <v>63</v>
      </c>
      <c r="AL221" t="s">
        <v>58</v>
      </c>
      <c r="AM221" t="s">
        <v>58</v>
      </c>
      <c r="AN221" t="s">
        <v>58</v>
      </c>
      <c r="AO221" t="s">
        <v>58</v>
      </c>
      <c r="AP221" t="s">
        <v>58</v>
      </c>
      <c r="AQ221" t="s">
        <v>783</v>
      </c>
    </row>
    <row r="222" spans="1:43" x14ac:dyDescent="0.35">
      <c r="A222" t="s">
        <v>899</v>
      </c>
      <c r="B222" t="s">
        <v>47</v>
      </c>
      <c r="C222" t="s">
        <v>905</v>
      </c>
      <c r="E222" t="s">
        <v>49</v>
      </c>
      <c r="F222" t="s">
        <v>801</v>
      </c>
      <c r="G222" t="s">
        <v>906</v>
      </c>
      <c r="I222" t="str">
        <f>HYPERLINK("https://play.google.com/store/apps/details?id=com.finopaymentbank.mobile&amp;reviewId=77342112-46e7-4038-b392-41762369a443","https://play.google.com/store/apps/details?id=com.finopaymentbank.mobile&amp;reviewId=77342112-46e7-4038-b392-41762369a443")</f>
        <v>https://play.google.com/store/apps/details?id=com.finopaymentbank.mobile&amp;reviewId=77342112-46e7-4038-b392-41762369a443</v>
      </c>
      <c r="J222" t="s">
        <v>52</v>
      </c>
      <c r="Y222" t="s">
        <v>53</v>
      </c>
      <c r="Z222" t="s">
        <v>54</v>
      </c>
      <c r="AD222" t="s">
        <v>94</v>
      </c>
      <c r="AE222" t="s">
        <v>95</v>
      </c>
      <c r="AF222" t="s">
        <v>907</v>
      </c>
      <c r="AH222" t="s">
        <v>192</v>
      </c>
      <c r="AI222" t="s">
        <v>908</v>
      </c>
      <c r="AJ222">
        <v>33</v>
      </c>
      <c r="AK222" t="s">
        <v>63</v>
      </c>
      <c r="AL222" t="s">
        <v>58</v>
      </c>
      <c r="AM222" t="s">
        <v>58</v>
      </c>
      <c r="AN222" t="s">
        <v>58</v>
      </c>
      <c r="AO222" t="s">
        <v>58</v>
      </c>
      <c r="AP222" t="s">
        <v>58</v>
      </c>
      <c r="AQ222" t="s">
        <v>783</v>
      </c>
    </row>
    <row r="223" spans="1:43" x14ac:dyDescent="0.35">
      <c r="A223" t="s">
        <v>899</v>
      </c>
      <c r="B223" t="s">
        <v>47</v>
      </c>
      <c r="C223" t="s">
        <v>909</v>
      </c>
      <c r="E223" t="s">
        <v>49</v>
      </c>
      <c r="F223" t="s">
        <v>910</v>
      </c>
      <c r="G223" t="s">
        <v>911</v>
      </c>
      <c r="I223" t="str">
        <f>HYPERLINK("https://play.google.com/store/apps/details?id=com.finopaymentbank.mobile&amp;reviewId=58f6f6ea-557a-4b44-bbf6-32ea894ea1c2","https://play.google.com/store/apps/details?id=com.finopaymentbank.mobile&amp;reviewId=58f6f6ea-557a-4b44-bbf6-32ea894ea1c2")</f>
        <v>https://play.google.com/store/apps/details?id=com.finopaymentbank.mobile&amp;reviewId=58f6f6ea-557a-4b44-bbf6-32ea894ea1c2</v>
      </c>
      <c r="Y223" t="s">
        <v>53</v>
      </c>
      <c r="Z223" t="s">
        <v>54</v>
      </c>
      <c r="AI223" t="s">
        <v>378</v>
      </c>
      <c r="AJ223">
        <v>29</v>
      </c>
      <c r="AK223" t="s">
        <v>63</v>
      </c>
      <c r="AL223" t="s">
        <v>58</v>
      </c>
      <c r="AM223" t="s">
        <v>58</v>
      </c>
      <c r="AN223" t="s">
        <v>58</v>
      </c>
      <c r="AO223" t="s">
        <v>58</v>
      </c>
      <c r="AP223" t="s">
        <v>58</v>
      </c>
      <c r="AQ223" t="s">
        <v>58</v>
      </c>
    </row>
    <row r="224" spans="1:43" x14ac:dyDescent="0.35">
      <c r="A224" t="s">
        <v>899</v>
      </c>
      <c r="B224" t="s">
        <v>47</v>
      </c>
      <c r="C224" t="s">
        <v>912</v>
      </c>
      <c r="E224" t="s">
        <v>49</v>
      </c>
      <c r="F224" t="s">
        <v>334</v>
      </c>
      <c r="G224" t="s">
        <v>913</v>
      </c>
      <c r="I224" t="str">
        <f>HYPERLINK("https://play.google.com/store/apps/details?id=com.finopaymentbank.mobile&amp;reviewId=568ec68e-823b-4c5d-819d-ffa38fc9e68f","https://play.google.com/store/apps/details?id=com.finopaymentbank.mobile&amp;reviewId=568ec68e-823b-4c5d-819d-ffa38fc9e68f")</f>
        <v>https://play.google.com/store/apps/details?id=com.finopaymentbank.mobile&amp;reviewId=568ec68e-823b-4c5d-819d-ffa38fc9e68f</v>
      </c>
      <c r="J224" t="s">
        <v>92</v>
      </c>
      <c r="Y224" t="s">
        <v>53</v>
      </c>
      <c r="Z224" t="s">
        <v>54</v>
      </c>
      <c r="AD224" t="s">
        <v>94</v>
      </c>
      <c r="AE224" t="s">
        <v>95</v>
      </c>
      <c r="AF224" t="s">
        <v>914</v>
      </c>
      <c r="AI224" t="s">
        <v>88</v>
      </c>
      <c r="AJ224">
        <v>30</v>
      </c>
      <c r="AK224" t="s">
        <v>63</v>
      </c>
      <c r="AL224" t="s">
        <v>58</v>
      </c>
      <c r="AM224" t="s">
        <v>58</v>
      </c>
      <c r="AN224" t="s">
        <v>58</v>
      </c>
      <c r="AO224" t="s">
        <v>58</v>
      </c>
      <c r="AP224" t="s">
        <v>58</v>
      </c>
      <c r="AQ224" t="s">
        <v>783</v>
      </c>
    </row>
    <row r="225" spans="1:43" x14ac:dyDescent="0.35">
      <c r="A225" t="s">
        <v>899</v>
      </c>
      <c r="B225" t="s">
        <v>47</v>
      </c>
      <c r="C225" t="s">
        <v>915</v>
      </c>
      <c r="E225" t="s">
        <v>49</v>
      </c>
      <c r="F225" t="s">
        <v>916</v>
      </c>
      <c r="G225" t="s">
        <v>917</v>
      </c>
      <c r="I225" t="str">
        <f>HYPERLINK("https://play.google.com/store/apps/details?id=com.finopaymentbank.mobile&amp;reviewId=77f5f5ac-a730-4805-901f-f18a2c63b528","https://play.google.com/store/apps/details?id=com.finopaymentbank.mobile&amp;reviewId=77f5f5ac-a730-4805-901f-f18a2c63b528")</f>
        <v>https://play.google.com/store/apps/details?id=com.finopaymentbank.mobile&amp;reviewId=77f5f5ac-a730-4805-901f-f18a2c63b528</v>
      </c>
      <c r="J225" t="s">
        <v>52</v>
      </c>
      <c r="Y225" t="s">
        <v>53</v>
      </c>
      <c r="Z225" t="s">
        <v>54</v>
      </c>
      <c r="AD225" t="s">
        <v>94</v>
      </c>
      <c r="AE225" t="s">
        <v>95</v>
      </c>
      <c r="AF225" t="s">
        <v>918</v>
      </c>
      <c r="AH225" t="s">
        <v>192</v>
      </c>
      <c r="AI225" t="s">
        <v>919</v>
      </c>
      <c r="AJ225">
        <v>27</v>
      </c>
      <c r="AK225" t="s">
        <v>63</v>
      </c>
      <c r="AL225" t="s">
        <v>58</v>
      </c>
      <c r="AM225" t="s">
        <v>58</v>
      </c>
      <c r="AN225" t="s">
        <v>58</v>
      </c>
      <c r="AO225" t="s">
        <v>58</v>
      </c>
      <c r="AP225" t="s">
        <v>58</v>
      </c>
      <c r="AQ225" t="s">
        <v>783</v>
      </c>
    </row>
    <row r="226" spans="1:43" x14ac:dyDescent="0.35">
      <c r="A226" t="s">
        <v>899</v>
      </c>
      <c r="B226" t="s">
        <v>47</v>
      </c>
      <c r="C226" t="s">
        <v>920</v>
      </c>
      <c r="E226" t="s">
        <v>49</v>
      </c>
      <c r="F226" t="s">
        <v>921</v>
      </c>
      <c r="G226" t="s">
        <v>922</v>
      </c>
      <c r="I226" t="str">
        <f>HYPERLINK("https://play.google.com/store/apps/details?id=com.finopaymentbank.mobile&amp;reviewId=abbca33b-2d57-4bef-a374-7ce4a6e7770d","https://play.google.com/store/apps/details?id=com.finopaymentbank.mobile&amp;reviewId=abbca33b-2d57-4bef-a374-7ce4a6e7770d")</f>
        <v>https://play.google.com/store/apps/details?id=com.finopaymentbank.mobile&amp;reviewId=abbca33b-2d57-4bef-a374-7ce4a6e7770d</v>
      </c>
      <c r="J226" t="s">
        <v>52</v>
      </c>
      <c r="Y226" t="s">
        <v>53</v>
      </c>
      <c r="Z226" t="s">
        <v>54</v>
      </c>
      <c r="AD226" t="s">
        <v>94</v>
      </c>
      <c r="AE226" t="s">
        <v>95</v>
      </c>
      <c r="AF226" t="s">
        <v>923</v>
      </c>
      <c r="AH226" t="s">
        <v>192</v>
      </c>
      <c r="AI226" t="s">
        <v>304</v>
      </c>
      <c r="AJ226">
        <v>30</v>
      </c>
      <c r="AK226" t="s">
        <v>63</v>
      </c>
      <c r="AL226" t="s">
        <v>58</v>
      </c>
      <c r="AM226" t="s">
        <v>58</v>
      </c>
      <c r="AN226" t="s">
        <v>58</v>
      </c>
      <c r="AO226" t="s">
        <v>58</v>
      </c>
      <c r="AP226" t="s">
        <v>58</v>
      </c>
      <c r="AQ226" t="s">
        <v>783</v>
      </c>
    </row>
    <row r="227" spans="1:43" x14ac:dyDescent="0.35">
      <c r="A227" t="s">
        <v>899</v>
      </c>
      <c r="B227" t="s">
        <v>47</v>
      </c>
      <c r="C227" t="s">
        <v>924</v>
      </c>
      <c r="E227" t="s">
        <v>49</v>
      </c>
      <c r="F227" t="s">
        <v>925</v>
      </c>
      <c r="G227" t="s">
        <v>926</v>
      </c>
      <c r="I227" t="str">
        <f>HYPERLINK("https://play.google.com/store/apps/details?id=com.finopaymentbank.mobile&amp;reviewId=9d2a2b3f-b1c4-46ff-a656-1cfdd5825fb3","https://play.google.com/store/apps/details?id=com.finopaymentbank.mobile&amp;reviewId=9d2a2b3f-b1c4-46ff-a656-1cfdd5825fb3")</f>
        <v>https://play.google.com/store/apps/details?id=com.finopaymentbank.mobile&amp;reviewId=9d2a2b3f-b1c4-46ff-a656-1cfdd5825fb3</v>
      </c>
      <c r="J227" t="s">
        <v>52</v>
      </c>
      <c r="Y227" t="s">
        <v>53</v>
      </c>
      <c r="Z227" t="s">
        <v>54</v>
      </c>
      <c r="AD227" t="s">
        <v>94</v>
      </c>
      <c r="AE227" t="s">
        <v>95</v>
      </c>
      <c r="AF227" t="s">
        <v>927</v>
      </c>
      <c r="AH227" t="s">
        <v>192</v>
      </c>
      <c r="AI227" t="s">
        <v>212</v>
      </c>
      <c r="AJ227">
        <v>29</v>
      </c>
      <c r="AK227" t="s">
        <v>63</v>
      </c>
      <c r="AL227" t="s">
        <v>58</v>
      </c>
      <c r="AM227" t="s">
        <v>58</v>
      </c>
      <c r="AN227" t="s">
        <v>58</v>
      </c>
      <c r="AO227" t="s">
        <v>58</v>
      </c>
      <c r="AP227" t="s">
        <v>58</v>
      </c>
      <c r="AQ227" t="s">
        <v>783</v>
      </c>
    </row>
    <row r="228" spans="1:43" x14ac:dyDescent="0.35">
      <c r="A228" t="s">
        <v>899</v>
      </c>
      <c r="B228" t="s">
        <v>47</v>
      </c>
      <c r="C228" t="s">
        <v>928</v>
      </c>
      <c r="E228" t="s">
        <v>76</v>
      </c>
      <c r="F228" t="s">
        <v>929</v>
      </c>
      <c r="G228" t="s">
        <v>930</v>
      </c>
      <c r="I228" t="str">
        <f>HYPERLINK("https://play.google.com/store/apps/details?id=com.finopaymentbank.mobile&amp;reviewId=a4d2e419-847f-45f8-833c-5ae83a8010e8","https://play.google.com/store/apps/details?id=com.finopaymentbank.mobile&amp;reviewId=a4d2e419-847f-45f8-833c-5ae83a8010e8")</f>
        <v>https://play.google.com/store/apps/details?id=com.finopaymentbank.mobile&amp;reviewId=a4d2e419-847f-45f8-833c-5ae83a8010e8</v>
      </c>
      <c r="J228" t="s">
        <v>52</v>
      </c>
      <c r="Y228" t="s">
        <v>53</v>
      </c>
      <c r="Z228" t="s">
        <v>114</v>
      </c>
      <c r="AD228" t="s">
        <v>797</v>
      </c>
      <c r="AE228" t="s">
        <v>95</v>
      </c>
      <c r="AF228" t="s">
        <v>931</v>
      </c>
      <c r="AI228" t="s">
        <v>678</v>
      </c>
      <c r="AJ228">
        <v>31</v>
      </c>
      <c r="AK228" t="s">
        <v>63</v>
      </c>
      <c r="AL228" t="s">
        <v>58</v>
      </c>
      <c r="AM228" t="s">
        <v>58</v>
      </c>
      <c r="AN228" t="s">
        <v>58</v>
      </c>
      <c r="AO228" t="s">
        <v>58</v>
      </c>
      <c r="AP228" t="s">
        <v>58</v>
      </c>
      <c r="AQ228" t="s">
        <v>783</v>
      </c>
    </row>
    <row r="229" spans="1:43" x14ac:dyDescent="0.35">
      <c r="A229" t="s">
        <v>899</v>
      </c>
      <c r="B229" t="s">
        <v>47</v>
      </c>
      <c r="C229" t="s">
        <v>932</v>
      </c>
      <c r="E229" t="s">
        <v>76</v>
      </c>
      <c r="F229" t="s">
        <v>933</v>
      </c>
      <c r="G229" t="s">
        <v>934</v>
      </c>
      <c r="I229" t="str">
        <f>HYPERLINK("https://play.google.com/store/apps/details?id=com.finopaymentbank.mobile&amp;reviewId=99e952d2-80d9-4f8b-82f7-fd87686ff5fb","https://play.google.com/store/apps/details?id=com.finopaymentbank.mobile&amp;reviewId=99e952d2-80d9-4f8b-82f7-fd87686ff5fb")</f>
        <v>https://play.google.com/store/apps/details?id=com.finopaymentbank.mobile&amp;reviewId=99e952d2-80d9-4f8b-82f7-fd87686ff5fb</v>
      </c>
      <c r="J229" t="s">
        <v>52</v>
      </c>
      <c r="Y229" t="s">
        <v>53</v>
      </c>
      <c r="Z229" t="s">
        <v>114</v>
      </c>
      <c r="AD229" t="s">
        <v>797</v>
      </c>
      <c r="AE229" t="s">
        <v>95</v>
      </c>
      <c r="AF229" t="s">
        <v>935</v>
      </c>
      <c r="AH229" t="s">
        <v>192</v>
      </c>
      <c r="AI229" t="s">
        <v>936</v>
      </c>
      <c r="AJ229">
        <v>33</v>
      </c>
      <c r="AK229" t="s">
        <v>63</v>
      </c>
      <c r="AL229" t="s">
        <v>58</v>
      </c>
      <c r="AM229" t="s">
        <v>58</v>
      </c>
      <c r="AN229" t="s">
        <v>58</v>
      </c>
      <c r="AO229" t="s">
        <v>58</v>
      </c>
      <c r="AP229" t="s">
        <v>58</v>
      </c>
      <c r="AQ229" t="s">
        <v>783</v>
      </c>
    </row>
    <row r="230" spans="1:43" x14ac:dyDescent="0.35">
      <c r="A230" t="s">
        <v>899</v>
      </c>
      <c r="B230" t="s">
        <v>47</v>
      </c>
      <c r="C230" t="s">
        <v>937</v>
      </c>
      <c r="E230" t="s">
        <v>49</v>
      </c>
      <c r="F230" t="s">
        <v>938</v>
      </c>
      <c r="G230" t="s">
        <v>939</v>
      </c>
      <c r="I230" t="str">
        <f>HYPERLINK("https://play.google.com/store/apps/details?id=com.finopaymentbank.mobile&amp;reviewId=1577a707-bd02-4642-929d-65da7b4a9c2f","https://play.google.com/store/apps/details?id=com.finopaymentbank.mobile&amp;reviewId=1577a707-bd02-4642-929d-65da7b4a9c2f")</f>
        <v>https://play.google.com/store/apps/details?id=com.finopaymentbank.mobile&amp;reviewId=1577a707-bd02-4642-929d-65da7b4a9c2f</v>
      </c>
      <c r="J230" t="s">
        <v>52</v>
      </c>
      <c r="Y230" t="s">
        <v>53</v>
      </c>
      <c r="Z230" t="s">
        <v>54</v>
      </c>
      <c r="AD230" t="s">
        <v>94</v>
      </c>
      <c r="AE230" t="s">
        <v>95</v>
      </c>
      <c r="AF230" t="s">
        <v>940</v>
      </c>
      <c r="AH230" t="s">
        <v>192</v>
      </c>
      <c r="AI230" t="s">
        <v>530</v>
      </c>
      <c r="AJ230">
        <v>30</v>
      </c>
      <c r="AK230" t="s">
        <v>63</v>
      </c>
      <c r="AL230" t="s">
        <v>58</v>
      </c>
      <c r="AM230" t="s">
        <v>58</v>
      </c>
      <c r="AN230" t="s">
        <v>58</v>
      </c>
      <c r="AO230" t="s">
        <v>58</v>
      </c>
      <c r="AP230" t="s">
        <v>58</v>
      </c>
      <c r="AQ230" t="s">
        <v>58</v>
      </c>
    </row>
    <row r="231" spans="1:43" x14ac:dyDescent="0.35">
      <c r="A231" t="s">
        <v>899</v>
      </c>
      <c r="B231" t="s">
        <v>47</v>
      </c>
      <c r="C231" t="s">
        <v>941</v>
      </c>
      <c r="E231" t="s">
        <v>49</v>
      </c>
      <c r="F231" t="s">
        <v>942</v>
      </c>
      <c r="G231" t="s">
        <v>943</v>
      </c>
      <c r="I231" t="str">
        <f>HYPERLINK("https://play.google.com/store/apps/details?id=com.finopaymentbank.mobile&amp;reviewId=f0bedb02-7e69-4067-9bcf-7ee7a008621f","https://play.google.com/store/apps/details?id=com.finopaymentbank.mobile&amp;reviewId=f0bedb02-7e69-4067-9bcf-7ee7a008621f")</f>
        <v>https://play.google.com/store/apps/details?id=com.finopaymentbank.mobile&amp;reviewId=f0bedb02-7e69-4067-9bcf-7ee7a008621f</v>
      </c>
      <c r="J231" t="s">
        <v>52</v>
      </c>
      <c r="Y231" t="s">
        <v>53</v>
      </c>
      <c r="Z231" t="s">
        <v>54</v>
      </c>
      <c r="AD231" t="s">
        <v>94</v>
      </c>
      <c r="AE231" t="s">
        <v>95</v>
      </c>
      <c r="AF231" t="s">
        <v>944</v>
      </c>
      <c r="AH231" t="s">
        <v>55</v>
      </c>
      <c r="AI231" t="s">
        <v>945</v>
      </c>
      <c r="AJ231">
        <v>28</v>
      </c>
      <c r="AK231" t="s">
        <v>63</v>
      </c>
      <c r="AL231" t="s">
        <v>58</v>
      </c>
      <c r="AM231" t="s">
        <v>58</v>
      </c>
      <c r="AN231" t="s">
        <v>58</v>
      </c>
      <c r="AO231" t="s">
        <v>58</v>
      </c>
      <c r="AP231" t="s">
        <v>58</v>
      </c>
      <c r="AQ231" t="s">
        <v>783</v>
      </c>
    </row>
    <row r="232" spans="1:43" x14ac:dyDescent="0.35">
      <c r="A232" t="s">
        <v>899</v>
      </c>
      <c r="B232" t="s">
        <v>47</v>
      </c>
      <c r="C232" t="s">
        <v>946</v>
      </c>
      <c r="E232" t="s">
        <v>49</v>
      </c>
      <c r="F232" t="s">
        <v>947</v>
      </c>
      <c r="G232" t="s">
        <v>948</v>
      </c>
      <c r="I232" t="str">
        <f>HYPERLINK("https://play.google.com/store/apps/details?id=com.finopaymentbank.mobile&amp;reviewId=4c96f809-4b70-4ba5-be67-6d115b979837","https://play.google.com/store/apps/details?id=com.finopaymentbank.mobile&amp;reviewId=4c96f809-4b70-4ba5-be67-6d115b979837")</f>
        <v>https://play.google.com/store/apps/details?id=com.finopaymentbank.mobile&amp;reviewId=4c96f809-4b70-4ba5-be67-6d115b979837</v>
      </c>
      <c r="J232" t="s">
        <v>52</v>
      </c>
      <c r="Y232" t="s">
        <v>53</v>
      </c>
      <c r="Z232" t="s">
        <v>54</v>
      </c>
      <c r="AD232" t="s">
        <v>94</v>
      </c>
      <c r="AE232" t="s">
        <v>95</v>
      </c>
      <c r="AF232" t="s">
        <v>949</v>
      </c>
      <c r="AH232" t="s">
        <v>192</v>
      </c>
      <c r="AI232" t="s">
        <v>950</v>
      </c>
      <c r="AJ232">
        <v>30</v>
      </c>
      <c r="AK232" t="s">
        <v>63</v>
      </c>
      <c r="AL232" t="s">
        <v>58</v>
      </c>
      <c r="AM232" t="s">
        <v>58</v>
      </c>
      <c r="AN232" t="s">
        <v>58</v>
      </c>
      <c r="AO232" t="s">
        <v>58</v>
      </c>
      <c r="AP232" t="s">
        <v>58</v>
      </c>
      <c r="AQ232" t="s">
        <v>783</v>
      </c>
    </row>
    <row r="233" spans="1:43" x14ac:dyDescent="0.35">
      <c r="A233" t="s">
        <v>899</v>
      </c>
      <c r="B233" t="s">
        <v>47</v>
      </c>
      <c r="C233" t="s">
        <v>951</v>
      </c>
      <c r="E233" t="s">
        <v>49</v>
      </c>
      <c r="F233" t="s">
        <v>952</v>
      </c>
      <c r="G233" t="s">
        <v>953</v>
      </c>
      <c r="I233" t="str">
        <f>HYPERLINK("https://play.google.com/store/apps/details?id=com.finopaymentbank.mobile&amp;reviewId=8ddf2bf2-2b03-421f-a3ae-96f97c12dcb6","https://play.google.com/store/apps/details?id=com.finopaymentbank.mobile&amp;reviewId=8ddf2bf2-2b03-421f-a3ae-96f97c12dcb6")</f>
        <v>https://play.google.com/store/apps/details?id=com.finopaymentbank.mobile&amp;reviewId=8ddf2bf2-2b03-421f-a3ae-96f97c12dcb6</v>
      </c>
      <c r="Y233" t="s">
        <v>53</v>
      </c>
      <c r="Z233" t="s">
        <v>54</v>
      </c>
      <c r="AD233" t="s">
        <v>94</v>
      </c>
      <c r="AE233" t="s">
        <v>95</v>
      </c>
      <c r="AF233" t="s">
        <v>954</v>
      </c>
      <c r="AH233" t="s">
        <v>192</v>
      </c>
      <c r="AI233" t="s">
        <v>106</v>
      </c>
      <c r="AJ233">
        <v>31</v>
      </c>
      <c r="AK233" t="s">
        <v>63</v>
      </c>
      <c r="AL233" t="s">
        <v>58</v>
      </c>
      <c r="AM233" t="s">
        <v>58</v>
      </c>
      <c r="AN233" t="s">
        <v>58</v>
      </c>
      <c r="AO233" t="s">
        <v>58</v>
      </c>
      <c r="AP233" t="s">
        <v>58</v>
      </c>
      <c r="AQ233" t="s">
        <v>783</v>
      </c>
    </row>
    <row r="234" spans="1:43" x14ac:dyDescent="0.35">
      <c r="A234" t="s">
        <v>955</v>
      </c>
      <c r="B234" t="s">
        <v>47</v>
      </c>
      <c r="C234" t="s">
        <v>956</v>
      </c>
      <c r="E234" t="s">
        <v>49</v>
      </c>
      <c r="F234" t="s">
        <v>104</v>
      </c>
      <c r="G234" t="s">
        <v>957</v>
      </c>
      <c r="I234" t="str">
        <f>HYPERLINK("https://play.google.com/store/apps/details?id=com.finopaymentbank.mobile&amp;reviewId=31c21703-4ade-4552-99fd-bccc8a71f047","https://play.google.com/store/apps/details?id=com.finopaymentbank.mobile&amp;reviewId=31c21703-4ade-4552-99fd-bccc8a71f047")</f>
        <v>https://play.google.com/store/apps/details?id=com.finopaymentbank.mobile&amp;reviewId=31c21703-4ade-4552-99fd-bccc8a71f047</v>
      </c>
      <c r="J234" t="s">
        <v>52</v>
      </c>
      <c r="Y234" t="s">
        <v>53</v>
      </c>
      <c r="Z234" t="s">
        <v>54</v>
      </c>
      <c r="AD234" t="s">
        <v>94</v>
      </c>
      <c r="AE234" t="s">
        <v>95</v>
      </c>
      <c r="AF234" t="s">
        <v>958</v>
      </c>
      <c r="AH234" t="s">
        <v>192</v>
      </c>
      <c r="AI234" t="s">
        <v>459</v>
      </c>
      <c r="AJ234">
        <v>30</v>
      </c>
      <c r="AK234" t="s">
        <v>63</v>
      </c>
      <c r="AL234" t="s">
        <v>58</v>
      </c>
      <c r="AM234" t="s">
        <v>58</v>
      </c>
      <c r="AN234" t="s">
        <v>58</v>
      </c>
      <c r="AO234" t="s">
        <v>58</v>
      </c>
      <c r="AP234" t="s">
        <v>58</v>
      </c>
      <c r="AQ234" t="s">
        <v>783</v>
      </c>
    </row>
    <row r="235" spans="1:43" x14ac:dyDescent="0.35">
      <c r="A235" t="s">
        <v>955</v>
      </c>
      <c r="B235" t="s">
        <v>47</v>
      </c>
      <c r="C235" t="s">
        <v>959</v>
      </c>
      <c r="E235" t="s">
        <v>49</v>
      </c>
      <c r="F235" t="s">
        <v>86</v>
      </c>
      <c r="G235" t="s">
        <v>960</v>
      </c>
      <c r="I235" t="str">
        <f>HYPERLINK("https://play.google.com/store/apps/details?id=com.finopaymentbank.mobile&amp;reviewId=732d4b20-5449-446a-87d7-a3b6fb25eff1","https://play.google.com/store/apps/details?id=com.finopaymentbank.mobile&amp;reviewId=732d4b20-5449-446a-87d7-a3b6fb25eff1")</f>
        <v>https://play.google.com/store/apps/details?id=com.finopaymentbank.mobile&amp;reviewId=732d4b20-5449-446a-87d7-a3b6fb25eff1</v>
      </c>
      <c r="J235" t="s">
        <v>92</v>
      </c>
      <c r="Y235" t="s">
        <v>53</v>
      </c>
      <c r="Z235" t="s">
        <v>54</v>
      </c>
      <c r="AD235" t="s">
        <v>94</v>
      </c>
      <c r="AE235" t="s">
        <v>95</v>
      </c>
      <c r="AF235" t="s">
        <v>961</v>
      </c>
      <c r="AH235" t="s">
        <v>187</v>
      </c>
      <c r="AI235" t="s">
        <v>382</v>
      </c>
      <c r="AJ235">
        <v>33</v>
      </c>
      <c r="AK235" t="s">
        <v>63</v>
      </c>
      <c r="AL235" t="s">
        <v>58</v>
      </c>
      <c r="AM235" t="s">
        <v>58</v>
      </c>
      <c r="AN235" t="s">
        <v>58</v>
      </c>
      <c r="AO235" t="s">
        <v>58</v>
      </c>
      <c r="AP235" t="s">
        <v>58</v>
      </c>
      <c r="AQ235" t="s">
        <v>783</v>
      </c>
    </row>
    <row r="236" spans="1:43" x14ac:dyDescent="0.35">
      <c r="A236" t="s">
        <v>955</v>
      </c>
      <c r="B236" t="s">
        <v>47</v>
      </c>
      <c r="C236" t="s">
        <v>962</v>
      </c>
      <c r="E236" t="s">
        <v>49</v>
      </c>
      <c r="F236" t="s">
        <v>963</v>
      </c>
      <c r="G236" t="s">
        <v>964</v>
      </c>
      <c r="I236" t="str">
        <f>HYPERLINK("https://play.google.com/store/apps/details?id=com.finopaymentbank.mobile&amp;reviewId=3d2f4bfb-9ccc-4b6a-91d4-fd83d946b725","https://play.google.com/store/apps/details?id=com.finopaymentbank.mobile&amp;reviewId=3d2f4bfb-9ccc-4b6a-91d4-fd83d946b725")</f>
        <v>https://play.google.com/store/apps/details?id=com.finopaymentbank.mobile&amp;reviewId=3d2f4bfb-9ccc-4b6a-91d4-fd83d946b725</v>
      </c>
      <c r="J236" t="s">
        <v>52</v>
      </c>
      <c r="Y236" t="s">
        <v>53</v>
      </c>
      <c r="Z236" t="s">
        <v>54</v>
      </c>
      <c r="AD236" t="s">
        <v>94</v>
      </c>
      <c r="AE236" t="s">
        <v>95</v>
      </c>
      <c r="AF236" t="s">
        <v>965</v>
      </c>
      <c r="AH236" t="s">
        <v>192</v>
      </c>
      <c r="AI236" t="s">
        <v>106</v>
      </c>
      <c r="AJ236">
        <v>31</v>
      </c>
      <c r="AK236" t="s">
        <v>63</v>
      </c>
      <c r="AL236" t="s">
        <v>58</v>
      </c>
      <c r="AM236" t="s">
        <v>58</v>
      </c>
      <c r="AN236" t="s">
        <v>58</v>
      </c>
      <c r="AO236" t="s">
        <v>58</v>
      </c>
      <c r="AP236" t="s">
        <v>58</v>
      </c>
      <c r="AQ236" t="s">
        <v>783</v>
      </c>
    </row>
    <row r="237" spans="1:43" x14ac:dyDescent="0.35">
      <c r="A237" t="s">
        <v>955</v>
      </c>
      <c r="B237" t="s">
        <v>47</v>
      </c>
      <c r="C237" t="s">
        <v>966</v>
      </c>
      <c r="E237" t="s">
        <v>76</v>
      </c>
      <c r="F237" t="s">
        <v>967</v>
      </c>
      <c r="G237" t="s">
        <v>968</v>
      </c>
      <c r="I237" t="str">
        <f>HYPERLINK("https://play.google.com/store/apps/details?id=com.finopaymentbank.mobile&amp;reviewId=1201bc2e-c879-4284-81be-9ca8a76440bf","https://play.google.com/store/apps/details?id=com.finopaymentbank.mobile&amp;reviewId=1201bc2e-c879-4284-81be-9ca8a76440bf")</f>
        <v>https://play.google.com/store/apps/details?id=com.finopaymentbank.mobile&amp;reviewId=1201bc2e-c879-4284-81be-9ca8a76440bf</v>
      </c>
      <c r="J237" t="s">
        <v>52</v>
      </c>
      <c r="Y237" t="s">
        <v>53</v>
      </c>
      <c r="Z237" t="s">
        <v>114</v>
      </c>
      <c r="AD237" t="s">
        <v>797</v>
      </c>
      <c r="AE237" t="s">
        <v>95</v>
      </c>
      <c r="AF237" t="s">
        <v>969</v>
      </c>
      <c r="AI237" t="s">
        <v>970</v>
      </c>
      <c r="AJ237">
        <v>33</v>
      </c>
      <c r="AK237" t="s">
        <v>63</v>
      </c>
      <c r="AL237" t="s">
        <v>58</v>
      </c>
      <c r="AM237" t="s">
        <v>58</v>
      </c>
      <c r="AN237" t="s">
        <v>58</v>
      </c>
      <c r="AO237" t="s">
        <v>58</v>
      </c>
      <c r="AP237" t="s">
        <v>58</v>
      </c>
      <c r="AQ237" t="s">
        <v>783</v>
      </c>
    </row>
    <row r="238" spans="1:43" x14ac:dyDescent="0.35">
      <c r="A238" t="s">
        <v>955</v>
      </c>
      <c r="B238" t="s">
        <v>47</v>
      </c>
      <c r="C238" t="s">
        <v>971</v>
      </c>
      <c r="E238" t="s">
        <v>49</v>
      </c>
      <c r="F238" t="s">
        <v>972</v>
      </c>
      <c r="G238" t="s">
        <v>973</v>
      </c>
      <c r="I238" t="str">
        <f>HYPERLINK("https://play.google.com/store/apps/details?id=com.finopaymentbank.mobile&amp;reviewId=c7f8cb18-bb20-4618-818b-0e1fa1d4b167","https://play.google.com/store/apps/details?id=com.finopaymentbank.mobile&amp;reviewId=c7f8cb18-bb20-4618-818b-0e1fa1d4b167")</f>
        <v>https://play.google.com/store/apps/details?id=com.finopaymentbank.mobile&amp;reviewId=c7f8cb18-bb20-4618-818b-0e1fa1d4b167</v>
      </c>
      <c r="J238" t="s">
        <v>52</v>
      </c>
      <c r="Y238" t="s">
        <v>53</v>
      </c>
      <c r="Z238" t="s">
        <v>54</v>
      </c>
      <c r="AD238" t="s">
        <v>858</v>
      </c>
      <c r="AE238" t="s">
        <v>95</v>
      </c>
      <c r="AF238" t="s">
        <v>974</v>
      </c>
      <c r="AH238" t="s">
        <v>192</v>
      </c>
      <c r="AI238" t="s">
        <v>919</v>
      </c>
      <c r="AJ238">
        <v>27</v>
      </c>
      <c r="AK238" t="s">
        <v>63</v>
      </c>
      <c r="AL238" t="s">
        <v>58</v>
      </c>
      <c r="AM238" t="s">
        <v>58</v>
      </c>
      <c r="AN238" t="s">
        <v>58</v>
      </c>
      <c r="AO238" t="s">
        <v>58</v>
      </c>
      <c r="AP238" t="s">
        <v>58</v>
      </c>
      <c r="AQ238" t="s">
        <v>783</v>
      </c>
    </row>
    <row r="239" spans="1:43" x14ac:dyDescent="0.35">
      <c r="A239" t="s">
        <v>955</v>
      </c>
      <c r="B239" t="s">
        <v>47</v>
      </c>
      <c r="C239" t="s">
        <v>975</v>
      </c>
      <c r="E239" t="s">
        <v>49</v>
      </c>
      <c r="F239" t="s">
        <v>976</v>
      </c>
      <c r="G239" t="s">
        <v>977</v>
      </c>
      <c r="I239" t="str">
        <f>HYPERLINK("https://play.google.com/store/apps/details?id=com.finopaymentbank.mobile&amp;reviewId=c983a24d-5cfd-46d2-8e47-31d713a7c400","https://play.google.com/store/apps/details?id=com.finopaymentbank.mobile&amp;reviewId=c983a24d-5cfd-46d2-8e47-31d713a7c400")</f>
        <v>https://play.google.com/store/apps/details?id=com.finopaymentbank.mobile&amp;reviewId=c983a24d-5cfd-46d2-8e47-31d713a7c400</v>
      </c>
      <c r="J239" t="s">
        <v>52</v>
      </c>
      <c r="Y239" t="s">
        <v>53</v>
      </c>
      <c r="Z239" t="s">
        <v>54</v>
      </c>
      <c r="AD239" t="s">
        <v>94</v>
      </c>
      <c r="AE239" t="s">
        <v>95</v>
      </c>
      <c r="AF239" t="s">
        <v>978</v>
      </c>
      <c r="AH239" t="s">
        <v>192</v>
      </c>
      <c r="AI239" t="s">
        <v>979</v>
      </c>
      <c r="AJ239">
        <v>26</v>
      </c>
      <c r="AK239" t="s">
        <v>63</v>
      </c>
      <c r="AL239" t="s">
        <v>58</v>
      </c>
      <c r="AM239" t="s">
        <v>58</v>
      </c>
      <c r="AN239" t="s">
        <v>58</v>
      </c>
      <c r="AO239" t="s">
        <v>58</v>
      </c>
      <c r="AP239" t="s">
        <v>58</v>
      </c>
      <c r="AQ239" t="s">
        <v>783</v>
      </c>
    </row>
    <row r="240" spans="1:43" x14ac:dyDescent="0.35">
      <c r="A240" t="s">
        <v>955</v>
      </c>
      <c r="B240" t="s">
        <v>47</v>
      </c>
      <c r="C240" t="s">
        <v>980</v>
      </c>
      <c r="E240" t="s">
        <v>49</v>
      </c>
      <c r="F240" t="s">
        <v>981</v>
      </c>
      <c r="G240" t="s">
        <v>982</v>
      </c>
      <c r="I240" t="str">
        <f>HYPERLINK("https://play.google.com/store/apps/details?id=com.finopaymentbank.mobile&amp;reviewId=e2376c02-f1c1-4f97-81a8-24437cf3a12d","https://play.google.com/store/apps/details?id=com.finopaymentbank.mobile&amp;reviewId=e2376c02-f1c1-4f97-81a8-24437cf3a12d")</f>
        <v>https://play.google.com/store/apps/details?id=com.finopaymentbank.mobile&amp;reviewId=e2376c02-f1c1-4f97-81a8-24437cf3a12d</v>
      </c>
      <c r="Y240" t="s">
        <v>53</v>
      </c>
      <c r="Z240" t="s">
        <v>54</v>
      </c>
      <c r="AD240" t="s">
        <v>858</v>
      </c>
      <c r="AE240" t="s">
        <v>95</v>
      </c>
      <c r="AF240" t="s">
        <v>983</v>
      </c>
      <c r="AI240" t="s">
        <v>984</v>
      </c>
      <c r="AJ240">
        <v>33</v>
      </c>
      <c r="AK240" t="s">
        <v>63</v>
      </c>
      <c r="AL240" t="s">
        <v>58</v>
      </c>
      <c r="AM240" t="s">
        <v>58</v>
      </c>
      <c r="AN240" t="s">
        <v>58</v>
      </c>
      <c r="AO240" t="s">
        <v>58</v>
      </c>
      <c r="AP240" t="s">
        <v>58</v>
      </c>
      <c r="AQ240" t="s">
        <v>783</v>
      </c>
    </row>
    <row r="241" spans="1:43" x14ac:dyDescent="0.35">
      <c r="A241" t="s">
        <v>955</v>
      </c>
      <c r="B241" t="s">
        <v>47</v>
      </c>
      <c r="C241" t="s">
        <v>985</v>
      </c>
      <c r="E241" t="s">
        <v>49</v>
      </c>
      <c r="F241" t="s">
        <v>986</v>
      </c>
      <c r="G241" t="s">
        <v>987</v>
      </c>
      <c r="I241" t="str">
        <f>HYPERLINK("https://play.google.com/store/apps/details?id=com.finopaymentbank.mobile&amp;reviewId=89d6ea94-7303-4fe8-b6ba-087630e22d36","https://play.google.com/store/apps/details?id=com.finopaymentbank.mobile&amp;reviewId=89d6ea94-7303-4fe8-b6ba-087630e22d36")</f>
        <v>https://play.google.com/store/apps/details?id=com.finopaymentbank.mobile&amp;reviewId=89d6ea94-7303-4fe8-b6ba-087630e22d36</v>
      </c>
      <c r="J241" t="s">
        <v>52</v>
      </c>
      <c r="Y241" t="s">
        <v>53</v>
      </c>
      <c r="Z241" t="s">
        <v>93</v>
      </c>
      <c r="AD241" t="s">
        <v>94</v>
      </c>
      <c r="AE241" t="s">
        <v>95</v>
      </c>
      <c r="AF241" t="s">
        <v>988</v>
      </c>
      <c r="AH241" t="s">
        <v>192</v>
      </c>
      <c r="AI241" t="s">
        <v>115</v>
      </c>
      <c r="AJ241">
        <v>33</v>
      </c>
      <c r="AK241" t="s">
        <v>63</v>
      </c>
      <c r="AL241" t="s">
        <v>58</v>
      </c>
      <c r="AM241" t="s">
        <v>58</v>
      </c>
      <c r="AN241" t="s">
        <v>58</v>
      </c>
      <c r="AO241" t="s">
        <v>58</v>
      </c>
      <c r="AP241" t="s">
        <v>58</v>
      </c>
      <c r="AQ241" t="s">
        <v>783</v>
      </c>
    </row>
    <row r="242" spans="1:43" x14ac:dyDescent="0.35">
      <c r="A242" t="s">
        <v>955</v>
      </c>
      <c r="B242" t="s">
        <v>47</v>
      </c>
      <c r="C242" t="s">
        <v>989</v>
      </c>
      <c r="E242" t="s">
        <v>49</v>
      </c>
      <c r="F242" t="s">
        <v>77</v>
      </c>
      <c r="G242" t="s">
        <v>990</v>
      </c>
      <c r="I242" t="str">
        <f>HYPERLINK("https://play.google.com/store/apps/details?id=com.finopaymentbank.mobile&amp;reviewId=28e149d9-2ecc-4fa6-b1e1-ba5d050cc276","https://play.google.com/store/apps/details?id=com.finopaymentbank.mobile&amp;reviewId=28e149d9-2ecc-4fa6-b1e1-ba5d050cc276")</f>
        <v>https://play.google.com/store/apps/details?id=com.finopaymentbank.mobile&amp;reviewId=28e149d9-2ecc-4fa6-b1e1-ba5d050cc276</v>
      </c>
      <c r="J242" t="s">
        <v>52</v>
      </c>
      <c r="Y242" t="s">
        <v>53</v>
      </c>
      <c r="Z242" t="s">
        <v>54</v>
      </c>
      <c r="AD242" t="s">
        <v>94</v>
      </c>
      <c r="AE242" t="s">
        <v>95</v>
      </c>
      <c r="AF242" t="s">
        <v>991</v>
      </c>
      <c r="AH242" t="s">
        <v>192</v>
      </c>
      <c r="AI242" t="s">
        <v>992</v>
      </c>
      <c r="AJ242">
        <v>34</v>
      </c>
      <c r="AK242" t="s">
        <v>63</v>
      </c>
      <c r="AL242" t="s">
        <v>58</v>
      </c>
      <c r="AM242" t="s">
        <v>58</v>
      </c>
      <c r="AN242" t="s">
        <v>58</v>
      </c>
      <c r="AO242" t="s">
        <v>58</v>
      </c>
      <c r="AP242" t="s">
        <v>58</v>
      </c>
      <c r="AQ242" t="s">
        <v>783</v>
      </c>
    </row>
    <row r="243" spans="1:43" x14ac:dyDescent="0.35">
      <c r="A243" t="s">
        <v>955</v>
      </c>
      <c r="B243" t="s">
        <v>47</v>
      </c>
      <c r="C243" t="s">
        <v>993</v>
      </c>
      <c r="E243" t="s">
        <v>65</v>
      </c>
      <c r="F243" t="s">
        <v>994</v>
      </c>
      <c r="G243" t="s">
        <v>995</v>
      </c>
      <c r="I243" t="str">
        <f>HYPERLINK("https://play.google.com/store/apps/details?id=com.finopaymentbank.mobile&amp;reviewId=5486fae1-2152-487e-b5d3-a08d41e6f3a4","https://play.google.com/store/apps/details?id=com.finopaymentbank.mobile&amp;reviewId=5486fae1-2152-487e-b5d3-a08d41e6f3a4")</f>
        <v>https://play.google.com/store/apps/details?id=com.finopaymentbank.mobile&amp;reviewId=5486fae1-2152-487e-b5d3-a08d41e6f3a4</v>
      </c>
      <c r="J243" t="s">
        <v>52</v>
      </c>
      <c r="Y243" t="s">
        <v>53</v>
      </c>
      <c r="Z243" t="s">
        <v>68</v>
      </c>
      <c r="AD243" t="s">
        <v>833</v>
      </c>
      <c r="AE243" t="s">
        <v>95</v>
      </c>
      <c r="AF243" t="s">
        <v>996</v>
      </c>
      <c r="AH243" t="s">
        <v>192</v>
      </c>
      <c r="AI243" t="s">
        <v>997</v>
      </c>
      <c r="AJ243">
        <v>33</v>
      </c>
      <c r="AK243" t="s">
        <v>63</v>
      </c>
      <c r="AL243" t="s">
        <v>58</v>
      </c>
      <c r="AM243" t="s">
        <v>58</v>
      </c>
      <c r="AN243" t="s">
        <v>58</v>
      </c>
      <c r="AO243" t="s">
        <v>58</v>
      </c>
      <c r="AP243" t="s">
        <v>58</v>
      </c>
      <c r="AQ243" t="s">
        <v>783</v>
      </c>
    </row>
    <row r="244" spans="1:43" x14ac:dyDescent="0.35">
      <c r="A244" t="s">
        <v>955</v>
      </c>
      <c r="B244" t="s">
        <v>47</v>
      </c>
      <c r="C244" t="s">
        <v>998</v>
      </c>
      <c r="E244" t="s">
        <v>49</v>
      </c>
      <c r="F244" t="s">
        <v>999</v>
      </c>
      <c r="G244" t="s">
        <v>1000</v>
      </c>
      <c r="I244" t="str">
        <f>HYPERLINK("https://play.google.com/store/apps/details?id=com.finopaymentbank.mobile&amp;reviewId=a76d7405-0fcb-4fe0-9e45-79f7f93a331b","https://play.google.com/store/apps/details?id=com.finopaymentbank.mobile&amp;reviewId=a76d7405-0fcb-4fe0-9e45-79f7f93a331b")</f>
        <v>https://play.google.com/store/apps/details?id=com.finopaymentbank.mobile&amp;reviewId=a76d7405-0fcb-4fe0-9e45-79f7f93a331b</v>
      </c>
      <c r="J244" t="s">
        <v>52</v>
      </c>
      <c r="Y244" t="s">
        <v>53</v>
      </c>
      <c r="Z244" t="s">
        <v>54</v>
      </c>
      <c r="AD244" t="s">
        <v>94</v>
      </c>
      <c r="AE244" t="s">
        <v>95</v>
      </c>
      <c r="AF244" t="s">
        <v>1001</v>
      </c>
      <c r="AH244" t="s">
        <v>192</v>
      </c>
      <c r="AI244" t="s">
        <v>374</v>
      </c>
      <c r="AJ244">
        <v>33</v>
      </c>
      <c r="AK244" t="s">
        <v>63</v>
      </c>
      <c r="AL244" t="s">
        <v>58</v>
      </c>
      <c r="AM244" t="s">
        <v>58</v>
      </c>
      <c r="AN244" t="s">
        <v>58</v>
      </c>
      <c r="AO244" t="s">
        <v>58</v>
      </c>
      <c r="AP244" t="s">
        <v>58</v>
      </c>
      <c r="AQ244" t="s">
        <v>783</v>
      </c>
    </row>
    <row r="245" spans="1:43" x14ac:dyDescent="0.35">
      <c r="A245" t="s">
        <v>955</v>
      </c>
      <c r="B245" t="s">
        <v>47</v>
      </c>
      <c r="C245" t="s">
        <v>1002</v>
      </c>
      <c r="E245" t="s">
        <v>49</v>
      </c>
      <c r="F245" t="s">
        <v>1003</v>
      </c>
      <c r="G245" t="s">
        <v>1004</v>
      </c>
      <c r="I245" t="str">
        <f>HYPERLINK("https://play.google.com/store/apps/details?id=com.finopaymentbank.mobile&amp;reviewId=3c03a4d2-0827-4903-95f4-31e94e0fe449","https://play.google.com/store/apps/details?id=com.finopaymentbank.mobile&amp;reviewId=3c03a4d2-0827-4903-95f4-31e94e0fe449")</f>
        <v>https://play.google.com/store/apps/details?id=com.finopaymentbank.mobile&amp;reviewId=3c03a4d2-0827-4903-95f4-31e94e0fe449</v>
      </c>
      <c r="J245" t="s">
        <v>52</v>
      </c>
      <c r="Y245" t="s">
        <v>53</v>
      </c>
      <c r="Z245" t="s">
        <v>54</v>
      </c>
      <c r="AD245" t="s">
        <v>94</v>
      </c>
      <c r="AE245" t="s">
        <v>95</v>
      </c>
      <c r="AF245" t="s">
        <v>1005</v>
      </c>
      <c r="AH245" t="s">
        <v>192</v>
      </c>
      <c r="AI245" t="s">
        <v>1006</v>
      </c>
      <c r="AJ245">
        <v>33</v>
      </c>
      <c r="AK245" t="s">
        <v>63</v>
      </c>
      <c r="AL245" t="s">
        <v>58</v>
      </c>
      <c r="AM245" t="s">
        <v>58</v>
      </c>
      <c r="AN245" t="s">
        <v>58</v>
      </c>
      <c r="AO245" t="s">
        <v>58</v>
      </c>
      <c r="AP245" t="s">
        <v>58</v>
      </c>
      <c r="AQ245" t="s">
        <v>783</v>
      </c>
    </row>
    <row r="246" spans="1:43" x14ac:dyDescent="0.35">
      <c r="A246" t="s">
        <v>955</v>
      </c>
      <c r="B246" t="s">
        <v>47</v>
      </c>
      <c r="C246" t="s">
        <v>1007</v>
      </c>
      <c r="E246" t="s">
        <v>49</v>
      </c>
      <c r="F246" t="s">
        <v>1008</v>
      </c>
      <c r="G246" t="s">
        <v>1009</v>
      </c>
      <c r="I246" t="str">
        <f>HYPERLINK("https://play.google.com/store/apps/details?id=com.finopaymentbank.mobile&amp;reviewId=94a57516-ba6b-4e13-8ec0-26005facc7c6","https://play.google.com/store/apps/details?id=com.finopaymentbank.mobile&amp;reviewId=94a57516-ba6b-4e13-8ec0-26005facc7c6")</f>
        <v>https://play.google.com/store/apps/details?id=com.finopaymentbank.mobile&amp;reviewId=94a57516-ba6b-4e13-8ec0-26005facc7c6</v>
      </c>
      <c r="J246" t="s">
        <v>52</v>
      </c>
      <c r="Y246" t="s">
        <v>53</v>
      </c>
      <c r="Z246" t="s">
        <v>54</v>
      </c>
      <c r="AD246" t="s">
        <v>94</v>
      </c>
      <c r="AE246" t="s">
        <v>95</v>
      </c>
      <c r="AF246" t="s">
        <v>1010</v>
      </c>
      <c r="AI246" t="s">
        <v>261</v>
      </c>
      <c r="AJ246">
        <v>31</v>
      </c>
      <c r="AK246" t="s">
        <v>63</v>
      </c>
      <c r="AL246" t="s">
        <v>58</v>
      </c>
      <c r="AM246" t="s">
        <v>58</v>
      </c>
      <c r="AN246" t="s">
        <v>58</v>
      </c>
      <c r="AO246" t="s">
        <v>58</v>
      </c>
      <c r="AP246" t="s">
        <v>58</v>
      </c>
      <c r="AQ246" t="s">
        <v>783</v>
      </c>
    </row>
    <row r="247" spans="1:43" x14ac:dyDescent="0.35">
      <c r="A247" t="s">
        <v>955</v>
      </c>
      <c r="B247" t="s">
        <v>47</v>
      </c>
      <c r="C247" t="s">
        <v>1011</v>
      </c>
      <c r="E247" t="s">
        <v>76</v>
      </c>
      <c r="F247" t="s">
        <v>1012</v>
      </c>
      <c r="G247" t="s">
        <v>1013</v>
      </c>
      <c r="I247" t="str">
        <f>HYPERLINK("https://play.google.com/store/apps/details?id=com.finopaymentbank.mobile&amp;reviewId=e6335d3b-b453-4976-bc4d-aac8a6b823b7","https://play.google.com/store/apps/details?id=com.finopaymentbank.mobile&amp;reviewId=e6335d3b-b453-4976-bc4d-aac8a6b823b7")</f>
        <v>https://play.google.com/store/apps/details?id=com.finopaymentbank.mobile&amp;reviewId=e6335d3b-b453-4976-bc4d-aac8a6b823b7</v>
      </c>
      <c r="J247" t="s">
        <v>92</v>
      </c>
      <c r="Y247" t="s">
        <v>53</v>
      </c>
      <c r="Z247" t="s">
        <v>114</v>
      </c>
      <c r="AD247" t="s">
        <v>797</v>
      </c>
      <c r="AE247" t="s">
        <v>95</v>
      </c>
      <c r="AF247" t="s">
        <v>1014</v>
      </c>
      <c r="AH247" t="s">
        <v>347</v>
      </c>
      <c r="AI247" t="s">
        <v>510</v>
      </c>
      <c r="AJ247">
        <v>33</v>
      </c>
      <c r="AK247" t="s">
        <v>63</v>
      </c>
      <c r="AL247" t="s">
        <v>58</v>
      </c>
      <c r="AM247" t="s">
        <v>58</v>
      </c>
      <c r="AN247" t="s">
        <v>58</v>
      </c>
      <c r="AO247" t="s">
        <v>58</v>
      </c>
      <c r="AP247" t="s">
        <v>58</v>
      </c>
      <c r="AQ247" t="s">
        <v>783</v>
      </c>
    </row>
    <row r="248" spans="1:43" x14ac:dyDescent="0.35">
      <c r="A248" t="s">
        <v>955</v>
      </c>
      <c r="B248" t="s">
        <v>47</v>
      </c>
      <c r="C248" t="s">
        <v>1015</v>
      </c>
      <c r="E248" t="s">
        <v>76</v>
      </c>
      <c r="F248" t="s">
        <v>1016</v>
      </c>
      <c r="G248" t="s">
        <v>1017</v>
      </c>
      <c r="I248" t="str">
        <f>HYPERLINK("https://play.google.com/store/apps/details?id=com.finopaymentbank.mobile&amp;reviewId=f8559dfd-a5b4-423d-955b-5e51861d2d7a","https://play.google.com/store/apps/details?id=com.finopaymentbank.mobile&amp;reviewId=f8559dfd-a5b4-423d-955b-5e51861d2d7a")</f>
        <v>https://play.google.com/store/apps/details?id=com.finopaymentbank.mobile&amp;reviewId=f8559dfd-a5b4-423d-955b-5e51861d2d7a</v>
      </c>
      <c r="J248" t="s">
        <v>52</v>
      </c>
      <c r="Y248" t="s">
        <v>53</v>
      </c>
      <c r="Z248" t="s">
        <v>114</v>
      </c>
      <c r="AD248" t="s">
        <v>797</v>
      </c>
      <c r="AE248" t="s">
        <v>95</v>
      </c>
      <c r="AF248" t="s">
        <v>1018</v>
      </c>
      <c r="AH248" t="s">
        <v>187</v>
      </c>
      <c r="AI248" t="s">
        <v>1019</v>
      </c>
      <c r="AJ248">
        <v>29</v>
      </c>
      <c r="AK248" t="s">
        <v>63</v>
      </c>
      <c r="AL248" t="s">
        <v>58</v>
      </c>
      <c r="AM248" t="s">
        <v>58</v>
      </c>
      <c r="AN248" t="s">
        <v>58</v>
      </c>
      <c r="AO248" t="s">
        <v>58</v>
      </c>
      <c r="AP248" t="s">
        <v>58</v>
      </c>
      <c r="AQ248" t="s">
        <v>783</v>
      </c>
    </row>
    <row r="249" spans="1:43" x14ac:dyDescent="0.35">
      <c r="A249" t="s">
        <v>955</v>
      </c>
      <c r="B249" t="s">
        <v>47</v>
      </c>
      <c r="C249" t="s">
        <v>1020</v>
      </c>
      <c r="E249" t="s">
        <v>49</v>
      </c>
      <c r="F249" t="s">
        <v>1021</v>
      </c>
      <c r="G249" t="s">
        <v>1022</v>
      </c>
      <c r="I249" t="str">
        <f>HYPERLINK("https://play.google.com/store/apps/details?id=com.finopaymentbank.mobile&amp;reviewId=f7f2af99-8ef4-4f23-8aed-0555fc4bc53c","https://play.google.com/store/apps/details?id=com.finopaymentbank.mobile&amp;reviewId=f7f2af99-8ef4-4f23-8aed-0555fc4bc53c")</f>
        <v>https://play.google.com/store/apps/details?id=com.finopaymentbank.mobile&amp;reviewId=f7f2af99-8ef4-4f23-8aed-0555fc4bc53c</v>
      </c>
      <c r="J249" t="s">
        <v>52</v>
      </c>
      <c r="Y249" t="s">
        <v>53</v>
      </c>
      <c r="Z249" t="s">
        <v>54</v>
      </c>
      <c r="AD249" t="s">
        <v>94</v>
      </c>
      <c r="AE249" t="s">
        <v>95</v>
      </c>
      <c r="AF249" t="s">
        <v>1023</v>
      </c>
      <c r="AH249" t="s">
        <v>192</v>
      </c>
      <c r="AI249" t="s">
        <v>115</v>
      </c>
      <c r="AJ249">
        <v>33</v>
      </c>
      <c r="AK249" t="s">
        <v>63</v>
      </c>
      <c r="AL249" t="s">
        <v>58</v>
      </c>
      <c r="AM249" t="s">
        <v>58</v>
      </c>
      <c r="AN249" t="s">
        <v>58</v>
      </c>
      <c r="AO249" t="s">
        <v>58</v>
      </c>
      <c r="AP249" t="s">
        <v>58</v>
      </c>
      <c r="AQ249" t="s">
        <v>783</v>
      </c>
    </row>
    <row r="250" spans="1:43" x14ac:dyDescent="0.35">
      <c r="A250" t="s">
        <v>955</v>
      </c>
      <c r="B250" t="s">
        <v>47</v>
      </c>
      <c r="C250" t="s">
        <v>1024</v>
      </c>
      <c r="E250" t="s">
        <v>49</v>
      </c>
      <c r="F250" t="s">
        <v>1025</v>
      </c>
      <c r="G250" t="s">
        <v>1026</v>
      </c>
      <c r="I250" t="str">
        <f>HYPERLINK("https://play.google.com/store/apps/details?id=com.finopaymentbank.mobile&amp;reviewId=9a174174-2a48-4419-a71c-b057311517d9","https://play.google.com/store/apps/details?id=com.finopaymentbank.mobile&amp;reviewId=9a174174-2a48-4419-a71c-b057311517d9")</f>
        <v>https://play.google.com/store/apps/details?id=com.finopaymentbank.mobile&amp;reviewId=9a174174-2a48-4419-a71c-b057311517d9</v>
      </c>
      <c r="Y250" t="s">
        <v>53</v>
      </c>
      <c r="Z250" t="s">
        <v>54</v>
      </c>
      <c r="AD250" t="s">
        <v>94</v>
      </c>
      <c r="AE250" t="s">
        <v>95</v>
      </c>
      <c r="AF250" t="s">
        <v>1027</v>
      </c>
      <c r="AH250" t="s">
        <v>192</v>
      </c>
      <c r="AI250" t="s">
        <v>88</v>
      </c>
      <c r="AJ250">
        <v>30</v>
      </c>
      <c r="AK250" t="s">
        <v>63</v>
      </c>
      <c r="AL250" t="s">
        <v>58</v>
      </c>
      <c r="AM250" t="s">
        <v>58</v>
      </c>
      <c r="AN250" t="s">
        <v>58</v>
      </c>
      <c r="AO250" t="s">
        <v>58</v>
      </c>
      <c r="AP250" t="s">
        <v>58</v>
      </c>
      <c r="AQ250" t="s">
        <v>783</v>
      </c>
    </row>
    <row r="251" spans="1:43" x14ac:dyDescent="0.35">
      <c r="A251" t="s">
        <v>1028</v>
      </c>
      <c r="B251" t="s">
        <v>47</v>
      </c>
      <c r="C251" t="s">
        <v>1029</v>
      </c>
      <c r="E251" t="s">
        <v>49</v>
      </c>
      <c r="F251" t="s">
        <v>86</v>
      </c>
      <c r="G251" t="s">
        <v>1030</v>
      </c>
      <c r="I251" t="str">
        <f>HYPERLINK("https://play.google.com/store/apps/details?id=com.finopaymentbank.mobile&amp;reviewId=7e509e0b-cb77-4175-8ba4-e6abe65fcc98","https://play.google.com/store/apps/details?id=com.finopaymentbank.mobile&amp;reviewId=7e509e0b-cb77-4175-8ba4-e6abe65fcc98")</f>
        <v>https://play.google.com/store/apps/details?id=com.finopaymentbank.mobile&amp;reviewId=7e509e0b-cb77-4175-8ba4-e6abe65fcc98</v>
      </c>
      <c r="J251" t="s">
        <v>52</v>
      </c>
      <c r="Y251" t="s">
        <v>53</v>
      </c>
      <c r="Z251" t="s">
        <v>54</v>
      </c>
      <c r="AD251" t="s">
        <v>94</v>
      </c>
      <c r="AE251" t="s">
        <v>95</v>
      </c>
      <c r="AF251" t="s">
        <v>1031</v>
      </c>
      <c r="AH251" t="s">
        <v>192</v>
      </c>
      <c r="AI251" t="s">
        <v>1032</v>
      </c>
      <c r="AJ251">
        <v>29</v>
      </c>
      <c r="AK251" t="s">
        <v>63</v>
      </c>
      <c r="AL251" t="s">
        <v>58</v>
      </c>
      <c r="AM251" t="s">
        <v>58</v>
      </c>
      <c r="AN251" t="s">
        <v>58</v>
      </c>
      <c r="AO251" t="s">
        <v>58</v>
      </c>
      <c r="AP251" t="s">
        <v>58</v>
      </c>
      <c r="AQ251" t="s">
        <v>783</v>
      </c>
    </row>
    <row r="252" spans="1:43" x14ac:dyDescent="0.35">
      <c r="A252" t="s">
        <v>1028</v>
      </c>
      <c r="B252" t="s">
        <v>47</v>
      </c>
      <c r="C252" t="s">
        <v>1033</v>
      </c>
      <c r="E252" t="s">
        <v>49</v>
      </c>
      <c r="F252" t="s">
        <v>1034</v>
      </c>
      <c r="G252" t="s">
        <v>1035</v>
      </c>
      <c r="I252" t="str">
        <f>HYPERLINK("https://play.google.com/store/apps/details?id=com.finopaymentbank.mobile&amp;reviewId=ee77fd6c-efec-4c98-85e2-b3d59c050c60","https://play.google.com/store/apps/details?id=com.finopaymentbank.mobile&amp;reviewId=ee77fd6c-efec-4c98-85e2-b3d59c050c60")</f>
        <v>https://play.google.com/store/apps/details?id=com.finopaymentbank.mobile&amp;reviewId=ee77fd6c-efec-4c98-85e2-b3d59c050c60</v>
      </c>
      <c r="J252" t="s">
        <v>52</v>
      </c>
      <c r="Y252" t="s">
        <v>53</v>
      </c>
      <c r="Z252" t="s">
        <v>54</v>
      </c>
      <c r="AD252" t="s">
        <v>94</v>
      </c>
      <c r="AE252" t="s">
        <v>95</v>
      </c>
      <c r="AF252" t="s">
        <v>1036</v>
      </c>
      <c r="AH252" t="s">
        <v>192</v>
      </c>
      <c r="AI252" t="s">
        <v>1037</v>
      </c>
      <c r="AJ252">
        <v>33</v>
      </c>
      <c r="AK252" t="s">
        <v>63</v>
      </c>
      <c r="AL252" t="s">
        <v>58</v>
      </c>
      <c r="AM252" t="s">
        <v>58</v>
      </c>
      <c r="AN252" t="s">
        <v>58</v>
      </c>
      <c r="AO252" t="s">
        <v>58</v>
      </c>
      <c r="AP252" t="s">
        <v>58</v>
      </c>
      <c r="AQ252" t="s">
        <v>783</v>
      </c>
    </row>
    <row r="253" spans="1:43" x14ac:dyDescent="0.35">
      <c r="A253" t="s">
        <v>1028</v>
      </c>
      <c r="B253" t="s">
        <v>47</v>
      </c>
      <c r="C253" t="s">
        <v>1038</v>
      </c>
      <c r="E253" t="s">
        <v>49</v>
      </c>
      <c r="F253" t="s">
        <v>1039</v>
      </c>
      <c r="G253" t="s">
        <v>1040</v>
      </c>
      <c r="I253" t="str">
        <f>HYPERLINK("https://play.google.com/store/apps/details?id=com.finopaymentbank.mobile&amp;reviewId=977bd6bd-a5ba-485e-aad0-60ba13d29ad6","https://play.google.com/store/apps/details?id=com.finopaymentbank.mobile&amp;reviewId=977bd6bd-a5ba-485e-aad0-60ba13d29ad6")</f>
        <v>https://play.google.com/store/apps/details?id=com.finopaymentbank.mobile&amp;reviewId=977bd6bd-a5ba-485e-aad0-60ba13d29ad6</v>
      </c>
      <c r="J253" t="s">
        <v>52</v>
      </c>
      <c r="Y253" t="s">
        <v>53</v>
      </c>
      <c r="Z253" t="s">
        <v>54</v>
      </c>
      <c r="AD253" t="s">
        <v>94</v>
      </c>
      <c r="AE253" t="s">
        <v>95</v>
      </c>
      <c r="AF253" t="s">
        <v>1041</v>
      </c>
      <c r="AH253" t="s">
        <v>192</v>
      </c>
      <c r="AI253" t="s">
        <v>1042</v>
      </c>
      <c r="AJ253">
        <v>33</v>
      </c>
      <c r="AK253" t="s">
        <v>63</v>
      </c>
      <c r="AL253" t="s">
        <v>58</v>
      </c>
      <c r="AM253" t="s">
        <v>58</v>
      </c>
      <c r="AN253" t="s">
        <v>58</v>
      </c>
      <c r="AO253" t="s">
        <v>58</v>
      </c>
      <c r="AP253" t="s">
        <v>58</v>
      </c>
      <c r="AQ253" t="s">
        <v>783</v>
      </c>
    </row>
    <row r="254" spans="1:43" x14ac:dyDescent="0.35">
      <c r="A254" t="s">
        <v>1028</v>
      </c>
      <c r="B254" t="s">
        <v>47</v>
      </c>
      <c r="C254" t="s">
        <v>1043</v>
      </c>
      <c r="E254" t="s">
        <v>49</v>
      </c>
      <c r="F254" t="s">
        <v>1044</v>
      </c>
      <c r="G254" t="s">
        <v>1045</v>
      </c>
      <c r="I254" t="str">
        <f>HYPERLINK("https://play.google.com/store/apps/details?id=com.finopaymentbank.mobile&amp;reviewId=4e00cb71-8e36-4ec1-a968-e91e154d208f","https://play.google.com/store/apps/details?id=com.finopaymentbank.mobile&amp;reviewId=4e00cb71-8e36-4ec1-a968-e91e154d208f")</f>
        <v>https://play.google.com/store/apps/details?id=com.finopaymentbank.mobile&amp;reviewId=4e00cb71-8e36-4ec1-a968-e91e154d208f</v>
      </c>
      <c r="J254" t="s">
        <v>52</v>
      </c>
      <c r="Y254" t="s">
        <v>53</v>
      </c>
      <c r="Z254" t="s">
        <v>54</v>
      </c>
      <c r="AD254" t="s">
        <v>94</v>
      </c>
      <c r="AE254" t="s">
        <v>95</v>
      </c>
      <c r="AF254" t="s">
        <v>1046</v>
      </c>
      <c r="AH254" t="s">
        <v>192</v>
      </c>
      <c r="AI254" t="s">
        <v>1047</v>
      </c>
      <c r="AJ254">
        <v>33</v>
      </c>
      <c r="AK254" t="s">
        <v>63</v>
      </c>
      <c r="AL254" t="s">
        <v>58</v>
      </c>
      <c r="AM254" t="s">
        <v>58</v>
      </c>
      <c r="AN254" t="s">
        <v>58</v>
      </c>
      <c r="AO254" t="s">
        <v>58</v>
      </c>
      <c r="AP254" t="s">
        <v>58</v>
      </c>
      <c r="AQ254" t="s">
        <v>783</v>
      </c>
    </row>
    <row r="255" spans="1:43" x14ac:dyDescent="0.35">
      <c r="A255" t="s">
        <v>1028</v>
      </c>
      <c r="B255" t="s">
        <v>47</v>
      </c>
      <c r="C255" t="s">
        <v>1048</v>
      </c>
      <c r="E255" t="s">
        <v>76</v>
      </c>
      <c r="F255" t="s">
        <v>1049</v>
      </c>
      <c r="G255" t="s">
        <v>1050</v>
      </c>
      <c r="I255" t="str">
        <f>HYPERLINK("https://play.google.com/store/apps/details?id=com.finopaymentbank.mobile&amp;reviewId=7a2693c0-be2b-4cd9-b14d-5c732a7996d0","https://play.google.com/store/apps/details?id=com.finopaymentbank.mobile&amp;reviewId=7a2693c0-be2b-4cd9-b14d-5c732a7996d0")</f>
        <v>https://play.google.com/store/apps/details?id=com.finopaymentbank.mobile&amp;reviewId=7a2693c0-be2b-4cd9-b14d-5c732a7996d0</v>
      </c>
      <c r="J255" t="s">
        <v>52</v>
      </c>
      <c r="Y255" t="s">
        <v>53</v>
      </c>
      <c r="Z255" t="s">
        <v>114</v>
      </c>
      <c r="AD255" t="s">
        <v>797</v>
      </c>
      <c r="AE255" t="s">
        <v>95</v>
      </c>
      <c r="AF255" t="s">
        <v>1051</v>
      </c>
      <c r="AI255" t="s">
        <v>1052</v>
      </c>
      <c r="AJ255">
        <v>33</v>
      </c>
      <c r="AK255" t="s">
        <v>63</v>
      </c>
      <c r="AL255" t="s">
        <v>58</v>
      </c>
      <c r="AM255" t="s">
        <v>58</v>
      </c>
      <c r="AN255" t="s">
        <v>58</v>
      </c>
      <c r="AO255" t="s">
        <v>58</v>
      </c>
      <c r="AP255" t="s">
        <v>58</v>
      </c>
      <c r="AQ255" t="s">
        <v>783</v>
      </c>
    </row>
    <row r="256" spans="1:43" x14ac:dyDescent="0.35">
      <c r="A256" t="s">
        <v>1028</v>
      </c>
      <c r="B256" t="s">
        <v>47</v>
      </c>
      <c r="C256" t="s">
        <v>1053</v>
      </c>
      <c r="E256" t="s">
        <v>49</v>
      </c>
      <c r="F256" t="s">
        <v>1054</v>
      </c>
      <c r="G256" t="s">
        <v>1055</v>
      </c>
      <c r="I256" t="str">
        <f>HYPERLINK("https://play.google.com/store/apps/details?id=com.finopaymentbank.mobile&amp;reviewId=54557ec3-2af3-47d6-94a2-f44d3831144f","https://play.google.com/store/apps/details?id=com.finopaymentbank.mobile&amp;reviewId=54557ec3-2af3-47d6-94a2-f44d3831144f")</f>
        <v>https://play.google.com/store/apps/details?id=com.finopaymentbank.mobile&amp;reviewId=54557ec3-2af3-47d6-94a2-f44d3831144f</v>
      </c>
      <c r="J256" t="s">
        <v>52</v>
      </c>
      <c r="Y256" t="s">
        <v>53</v>
      </c>
      <c r="Z256" t="s">
        <v>54</v>
      </c>
      <c r="AD256" t="s">
        <v>94</v>
      </c>
      <c r="AE256" t="s">
        <v>95</v>
      </c>
      <c r="AF256" t="s">
        <v>1056</v>
      </c>
      <c r="AH256" t="s">
        <v>192</v>
      </c>
      <c r="AI256" t="s">
        <v>1057</v>
      </c>
      <c r="AJ256">
        <v>30</v>
      </c>
      <c r="AK256" t="s">
        <v>63</v>
      </c>
      <c r="AL256" t="s">
        <v>58</v>
      </c>
      <c r="AM256" t="s">
        <v>58</v>
      </c>
      <c r="AN256" t="s">
        <v>58</v>
      </c>
      <c r="AO256" t="s">
        <v>58</v>
      </c>
      <c r="AP256" t="s">
        <v>58</v>
      </c>
      <c r="AQ256" t="s">
        <v>783</v>
      </c>
    </row>
    <row r="257" spans="1:43" x14ac:dyDescent="0.35">
      <c r="A257" t="s">
        <v>1028</v>
      </c>
      <c r="B257" t="s">
        <v>47</v>
      </c>
      <c r="C257" t="s">
        <v>1058</v>
      </c>
      <c r="E257" t="s">
        <v>76</v>
      </c>
      <c r="F257" t="s">
        <v>1059</v>
      </c>
      <c r="G257" t="s">
        <v>1060</v>
      </c>
      <c r="I257" t="str">
        <f>HYPERLINK("https://play.google.com/store/apps/details?id=com.finopaymentbank.mobile&amp;reviewId=d2e64a7a-64db-4ed5-ae14-a73582244631","https://play.google.com/store/apps/details?id=com.finopaymentbank.mobile&amp;reviewId=d2e64a7a-64db-4ed5-ae14-a73582244631")</f>
        <v>https://play.google.com/store/apps/details?id=com.finopaymentbank.mobile&amp;reviewId=d2e64a7a-64db-4ed5-ae14-a73582244631</v>
      </c>
      <c r="J257" t="s">
        <v>52</v>
      </c>
      <c r="Y257" t="s">
        <v>53</v>
      </c>
      <c r="Z257" t="s">
        <v>114</v>
      </c>
      <c r="AD257" t="s">
        <v>797</v>
      </c>
      <c r="AE257" t="s">
        <v>95</v>
      </c>
      <c r="AF257" t="s">
        <v>1061</v>
      </c>
      <c r="AH257" t="s">
        <v>192</v>
      </c>
      <c r="AI257" t="s">
        <v>138</v>
      </c>
      <c r="AJ257">
        <v>29</v>
      </c>
      <c r="AK257" t="s">
        <v>63</v>
      </c>
      <c r="AL257" t="s">
        <v>58</v>
      </c>
      <c r="AM257" t="s">
        <v>58</v>
      </c>
      <c r="AN257" t="s">
        <v>58</v>
      </c>
      <c r="AO257" t="s">
        <v>58</v>
      </c>
      <c r="AP257" t="s">
        <v>58</v>
      </c>
      <c r="AQ257" t="s">
        <v>783</v>
      </c>
    </row>
    <row r="258" spans="1:43" x14ac:dyDescent="0.35">
      <c r="A258" t="s">
        <v>1028</v>
      </c>
      <c r="B258" t="s">
        <v>47</v>
      </c>
      <c r="C258" t="s">
        <v>1062</v>
      </c>
      <c r="E258" t="s">
        <v>49</v>
      </c>
      <c r="F258" t="s">
        <v>1063</v>
      </c>
      <c r="G258" t="s">
        <v>1064</v>
      </c>
      <c r="I258" t="str">
        <f>HYPERLINK("https://play.google.com/store/apps/details?id=com.finopaymentbank.mobile&amp;reviewId=ad114d7d-57ed-4ac2-8b5f-c605420f6d8b","https://play.google.com/store/apps/details?id=com.finopaymentbank.mobile&amp;reviewId=ad114d7d-57ed-4ac2-8b5f-c605420f6d8b")</f>
        <v>https://play.google.com/store/apps/details?id=com.finopaymentbank.mobile&amp;reviewId=ad114d7d-57ed-4ac2-8b5f-c605420f6d8b</v>
      </c>
      <c r="J258" t="s">
        <v>211</v>
      </c>
      <c r="Y258" t="s">
        <v>53</v>
      </c>
      <c r="Z258" t="s">
        <v>54</v>
      </c>
      <c r="AD258" t="s">
        <v>94</v>
      </c>
      <c r="AE258" t="s">
        <v>95</v>
      </c>
      <c r="AF258" t="s">
        <v>1065</v>
      </c>
      <c r="AH258" t="s">
        <v>192</v>
      </c>
      <c r="AI258" t="s">
        <v>1066</v>
      </c>
      <c r="AJ258">
        <v>29</v>
      </c>
      <c r="AK258" t="s">
        <v>63</v>
      </c>
      <c r="AL258" t="s">
        <v>58</v>
      </c>
      <c r="AM258" t="s">
        <v>58</v>
      </c>
      <c r="AN258" t="s">
        <v>58</v>
      </c>
      <c r="AO258" t="s">
        <v>58</v>
      </c>
      <c r="AP258" t="s">
        <v>58</v>
      </c>
      <c r="AQ258" t="s">
        <v>783</v>
      </c>
    </row>
    <row r="259" spans="1:43" x14ac:dyDescent="0.35">
      <c r="A259" t="s">
        <v>1028</v>
      </c>
      <c r="B259" t="s">
        <v>47</v>
      </c>
      <c r="C259" t="s">
        <v>1067</v>
      </c>
      <c r="E259" t="s">
        <v>49</v>
      </c>
      <c r="F259" t="s">
        <v>999</v>
      </c>
      <c r="G259" t="s">
        <v>1068</v>
      </c>
      <c r="I259" t="str">
        <f>HYPERLINK("https://play.google.com/store/apps/details?id=com.finopaymentbank.mobile&amp;reviewId=74f2d149-014f-41f6-8b01-6aedc5f83dd4","https://play.google.com/store/apps/details?id=com.finopaymentbank.mobile&amp;reviewId=74f2d149-014f-41f6-8b01-6aedc5f83dd4")</f>
        <v>https://play.google.com/store/apps/details?id=com.finopaymentbank.mobile&amp;reviewId=74f2d149-014f-41f6-8b01-6aedc5f83dd4</v>
      </c>
      <c r="Y259" t="s">
        <v>53</v>
      </c>
      <c r="Z259" t="s">
        <v>54</v>
      </c>
      <c r="AD259" t="s">
        <v>94</v>
      </c>
      <c r="AE259" t="s">
        <v>95</v>
      </c>
      <c r="AF259" t="s">
        <v>1069</v>
      </c>
      <c r="AI259" t="s">
        <v>1070</v>
      </c>
      <c r="AJ259">
        <v>29</v>
      </c>
      <c r="AK259" t="s">
        <v>63</v>
      </c>
      <c r="AL259" t="s">
        <v>58</v>
      </c>
      <c r="AM259" t="s">
        <v>58</v>
      </c>
      <c r="AN259" t="s">
        <v>58</v>
      </c>
      <c r="AO259" t="s">
        <v>58</v>
      </c>
      <c r="AP259" t="s">
        <v>58</v>
      </c>
      <c r="AQ259" t="s">
        <v>783</v>
      </c>
    </row>
    <row r="260" spans="1:43" x14ac:dyDescent="0.35">
      <c r="A260" t="s">
        <v>1028</v>
      </c>
      <c r="B260" t="s">
        <v>47</v>
      </c>
      <c r="C260" t="s">
        <v>1071</v>
      </c>
      <c r="E260" t="s">
        <v>76</v>
      </c>
      <c r="F260" t="s">
        <v>1072</v>
      </c>
      <c r="G260" t="s">
        <v>1073</v>
      </c>
      <c r="I260" t="str">
        <f>HYPERLINK("https://play.google.com/store/apps/details?id=com.finopaymentbank.mobile&amp;reviewId=a5c7987d-9b24-4802-8207-2eba8f080ab6","https://play.google.com/store/apps/details?id=com.finopaymentbank.mobile&amp;reviewId=a5c7987d-9b24-4802-8207-2eba8f080ab6")</f>
        <v>https://play.google.com/store/apps/details?id=com.finopaymentbank.mobile&amp;reviewId=a5c7987d-9b24-4802-8207-2eba8f080ab6</v>
      </c>
      <c r="J260" t="s">
        <v>92</v>
      </c>
      <c r="Y260" t="s">
        <v>53</v>
      </c>
      <c r="Z260" t="s">
        <v>114</v>
      </c>
      <c r="AD260" t="s">
        <v>797</v>
      </c>
      <c r="AE260" t="s">
        <v>95</v>
      </c>
      <c r="AF260" t="s">
        <v>1074</v>
      </c>
      <c r="AI260" t="s">
        <v>101</v>
      </c>
      <c r="AJ260">
        <v>27</v>
      </c>
      <c r="AK260" t="s">
        <v>63</v>
      </c>
      <c r="AL260" t="s">
        <v>58</v>
      </c>
      <c r="AM260" t="s">
        <v>58</v>
      </c>
      <c r="AN260" t="s">
        <v>58</v>
      </c>
      <c r="AO260" t="s">
        <v>58</v>
      </c>
      <c r="AP260" t="s">
        <v>58</v>
      </c>
      <c r="AQ260" t="s">
        <v>783</v>
      </c>
    </row>
    <row r="261" spans="1:43" x14ac:dyDescent="0.35">
      <c r="A261" t="s">
        <v>1028</v>
      </c>
      <c r="B261" t="s">
        <v>47</v>
      </c>
      <c r="C261" t="s">
        <v>1075</v>
      </c>
      <c r="E261" t="s">
        <v>49</v>
      </c>
      <c r="F261" t="s">
        <v>1076</v>
      </c>
      <c r="G261" t="s">
        <v>1077</v>
      </c>
      <c r="I261" t="str">
        <f>HYPERLINK("https://play.google.com/store/apps/details?id=com.finopaymentbank.mobile&amp;reviewId=744d2d96-e3a0-484f-b020-5e6f526a8251","https://play.google.com/store/apps/details?id=com.finopaymentbank.mobile&amp;reviewId=744d2d96-e3a0-484f-b020-5e6f526a8251")</f>
        <v>https://play.google.com/store/apps/details?id=com.finopaymentbank.mobile&amp;reviewId=744d2d96-e3a0-484f-b020-5e6f526a8251</v>
      </c>
      <c r="J261" t="s">
        <v>52</v>
      </c>
      <c r="Y261" t="s">
        <v>53</v>
      </c>
      <c r="Z261" t="s">
        <v>93</v>
      </c>
      <c r="AD261" t="s">
        <v>94</v>
      </c>
      <c r="AE261" t="s">
        <v>95</v>
      </c>
      <c r="AF261" t="s">
        <v>1078</v>
      </c>
      <c r="AH261" t="s">
        <v>192</v>
      </c>
      <c r="AI261" t="s">
        <v>309</v>
      </c>
      <c r="AJ261">
        <v>31</v>
      </c>
      <c r="AK261" t="s">
        <v>63</v>
      </c>
      <c r="AL261" t="s">
        <v>58</v>
      </c>
      <c r="AM261" t="s">
        <v>58</v>
      </c>
      <c r="AN261" t="s">
        <v>58</v>
      </c>
      <c r="AO261" t="s">
        <v>58</v>
      </c>
      <c r="AP261" t="s">
        <v>58</v>
      </c>
      <c r="AQ261" t="s">
        <v>783</v>
      </c>
    </row>
    <row r="262" spans="1:43" x14ac:dyDescent="0.35">
      <c r="A262" t="s">
        <v>1079</v>
      </c>
      <c r="B262" t="s">
        <v>47</v>
      </c>
      <c r="C262" t="s">
        <v>1080</v>
      </c>
      <c r="E262" t="s">
        <v>49</v>
      </c>
      <c r="F262" t="s">
        <v>77</v>
      </c>
      <c r="G262" t="s">
        <v>1081</v>
      </c>
      <c r="I262" t="str">
        <f>HYPERLINK("https://play.google.com/store/apps/details?id=com.finopaymentbank.mobile&amp;reviewId=9354ca3b-024c-4084-a4a1-0f1bb6f4f503","https://play.google.com/store/apps/details?id=com.finopaymentbank.mobile&amp;reviewId=9354ca3b-024c-4084-a4a1-0f1bb6f4f503")</f>
        <v>https://play.google.com/store/apps/details?id=com.finopaymentbank.mobile&amp;reviewId=9354ca3b-024c-4084-a4a1-0f1bb6f4f503</v>
      </c>
      <c r="Y262" t="s">
        <v>53</v>
      </c>
      <c r="Z262" t="s">
        <v>54</v>
      </c>
      <c r="AD262" t="s">
        <v>94</v>
      </c>
      <c r="AE262" t="s">
        <v>95</v>
      </c>
      <c r="AF262" t="s">
        <v>1082</v>
      </c>
      <c r="AH262" t="s">
        <v>192</v>
      </c>
      <c r="AI262" t="s">
        <v>1083</v>
      </c>
      <c r="AJ262">
        <v>33</v>
      </c>
      <c r="AK262" t="s">
        <v>63</v>
      </c>
      <c r="AL262" t="s">
        <v>58</v>
      </c>
      <c r="AM262" t="s">
        <v>58</v>
      </c>
      <c r="AN262" t="s">
        <v>58</v>
      </c>
      <c r="AO262" t="s">
        <v>58</v>
      </c>
      <c r="AP262" t="s">
        <v>58</v>
      </c>
      <c r="AQ262" t="s">
        <v>58</v>
      </c>
    </row>
    <row r="263" spans="1:43" x14ac:dyDescent="0.35">
      <c r="A263" t="s">
        <v>1079</v>
      </c>
      <c r="B263" t="s">
        <v>47</v>
      </c>
      <c r="C263" t="s">
        <v>1084</v>
      </c>
      <c r="E263" t="s">
        <v>49</v>
      </c>
      <c r="F263" t="s">
        <v>1085</v>
      </c>
      <c r="G263" t="s">
        <v>1086</v>
      </c>
      <c r="I263" t="str">
        <f>HYPERLINK("https://play.google.com/store/apps/details?id=com.finopaymentbank.mobile&amp;reviewId=5eb5c5ee-752b-4855-86a1-582bae3ac2dd","https://play.google.com/store/apps/details?id=com.finopaymentbank.mobile&amp;reviewId=5eb5c5ee-752b-4855-86a1-582bae3ac2dd")</f>
        <v>https://play.google.com/store/apps/details?id=com.finopaymentbank.mobile&amp;reviewId=5eb5c5ee-752b-4855-86a1-582bae3ac2dd</v>
      </c>
      <c r="J263" t="s">
        <v>52</v>
      </c>
      <c r="Y263" t="s">
        <v>53</v>
      </c>
      <c r="Z263" t="s">
        <v>54</v>
      </c>
      <c r="AD263" t="s">
        <v>94</v>
      </c>
      <c r="AE263" t="s">
        <v>95</v>
      </c>
      <c r="AF263" t="s">
        <v>1087</v>
      </c>
      <c r="AH263" t="s">
        <v>192</v>
      </c>
      <c r="AI263" t="s">
        <v>936</v>
      </c>
      <c r="AJ263">
        <v>31</v>
      </c>
      <c r="AK263" t="s">
        <v>63</v>
      </c>
      <c r="AL263" t="s">
        <v>58</v>
      </c>
      <c r="AM263" t="s">
        <v>58</v>
      </c>
      <c r="AN263" t="s">
        <v>58</v>
      </c>
      <c r="AO263" t="s">
        <v>58</v>
      </c>
      <c r="AP263" t="s">
        <v>58</v>
      </c>
      <c r="AQ263" t="s">
        <v>783</v>
      </c>
    </row>
    <row r="264" spans="1:43" x14ac:dyDescent="0.35">
      <c r="A264" t="s">
        <v>1079</v>
      </c>
      <c r="B264" t="s">
        <v>47</v>
      </c>
      <c r="C264" t="s">
        <v>1088</v>
      </c>
      <c r="E264" t="s">
        <v>76</v>
      </c>
      <c r="F264" t="s">
        <v>1089</v>
      </c>
      <c r="G264" t="s">
        <v>1090</v>
      </c>
      <c r="I264" t="str">
        <f>HYPERLINK("https://play.google.com/store/apps/details?id=com.finopaymentbank.mobile&amp;reviewId=a8eee683-ddb1-4b1b-b361-45c7cef70834","https://play.google.com/store/apps/details?id=com.finopaymentbank.mobile&amp;reviewId=a8eee683-ddb1-4b1b-b361-45c7cef70834")</f>
        <v>https://play.google.com/store/apps/details?id=com.finopaymentbank.mobile&amp;reviewId=a8eee683-ddb1-4b1b-b361-45c7cef70834</v>
      </c>
      <c r="J264" t="s">
        <v>52</v>
      </c>
      <c r="Y264" t="s">
        <v>53</v>
      </c>
      <c r="Z264" t="s">
        <v>114</v>
      </c>
      <c r="AD264" t="s">
        <v>797</v>
      </c>
      <c r="AE264" t="s">
        <v>95</v>
      </c>
      <c r="AF264" t="s">
        <v>1091</v>
      </c>
      <c r="AI264" t="s">
        <v>510</v>
      </c>
      <c r="AJ264">
        <v>33</v>
      </c>
      <c r="AK264" t="s">
        <v>63</v>
      </c>
      <c r="AL264" t="s">
        <v>58</v>
      </c>
      <c r="AM264" t="s">
        <v>58</v>
      </c>
      <c r="AN264" t="s">
        <v>58</v>
      </c>
      <c r="AO264" t="s">
        <v>58</v>
      </c>
      <c r="AP264" t="s">
        <v>58</v>
      </c>
      <c r="AQ264" t="s">
        <v>783</v>
      </c>
    </row>
    <row r="265" spans="1:43" x14ac:dyDescent="0.35">
      <c r="A265" t="s">
        <v>1079</v>
      </c>
      <c r="B265" t="s">
        <v>47</v>
      </c>
      <c r="C265" t="s">
        <v>1092</v>
      </c>
      <c r="E265" t="s">
        <v>49</v>
      </c>
      <c r="F265" t="s">
        <v>1093</v>
      </c>
      <c r="G265" t="s">
        <v>1094</v>
      </c>
      <c r="I265" t="str">
        <f>HYPERLINK("https://play.google.com/store/apps/details?id=com.finopaymentbank.mobile&amp;reviewId=6ea66664-400b-4413-b2f2-2de7fa4e4d9f","https://play.google.com/store/apps/details?id=com.finopaymentbank.mobile&amp;reviewId=6ea66664-400b-4413-b2f2-2de7fa4e4d9f")</f>
        <v>https://play.google.com/store/apps/details?id=com.finopaymentbank.mobile&amp;reviewId=6ea66664-400b-4413-b2f2-2de7fa4e4d9f</v>
      </c>
      <c r="J265" t="s">
        <v>52</v>
      </c>
      <c r="Y265" t="s">
        <v>53</v>
      </c>
      <c r="Z265" t="s">
        <v>54</v>
      </c>
      <c r="AD265" t="s">
        <v>94</v>
      </c>
      <c r="AE265" t="s">
        <v>95</v>
      </c>
      <c r="AF265" t="s">
        <v>1095</v>
      </c>
      <c r="AH265" t="s">
        <v>466</v>
      </c>
      <c r="AI265" t="s">
        <v>309</v>
      </c>
      <c r="AJ265">
        <v>31</v>
      </c>
      <c r="AK265" t="s">
        <v>63</v>
      </c>
      <c r="AL265" t="s">
        <v>58</v>
      </c>
      <c r="AM265" t="s">
        <v>58</v>
      </c>
      <c r="AN265" t="s">
        <v>58</v>
      </c>
      <c r="AO265" t="s">
        <v>58</v>
      </c>
      <c r="AP265" t="s">
        <v>58</v>
      </c>
      <c r="AQ265" t="s">
        <v>783</v>
      </c>
    </row>
    <row r="266" spans="1:43" x14ac:dyDescent="0.35">
      <c r="A266" t="s">
        <v>1079</v>
      </c>
      <c r="B266" t="s">
        <v>47</v>
      </c>
      <c r="C266" t="s">
        <v>1096</v>
      </c>
      <c r="E266" t="s">
        <v>76</v>
      </c>
      <c r="F266" t="s">
        <v>1097</v>
      </c>
      <c r="G266" t="s">
        <v>1098</v>
      </c>
      <c r="I266" t="str">
        <f>HYPERLINK("https://play.google.com/store/apps/details?id=com.finopaymentbank.mobile&amp;reviewId=6c38b0d7-c9d3-46a2-9650-07148d0cb559","https://play.google.com/store/apps/details?id=com.finopaymentbank.mobile&amp;reviewId=6c38b0d7-c9d3-46a2-9650-07148d0cb559")</f>
        <v>https://play.google.com/store/apps/details?id=com.finopaymentbank.mobile&amp;reviewId=6c38b0d7-c9d3-46a2-9650-07148d0cb559</v>
      </c>
      <c r="J266" t="s">
        <v>52</v>
      </c>
      <c r="Y266" t="s">
        <v>53</v>
      </c>
      <c r="Z266" t="s">
        <v>114</v>
      </c>
      <c r="AD266" t="s">
        <v>797</v>
      </c>
      <c r="AE266" t="s">
        <v>95</v>
      </c>
      <c r="AF266" t="s">
        <v>1099</v>
      </c>
      <c r="AH266" t="s">
        <v>192</v>
      </c>
      <c r="AI266" t="s">
        <v>1100</v>
      </c>
      <c r="AJ266">
        <v>33</v>
      </c>
      <c r="AK266" t="s">
        <v>63</v>
      </c>
      <c r="AL266" t="s">
        <v>58</v>
      </c>
      <c r="AM266" t="s">
        <v>58</v>
      </c>
      <c r="AN266" t="s">
        <v>58</v>
      </c>
      <c r="AO266" t="s">
        <v>58</v>
      </c>
      <c r="AP266" t="s">
        <v>58</v>
      </c>
      <c r="AQ266" t="s">
        <v>783</v>
      </c>
    </row>
    <row r="267" spans="1:43" x14ac:dyDescent="0.35">
      <c r="A267" t="s">
        <v>1079</v>
      </c>
      <c r="B267" t="s">
        <v>47</v>
      </c>
      <c r="C267" t="s">
        <v>1101</v>
      </c>
      <c r="E267" t="s">
        <v>76</v>
      </c>
      <c r="F267" t="s">
        <v>1102</v>
      </c>
      <c r="G267" t="s">
        <v>1103</v>
      </c>
      <c r="I267" t="str">
        <f>HYPERLINK("https://play.google.com/store/apps/details?id=com.finopaymentbank.mobile&amp;reviewId=cd86ce0e-4b2d-40e6-8c39-34d9bcc66201","https://play.google.com/store/apps/details?id=com.finopaymentbank.mobile&amp;reviewId=cd86ce0e-4b2d-40e6-8c39-34d9bcc66201")</f>
        <v>https://play.google.com/store/apps/details?id=com.finopaymentbank.mobile&amp;reviewId=cd86ce0e-4b2d-40e6-8c39-34d9bcc66201</v>
      </c>
      <c r="J267" t="s">
        <v>52</v>
      </c>
      <c r="Y267" t="s">
        <v>53</v>
      </c>
      <c r="Z267" t="s">
        <v>114</v>
      </c>
      <c r="AD267" t="s">
        <v>797</v>
      </c>
      <c r="AE267" t="s">
        <v>95</v>
      </c>
      <c r="AF267" t="s">
        <v>1104</v>
      </c>
      <c r="AI267" t="s">
        <v>215</v>
      </c>
      <c r="AJ267">
        <v>31</v>
      </c>
      <c r="AK267" t="s">
        <v>63</v>
      </c>
      <c r="AL267" t="s">
        <v>58</v>
      </c>
      <c r="AM267" t="s">
        <v>58</v>
      </c>
      <c r="AN267" t="s">
        <v>58</v>
      </c>
      <c r="AO267" t="s">
        <v>58</v>
      </c>
      <c r="AP267" t="s">
        <v>58</v>
      </c>
      <c r="AQ267" t="s">
        <v>783</v>
      </c>
    </row>
    <row r="268" spans="1:43" x14ac:dyDescent="0.35">
      <c r="A268" t="s">
        <v>1079</v>
      </c>
      <c r="B268" t="s">
        <v>47</v>
      </c>
      <c r="C268" t="s">
        <v>1105</v>
      </c>
      <c r="E268" t="s">
        <v>49</v>
      </c>
      <c r="F268" t="s">
        <v>1106</v>
      </c>
      <c r="G268" t="s">
        <v>1107</v>
      </c>
      <c r="I268" t="str">
        <f>HYPERLINK("https://play.google.com/store/apps/details?id=com.finopaymentbank.mobile&amp;reviewId=51ec387d-f253-4a24-8d80-174875fa3ebe","https://play.google.com/store/apps/details?id=com.finopaymentbank.mobile&amp;reviewId=51ec387d-f253-4a24-8d80-174875fa3ebe")</f>
        <v>https://play.google.com/store/apps/details?id=com.finopaymentbank.mobile&amp;reviewId=51ec387d-f253-4a24-8d80-174875fa3ebe</v>
      </c>
      <c r="J268" t="s">
        <v>52</v>
      </c>
      <c r="Y268" t="s">
        <v>53</v>
      </c>
      <c r="Z268" t="s">
        <v>54</v>
      </c>
      <c r="AD268" t="s">
        <v>94</v>
      </c>
      <c r="AE268" t="s">
        <v>95</v>
      </c>
      <c r="AF268" t="s">
        <v>1108</v>
      </c>
      <c r="AI268" t="s">
        <v>1109</v>
      </c>
      <c r="AJ268">
        <v>33</v>
      </c>
      <c r="AK268" t="s">
        <v>63</v>
      </c>
      <c r="AL268" t="s">
        <v>58</v>
      </c>
      <c r="AM268" t="s">
        <v>58</v>
      </c>
      <c r="AN268" t="s">
        <v>58</v>
      </c>
      <c r="AO268" t="s">
        <v>58</v>
      </c>
      <c r="AP268" t="s">
        <v>58</v>
      </c>
      <c r="AQ268" t="s">
        <v>783</v>
      </c>
    </row>
    <row r="269" spans="1:43" x14ac:dyDescent="0.35">
      <c r="A269" t="s">
        <v>1079</v>
      </c>
      <c r="B269" t="s">
        <v>47</v>
      </c>
      <c r="C269" t="s">
        <v>1110</v>
      </c>
      <c r="E269" t="s">
        <v>49</v>
      </c>
      <c r="F269" t="s">
        <v>1111</v>
      </c>
      <c r="G269" t="s">
        <v>1112</v>
      </c>
      <c r="I269" t="str">
        <f>HYPERLINK("https://play.google.com/store/apps/details?id=com.finopaymentbank.mobile&amp;reviewId=f94cb251-207e-4bdb-878b-41ec73bfa051","https://play.google.com/store/apps/details?id=com.finopaymentbank.mobile&amp;reviewId=f94cb251-207e-4bdb-878b-41ec73bfa051")</f>
        <v>https://play.google.com/store/apps/details?id=com.finopaymentbank.mobile&amp;reviewId=f94cb251-207e-4bdb-878b-41ec73bfa051</v>
      </c>
      <c r="J269" t="s">
        <v>52</v>
      </c>
      <c r="Y269" t="s">
        <v>53</v>
      </c>
      <c r="Z269" t="s">
        <v>54</v>
      </c>
      <c r="AD269" t="s">
        <v>94</v>
      </c>
      <c r="AE269" t="s">
        <v>95</v>
      </c>
      <c r="AF269" t="s">
        <v>1113</v>
      </c>
      <c r="AI269" t="s">
        <v>480</v>
      </c>
      <c r="AJ269">
        <v>29</v>
      </c>
      <c r="AK269" t="s">
        <v>63</v>
      </c>
      <c r="AL269" t="s">
        <v>58</v>
      </c>
      <c r="AM269" t="s">
        <v>58</v>
      </c>
      <c r="AN269" t="s">
        <v>58</v>
      </c>
      <c r="AO269" t="s">
        <v>58</v>
      </c>
      <c r="AP269" t="s">
        <v>58</v>
      </c>
      <c r="AQ269" t="s">
        <v>783</v>
      </c>
    </row>
    <row r="270" spans="1:43" x14ac:dyDescent="0.35">
      <c r="A270" t="s">
        <v>1079</v>
      </c>
      <c r="B270" t="s">
        <v>47</v>
      </c>
      <c r="C270" t="s">
        <v>1114</v>
      </c>
      <c r="E270" t="s">
        <v>49</v>
      </c>
      <c r="F270" t="s">
        <v>86</v>
      </c>
      <c r="G270" t="s">
        <v>1115</v>
      </c>
      <c r="I270" t="str">
        <f>HYPERLINK("https://play.google.com/store/apps/details?id=com.finopaymentbank.mobile&amp;reviewId=e7acda63-e281-43bf-a9c3-84ee9aac6d18","https://play.google.com/store/apps/details?id=com.finopaymentbank.mobile&amp;reviewId=e7acda63-e281-43bf-a9c3-84ee9aac6d18")</f>
        <v>https://play.google.com/store/apps/details?id=com.finopaymentbank.mobile&amp;reviewId=e7acda63-e281-43bf-a9c3-84ee9aac6d18</v>
      </c>
      <c r="J270" t="s">
        <v>92</v>
      </c>
      <c r="Y270" t="s">
        <v>53</v>
      </c>
      <c r="Z270" t="s">
        <v>54</v>
      </c>
      <c r="AD270" t="s">
        <v>94</v>
      </c>
      <c r="AE270" t="s">
        <v>95</v>
      </c>
      <c r="AF270" t="s">
        <v>1116</v>
      </c>
      <c r="AH270" t="s">
        <v>192</v>
      </c>
      <c r="AI270" t="s">
        <v>414</v>
      </c>
      <c r="AJ270">
        <v>27</v>
      </c>
      <c r="AK270" t="s">
        <v>63</v>
      </c>
      <c r="AL270" t="s">
        <v>58</v>
      </c>
      <c r="AM270" t="s">
        <v>58</v>
      </c>
      <c r="AN270" t="s">
        <v>58</v>
      </c>
      <c r="AO270" t="s">
        <v>58</v>
      </c>
      <c r="AP270" t="s">
        <v>58</v>
      </c>
      <c r="AQ270" t="s">
        <v>783</v>
      </c>
    </row>
    <row r="271" spans="1:43" x14ac:dyDescent="0.35">
      <c r="A271" t="s">
        <v>1079</v>
      </c>
      <c r="B271" t="s">
        <v>47</v>
      </c>
      <c r="C271" t="s">
        <v>1117</v>
      </c>
      <c r="E271" t="s">
        <v>76</v>
      </c>
      <c r="F271" t="s">
        <v>1118</v>
      </c>
      <c r="G271" t="s">
        <v>1119</v>
      </c>
      <c r="I271" t="str">
        <f>HYPERLINK("https://play.google.com/store/apps/details?id=com.finopaymentbank.mobile&amp;reviewId=aa3747bc-632b-477a-8511-4935f3377e91","https://play.google.com/store/apps/details?id=com.finopaymentbank.mobile&amp;reviewId=aa3747bc-632b-477a-8511-4935f3377e91")</f>
        <v>https://play.google.com/store/apps/details?id=com.finopaymentbank.mobile&amp;reviewId=aa3747bc-632b-477a-8511-4935f3377e91</v>
      </c>
      <c r="J271" t="s">
        <v>52</v>
      </c>
      <c r="Y271" t="s">
        <v>53</v>
      </c>
      <c r="Z271" t="s">
        <v>114</v>
      </c>
      <c r="AD271" t="s">
        <v>797</v>
      </c>
      <c r="AE271" t="s">
        <v>95</v>
      </c>
      <c r="AF271" t="s">
        <v>1120</v>
      </c>
      <c r="AH271" t="s">
        <v>192</v>
      </c>
      <c r="AI271" t="s">
        <v>101</v>
      </c>
      <c r="AJ271">
        <v>27</v>
      </c>
      <c r="AK271" t="s">
        <v>63</v>
      </c>
      <c r="AL271" t="s">
        <v>58</v>
      </c>
      <c r="AM271" t="s">
        <v>58</v>
      </c>
      <c r="AN271" t="s">
        <v>58</v>
      </c>
      <c r="AO271" t="s">
        <v>58</v>
      </c>
      <c r="AP271" t="s">
        <v>58</v>
      </c>
      <c r="AQ271" t="s">
        <v>783</v>
      </c>
    </row>
    <row r="272" spans="1:43" x14ac:dyDescent="0.35">
      <c r="A272" t="s">
        <v>1079</v>
      </c>
      <c r="B272" t="s">
        <v>47</v>
      </c>
      <c r="C272" t="s">
        <v>1121</v>
      </c>
      <c r="E272" t="s">
        <v>49</v>
      </c>
      <c r="F272" t="s">
        <v>550</v>
      </c>
      <c r="G272" t="s">
        <v>1122</v>
      </c>
      <c r="I272" t="str">
        <f>HYPERLINK("https://play.google.com/store/apps/details?id=com.finopaymentbank.mobile&amp;reviewId=b6446083-0e0e-4f1a-ae7b-2c3cf315fb38","https://play.google.com/store/apps/details?id=com.finopaymentbank.mobile&amp;reviewId=b6446083-0e0e-4f1a-ae7b-2c3cf315fb38")</f>
        <v>https://play.google.com/store/apps/details?id=com.finopaymentbank.mobile&amp;reviewId=b6446083-0e0e-4f1a-ae7b-2c3cf315fb38</v>
      </c>
      <c r="J272" t="s">
        <v>52</v>
      </c>
      <c r="Y272" t="s">
        <v>53</v>
      </c>
      <c r="Z272" t="s">
        <v>54</v>
      </c>
      <c r="AD272" t="s">
        <v>94</v>
      </c>
      <c r="AE272" t="s">
        <v>95</v>
      </c>
      <c r="AF272" t="s">
        <v>1123</v>
      </c>
      <c r="AH272" t="s">
        <v>479</v>
      </c>
      <c r="AI272" t="s">
        <v>476</v>
      </c>
      <c r="AJ272">
        <v>33</v>
      </c>
      <c r="AK272" t="s">
        <v>63</v>
      </c>
      <c r="AL272" t="s">
        <v>58</v>
      </c>
      <c r="AM272" t="s">
        <v>58</v>
      </c>
      <c r="AN272" t="s">
        <v>58</v>
      </c>
      <c r="AO272" t="s">
        <v>58</v>
      </c>
      <c r="AP272" t="s">
        <v>58</v>
      </c>
      <c r="AQ272" t="s">
        <v>783</v>
      </c>
    </row>
    <row r="273" spans="1:43" x14ac:dyDescent="0.35">
      <c r="A273" t="s">
        <v>1124</v>
      </c>
      <c r="B273" t="s">
        <v>47</v>
      </c>
      <c r="C273" t="s">
        <v>1125</v>
      </c>
      <c r="E273" t="s">
        <v>49</v>
      </c>
      <c r="F273" t="s">
        <v>1126</v>
      </c>
      <c r="G273" t="s">
        <v>1127</v>
      </c>
      <c r="I273" t="str">
        <f>HYPERLINK("https://play.google.com/store/apps/details?id=com.finopaymentbank.mobile&amp;reviewId=09fc8444-3bd8-4785-8fb6-c5763ccc5090","https://play.google.com/store/apps/details?id=com.finopaymentbank.mobile&amp;reviewId=09fc8444-3bd8-4785-8fb6-c5763ccc5090")</f>
        <v>https://play.google.com/store/apps/details?id=com.finopaymentbank.mobile&amp;reviewId=09fc8444-3bd8-4785-8fb6-c5763ccc5090</v>
      </c>
      <c r="J273" t="s">
        <v>52</v>
      </c>
      <c r="Y273" t="s">
        <v>53</v>
      </c>
      <c r="Z273" t="s">
        <v>54</v>
      </c>
      <c r="AD273" t="s">
        <v>94</v>
      </c>
      <c r="AE273" t="s">
        <v>95</v>
      </c>
      <c r="AF273" t="s">
        <v>1128</v>
      </c>
      <c r="AH273" t="s">
        <v>192</v>
      </c>
      <c r="AI273" t="s">
        <v>510</v>
      </c>
      <c r="AJ273">
        <v>33</v>
      </c>
      <c r="AK273" t="s">
        <v>63</v>
      </c>
      <c r="AL273" t="s">
        <v>58</v>
      </c>
      <c r="AM273" t="s">
        <v>58</v>
      </c>
      <c r="AN273" t="s">
        <v>58</v>
      </c>
      <c r="AO273" t="s">
        <v>58</v>
      </c>
      <c r="AP273" t="s">
        <v>58</v>
      </c>
      <c r="AQ273" t="s">
        <v>783</v>
      </c>
    </row>
    <row r="274" spans="1:43" x14ac:dyDescent="0.35">
      <c r="A274" t="s">
        <v>1124</v>
      </c>
      <c r="B274" t="s">
        <v>47</v>
      </c>
      <c r="C274" t="s">
        <v>1129</v>
      </c>
      <c r="E274" t="s">
        <v>49</v>
      </c>
      <c r="F274" t="s">
        <v>1130</v>
      </c>
      <c r="G274" t="s">
        <v>1131</v>
      </c>
      <c r="I274" t="str">
        <f>HYPERLINK("https://play.google.com/store/apps/details?id=com.finopaymentbank.mobile&amp;reviewId=f296b6bf-5400-406f-9003-bfa2dfbd7d85","https://play.google.com/store/apps/details?id=com.finopaymentbank.mobile&amp;reviewId=f296b6bf-5400-406f-9003-bfa2dfbd7d85")</f>
        <v>https://play.google.com/store/apps/details?id=com.finopaymentbank.mobile&amp;reviewId=f296b6bf-5400-406f-9003-bfa2dfbd7d85</v>
      </c>
      <c r="Y274" t="s">
        <v>53</v>
      </c>
      <c r="Z274" t="s">
        <v>54</v>
      </c>
      <c r="AD274" t="s">
        <v>94</v>
      </c>
      <c r="AE274" t="s">
        <v>95</v>
      </c>
      <c r="AF274" t="s">
        <v>1132</v>
      </c>
      <c r="AH274" t="s">
        <v>192</v>
      </c>
      <c r="AI274" t="s">
        <v>1133</v>
      </c>
      <c r="AJ274">
        <v>30</v>
      </c>
      <c r="AK274" t="s">
        <v>63</v>
      </c>
      <c r="AL274" t="s">
        <v>58</v>
      </c>
      <c r="AM274" t="s">
        <v>58</v>
      </c>
      <c r="AN274" t="s">
        <v>58</v>
      </c>
      <c r="AO274" t="s">
        <v>58</v>
      </c>
      <c r="AP274" t="s">
        <v>58</v>
      </c>
      <c r="AQ274" t="s">
        <v>783</v>
      </c>
    </row>
    <row r="275" spans="1:43" x14ac:dyDescent="0.35">
      <c r="A275" t="s">
        <v>1124</v>
      </c>
      <c r="B275" t="s">
        <v>47</v>
      </c>
      <c r="C275" t="s">
        <v>1134</v>
      </c>
      <c r="E275" t="s">
        <v>76</v>
      </c>
      <c r="F275" t="s">
        <v>999</v>
      </c>
      <c r="G275" t="s">
        <v>1135</v>
      </c>
      <c r="I275" t="str">
        <f>HYPERLINK("https://play.google.com/store/apps/details?id=com.finopaymentbank.mobile&amp;reviewId=41f68e49-d322-4d7e-af09-d96e7341f2e4","https://play.google.com/store/apps/details?id=com.finopaymentbank.mobile&amp;reviewId=41f68e49-d322-4d7e-af09-d96e7341f2e4")</f>
        <v>https://play.google.com/store/apps/details?id=com.finopaymentbank.mobile&amp;reviewId=41f68e49-d322-4d7e-af09-d96e7341f2e4</v>
      </c>
      <c r="J275" t="s">
        <v>52</v>
      </c>
      <c r="Y275" t="s">
        <v>53</v>
      </c>
      <c r="Z275" t="s">
        <v>114</v>
      </c>
      <c r="AD275" t="s">
        <v>797</v>
      </c>
      <c r="AE275" t="s">
        <v>95</v>
      </c>
      <c r="AF275" t="s">
        <v>1136</v>
      </c>
      <c r="AH275" t="s">
        <v>192</v>
      </c>
      <c r="AI275" t="s">
        <v>678</v>
      </c>
      <c r="AJ275">
        <v>31</v>
      </c>
      <c r="AK275" t="s">
        <v>63</v>
      </c>
      <c r="AL275" t="s">
        <v>58</v>
      </c>
      <c r="AM275" t="s">
        <v>58</v>
      </c>
      <c r="AN275" t="s">
        <v>58</v>
      </c>
      <c r="AO275" t="s">
        <v>58</v>
      </c>
      <c r="AP275" t="s">
        <v>58</v>
      </c>
      <c r="AQ275" t="s">
        <v>783</v>
      </c>
    </row>
    <row r="276" spans="1:43" x14ac:dyDescent="0.35">
      <c r="A276" t="s">
        <v>1124</v>
      </c>
      <c r="B276" t="s">
        <v>47</v>
      </c>
      <c r="C276" t="s">
        <v>1137</v>
      </c>
      <c r="E276" t="s">
        <v>76</v>
      </c>
      <c r="F276" t="s">
        <v>1138</v>
      </c>
      <c r="G276" t="s">
        <v>1139</v>
      </c>
      <c r="I276" t="str">
        <f>HYPERLINK("https://play.google.com/store/apps/details?id=com.finopaymentbank.mobile&amp;reviewId=a90b3b56-86ee-4392-94fe-b55493344df9","https://play.google.com/store/apps/details?id=com.finopaymentbank.mobile&amp;reviewId=a90b3b56-86ee-4392-94fe-b55493344df9")</f>
        <v>https://play.google.com/store/apps/details?id=com.finopaymentbank.mobile&amp;reviewId=a90b3b56-86ee-4392-94fe-b55493344df9</v>
      </c>
      <c r="Y276" t="s">
        <v>53</v>
      </c>
      <c r="Z276" t="s">
        <v>114</v>
      </c>
      <c r="AD276" t="s">
        <v>797</v>
      </c>
      <c r="AE276" t="s">
        <v>95</v>
      </c>
      <c r="AF276" t="s">
        <v>1140</v>
      </c>
      <c r="AH276" t="s">
        <v>192</v>
      </c>
      <c r="AI276" t="s">
        <v>309</v>
      </c>
      <c r="AJ276">
        <v>31</v>
      </c>
      <c r="AK276" t="s">
        <v>63</v>
      </c>
      <c r="AL276" t="s">
        <v>58</v>
      </c>
      <c r="AM276" t="s">
        <v>58</v>
      </c>
      <c r="AN276" t="s">
        <v>58</v>
      </c>
      <c r="AO276" t="s">
        <v>58</v>
      </c>
      <c r="AP276" t="s">
        <v>58</v>
      </c>
      <c r="AQ276" t="s">
        <v>783</v>
      </c>
    </row>
    <row r="277" spans="1:43" x14ac:dyDescent="0.35">
      <c r="A277" t="s">
        <v>1124</v>
      </c>
      <c r="B277" t="s">
        <v>47</v>
      </c>
      <c r="C277" t="s">
        <v>1141</v>
      </c>
      <c r="E277" t="s">
        <v>49</v>
      </c>
      <c r="F277" t="s">
        <v>1142</v>
      </c>
      <c r="G277" t="s">
        <v>1143</v>
      </c>
      <c r="I277" t="str">
        <f>HYPERLINK("https://play.google.com/store/apps/details?id=com.finopaymentbank.mobile&amp;reviewId=890ec49d-8e9d-4939-b6eb-0a4bc94d1386","https://play.google.com/store/apps/details?id=com.finopaymentbank.mobile&amp;reviewId=890ec49d-8e9d-4939-b6eb-0a4bc94d1386")</f>
        <v>https://play.google.com/store/apps/details?id=com.finopaymentbank.mobile&amp;reviewId=890ec49d-8e9d-4939-b6eb-0a4bc94d1386</v>
      </c>
      <c r="J277" t="s">
        <v>52</v>
      </c>
      <c r="Y277" t="s">
        <v>53</v>
      </c>
      <c r="Z277" t="s">
        <v>54</v>
      </c>
      <c r="AD277" t="s">
        <v>94</v>
      </c>
      <c r="AE277" t="s">
        <v>95</v>
      </c>
      <c r="AF277" t="s">
        <v>1144</v>
      </c>
      <c r="AH277" t="s">
        <v>192</v>
      </c>
      <c r="AI277" t="s">
        <v>1145</v>
      </c>
      <c r="AJ277">
        <v>33</v>
      </c>
      <c r="AK277" t="s">
        <v>63</v>
      </c>
      <c r="AL277" t="s">
        <v>58</v>
      </c>
      <c r="AM277" t="s">
        <v>58</v>
      </c>
      <c r="AN277" t="s">
        <v>58</v>
      </c>
      <c r="AO277" t="s">
        <v>58</v>
      </c>
      <c r="AP277" t="s">
        <v>58</v>
      </c>
      <c r="AQ277" t="s">
        <v>783</v>
      </c>
    </row>
    <row r="278" spans="1:43" x14ac:dyDescent="0.35">
      <c r="A278" t="s">
        <v>1124</v>
      </c>
      <c r="B278" t="s">
        <v>47</v>
      </c>
      <c r="C278" t="s">
        <v>1146</v>
      </c>
      <c r="E278" t="s">
        <v>49</v>
      </c>
      <c r="F278" t="s">
        <v>1147</v>
      </c>
      <c r="G278" t="s">
        <v>1148</v>
      </c>
      <c r="I278" t="str">
        <f>HYPERLINK("https://play.google.com/store/apps/details?id=com.finopaymentbank.mobile&amp;reviewId=c06acfb6-d7da-4a3f-b2ad-b2fbf383bd3b","https://play.google.com/store/apps/details?id=com.finopaymentbank.mobile&amp;reviewId=c06acfb6-d7da-4a3f-b2ad-b2fbf383bd3b")</f>
        <v>https://play.google.com/store/apps/details?id=com.finopaymentbank.mobile&amp;reviewId=c06acfb6-d7da-4a3f-b2ad-b2fbf383bd3b</v>
      </c>
      <c r="J278" t="s">
        <v>52</v>
      </c>
      <c r="Y278" t="s">
        <v>53</v>
      </c>
      <c r="Z278" t="s">
        <v>54</v>
      </c>
      <c r="AD278" t="s">
        <v>94</v>
      </c>
      <c r="AE278" t="s">
        <v>95</v>
      </c>
      <c r="AF278" t="s">
        <v>1149</v>
      </c>
      <c r="AI278" t="s">
        <v>1150</v>
      </c>
      <c r="AJ278">
        <v>33</v>
      </c>
      <c r="AK278" t="s">
        <v>63</v>
      </c>
      <c r="AL278" t="s">
        <v>58</v>
      </c>
      <c r="AM278" t="s">
        <v>58</v>
      </c>
      <c r="AN278" t="s">
        <v>58</v>
      </c>
      <c r="AO278" t="s">
        <v>58</v>
      </c>
      <c r="AP278" t="s">
        <v>58</v>
      </c>
      <c r="AQ278" t="s">
        <v>783</v>
      </c>
    </row>
    <row r="279" spans="1:43" x14ac:dyDescent="0.35">
      <c r="A279" t="s">
        <v>1124</v>
      </c>
      <c r="B279" t="s">
        <v>47</v>
      </c>
      <c r="C279" t="s">
        <v>1151</v>
      </c>
      <c r="E279" t="s">
        <v>49</v>
      </c>
      <c r="F279" t="s">
        <v>1152</v>
      </c>
      <c r="G279" t="s">
        <v>1153</v>
      </c>
      <c r="I279" t="str">
        <f>HYPERLINK("https://play.google.com/store/apps/details?id=com.finopaymentbank.mobile&amp;reviewId=136dde3d-8c40-4762-96be-c3ed8cbb9ceb","https://play.google.com/store/apps/details?id=com.finopaymentbank.mobile&amp;reviewId=136dde3d-8c40-4762-96be-c3ed8cbb9ceb")</f>
        <v>https://play.google.com/store/apps/details?id=com.finopaymentbank.mobile&amp;reviewId=136dde3d-8c40-4762-96be-c3ed8cbb9ceb</v>
      </c>
      <c r="J279" t="s">
        <v>52</v>
      </c>
      <c r="Y279" t="s">
        <v>53</v>
      </c>
      <c r="Z279" t="s">
        <v>54</v>
      </c>
      <c r="AD279" t="s">
        <v>94</v>
      </c>
      <c r="AE279" t="s">
        <v>95</v>
      </c>
      <c r="AF279" t="s">
        <v>1154</v>
      </c>
      <c r="AH279" t="s">
        <v>192</v>
      </c>
      <c r="AI279" t="s">
        <v>222</v>
      </c>
      <c r="AJ279">
        <v>31</v>
      </c>
      <c r="AK279" t="s">
        <v>63</v>
      </c>
      <c r="AL279" t="s">
        <v>58</v>
      </c>
      <c r="AM279" t="s">
        <v>58</v>
      </c>
      <c r="AN279" t="s">
        <v>58</v>
      </c>
      <c r="AO279" t="s">
        <v>58</v>
      </c>
      <c r="AP279" t="s">
        <v>58</v>
      </c>
      <c r="AQ279" t="s">
        <v>783</v>
      </c>
    </row>
    <row r="280" spans="1:43" x14ac:dyDescent="0.35">
      <c r="A280" t="s">
        <v>1124</v>
      </c>
      <c r="B280" t="s">
        <v>47</v>
      </c>
      <c r="C280" t="s">
        <v>1155</v>
      </c>
      <c r="E280" t="s">
        <v>76</v>
      </c>
      <c r="F280" t="s">
        <v>1156</v>
      </c>
      <c r="G280" t="s">
        <v>1157</v>
      </c>
      <c r="I280" t="str">
        <f>HYPERLINK("https://play.google.com/store/apps/details?id=com.finopaymentbank.mobile&amp;reviewId=e0bfc6d8-ca7f-4672-858e-e463d5b8a866","https://play.google.com/store/apps/details?id=com.finopaymentbank.mobile&amp;reviewId=e0bfc6d8-ca7f-4672-858e-e463d5b8a866")</f>
        <v>https://play.google.com/store/apps/details?id=com.finopaymentbank.mobile&amp;reviewId=e0bfc6d8-ca7f-4672-858e-e463d5b8a866</v>
      </c>
      <c r="J280" t="s">
        <v>52</v>
      </c>
      <c r="Y280" t="s">
        <v>53</v>
      </c>
      <c r="Z280" t="s">
        <v>114</v>
      </c>
      <c r="AD280" t="s">
        <v>797</v>
      </c>
      <c r="AE280" t="s">
        <v>95</v>
      </c>
      <c r="AF280" t="s">
        <v>1158</v>
      </c>
      <c r="AH280" t="s">
        <v>1159</v>
      </c>
      <c r="AI280" t="s">
        <v>193</v>
      </c>
      <c r="AJ280">
        <v>29</v>
      </c>
      <c r="AK280" t="s">
        <v>63</v>
      </c>
      <c r="AL280" t="s">
        <v>58</v>
      </c>
      <c r="AM280" t="s">
        <v>58</v>
      </c>
      <c r="AN280" t="s">
        <v>58</v>
      </c>
      <c r="AO280" t="s">
        <v>58</v>
      </c>
      <c r="AP280" t="s">
        <v>58</v>
      </c>
      <c r="AQ280" t="s">
        <v>783</v>
      </c>
    </row>
    <row r="281" spans="1:43" x14ac:dyDescent="0.35">
      <c r="A281" t="s">
        <v>1124</v>
      </c>
      <c r="B281" t="s">
        <v>47</v>
      </c>
      <c r="C281" t="s">
        <v>600</v>
      </c>
      <c r="E281" t="s">
        <v>65</v>
      </c>
      <c r="F281" t="s">
        <v>1160</v>
      </c>
      <c r="G281" t="s">
        <v>1161</v>
      </c>
      <c r="I281" t="str">
        <f>HYPERLINK("https://play.google.com/store/apps/details?id=com.finopaymentbank.mobile&amp;reviewId=2e0c76e8-3c27-4886-82d6-bd6b22f5d375","https://play.google.com/store/apps/details?id=com.finopaymentbank.mobile&amp;reviewId=2e0c76e8-3c27-4886-82d6-bd6b22f5d375")</f>
        <v>https://play.google.com/store/apps/details?id=com.finopaymentbank.mobile&amp;reviewId=2e0c76e8-3c27-4886-82d6-bd6b22f5d375</v>
      </c>
      <c r="J281" t="s">
        <v>52</v>
      </c>
      <c r="Y281" t="s">
        <v>53</v>
      </c>
      <c r="Z281" t="s">
        <v>68</v>
      </c>
      <c r="AD281" t="s">
        <v>833</v>
      </c>
      <c r="AE281" t="s">
        <v>95</v>
      </c>
      <c r="AF281" t="s">
        <v>1162</v>
      </c>
      <c r="AH281" t="s">
        <v>192</v>
      </c>
      <c r="AI281" t="s">
        <v>343</v>
      </c>
      <c r="AJ281">
        <v>33</v>
      </c>
      <c r="AK281" t="s">
        <v>63</v>
      </c>
      <c r="AL281" t="s">
        <v>58</v>
      </c>
      <c r="AM281" t="s">
        <v>58</v>
      </c>
      <c r="AN281" t="s">
        <v>58</v>
      </c>
      <c r="AO281" t="s">
        <v>58</v>
      </c>
      <c r="AP281" t="s">
        <v>58</v>
      </c>
      <c r="AQ281" t="s">
        <v>783</v>
      </c>
    </row>
    <row r="282" spans="1:43" x14ac:dyDescent="0.35">
      <c r="A282" t="s">
        <v>1124</v>
      </c>
      <c r="B282" t="s">
        <v>47</v>
      </c>
      <c r="C282" t="s">
        <v>1163</v>
      </c>
      <c r="E282" t="s">
        <v>49</v>
      </c>
      <c r="F282" t="s">
        <v>1164</v>
      </c>
      <c r="G282" t="s">
        <v>1165</v>
      </c>
      <c r="I282" t="str">
        <f>HYPERLINK("https://play.google.com/store/apps/details?id=com.finopaymentbank.mobile&amp;reviewId=580b9ed7-ed09-46b0-a10c-2f7503321ee3","https://play.google.com/store/apps/details?id=com.finopaymentbank.mobile&amp;reviewId=580b9ed7-ed09-46b0-a10c-2f7503321ee3")</f>
        <v>https://play.google.com/store/apps/details?id=com.finopaymentbank.mobile&amp;reviewId=580b9ed7-ed09-46b0-a10c-2f7503321ee3</v>
      </c>
      <c r="J282" t="s">
        <v>52</v>
      </c>
      <c r="Y282" t="s">
        <v>53</v>
      </c>
      <c r="Z282" t="s">
        <v>54</v>
      </c>
      <c r="AD282" t="s">
        <v>94</v>
      </c>
      <c r="AE282" t="s">
        <v>95</v>
      </c>
      <c r="AF282" t="s">
        <v>1166</v>
      </c>
      <c r="AH282" t="s">
        <v>192</v>
      </c>
      <c r="AI282" t="s">
        <v>459</v>
      </c>
      <c r="AJ282">
        <v>30</v>
      </c>
      <c r="AK282" t="s">
        <v>63</v>
      </c>
      <c r="AL282" t="s">
        <v>58</v>
      </c>
      <c r="AM282" t="s">
        <v>58</v>
      </c>
      <c r="AN282" t="s">
        <v>58</v>
      </c>
      <c r="AO282" t="s">
        <v>58</v>
      </c>
      <c r="AP282" t="s">
        <v>58</v>
      </c>
      <c r="AQ282" t="s">
        <v>783</v>
      </c>
    </row>
    <row r="283" spans="1:43" x14ac:dyDescent="0.35">
      <c r="A283" t="s">
        <v>1124</v>
      </c>
      <c r="B283" t="s">
        <v>47</v>
      </c>
      <c r="C283" t="s">
        <v>1167</v>
      </c>
      <c r="E283" t="s">
        <v>49</v>
      </c>
      <c r="F283" t="s">
        <v>1168</v>
      </c>
      <c r="G283" t="s">
        <v>1169</v>
      </c>
      <c r="I283" t="str">
        <f>HYPERLINK("https://play.google.com/store/apps/details?id=com.finopaymentbank.mobile&amp;reviewId=da765947-322a-4dc8-86ca-5052a63bc805","https://play.google.com/store/apps/details?id=com.finopaymentbank.mobile&amp;reviewId=da765947-322a-4dc8-86ca-5052a63bc805")</f>
        <v>https://play.google.com/store/apps/details?id=com.finopaymentbank.mobile&amp;reviewId=da765947-322a-4dc8-86ca-5052a63bc805</v>
      </c>
      <c r="J283" t="s">
        <v>52</v>
      </c>
      <c r="Y283" t="s">
        <v>53</v>
      </c>
      <c r="Z283" t="s">
        <v>54</v>
      </c>
      <c r="AD283" t="s">
        <v>94</v>
      </c>
      <c r="AE283" t="s">
        <v>95</v>
      </c>
      <c r="AF283" t="s">
        <v>1170</v>
      </c>
      <c r="AI283" t="s">
        <v>778</v>
      </c>
      <c r="AJ283">
        <v>34</v>
      </c>
      <c r="AK283" t="s">
        <v>63</v>
      </c>
      <c r="AL283" t="s">
        <v>58</v>
      </c>
      <c r="AM283" t="s">
        <v>58</v>
      </c>
      <c r="AN283" t="s">
        <v>58</v>
      </c>
      <c r="AO283" t="s">
        <v>58</v>
      </c>
      <c r="AP283" t="s">
        <v>58</v>
      </c>
      <c r="AQ283" t="s">
        <v>783</v>
      </c>
    </row>
    <row r="284" spans="1:43" x14ac:dyDescent="0.35">
      <c r="A284" t="s">
        <v>1171</v>
      </c>
      <c r="B284" t="s">
        <v>47</v>
      </c>
      <c r="C284" t="s">
        <v>1172</v>
      </c>
      <c r="E284" t="s">
        <v>76</v>
      </c>
      <c r="F284" t="s">
        <v>1173</v>
      </c>
      <c r="G284" t="s">
        <v>1174</v>
      </c>
      <c r="I284" t="str">
        <f>HYPERLINK("https://play.google.com/store/apps/details?id=com.finopaymentbank.mobile&amp;reviewId=04bec4d4-e043-4c6a-8c68-ad31e342d796","https://play.google.com/store/apps/details?id=com.finopaymentbank.mobile&amp;reviewId=04bec4d4-e043-4c6a-8c68-ad31e342d796")</f>
        <v>https://play.google.com/store/apps/details?id=com.finopaymentbank.mobile&amp;reviewId=04bec4d4-e043-4c6a-8c68-ad31e342d796</v>
      </c>
      <c r="J284" t="s">
        <v>52</v>
      </c>
      <c r="Y284" t="s">
        <v>53</v>
      </c>
      <c r="Z284" t="s">
        <v>114</v>
      </c>
      <c r="AD284" t="s">
        <v>797</v>
      </c>
      <c r="AE284" t="s">
        <v>95</v>
      </c>
      <c r="AF284" t="s">
        <v>1175</v>
      </c>
      <c r="AI284" t="s">
        <v>936</v>
      </c>
      <c r="AJ284">
        <v>30</v>
      </c>
      <c r="AK284" t="s">
        <v>63</v>
      </c>
      <c r="AL284" t="s">
        <v>58</v>
      </c>
      <c r="AM284" t="s">
        <v>58</v>
      </c>
      <c r="AN284" t="s">
        <v>58</v>
      </c>
      <c r="AO284" t="s">
        <v>58</v>
      </c>
      <c r="AP284" t="s">
        <v>58</v>
      </c>
      <c r="AQ284" t="s">
        <v>783</v>
      </c>
    </row>
    <row r="285" spans="1:43" x14ac:dyDescent="0.35">
      <c r="A285" t="s">
        <v>1171</v>
      </c>
      <c r="B285" t="s">
        <v>47</v>
      </c>
      <c r="C285" t="s">
        <v>1176</v>
      </c>
      <c r="E285" t="s">
        <v>49</v>
      </c>
      <c r="F285" t="s">
        <v>1177</v>
      </c>
      <c r="G285" t="s">
        <v>1178</v>
      </c>
      <c r="I285" t="str">
        <f>HYPERLINK("https://play.google.com/store/apps/details?id=com.finopaymentbank.mobile&amp;reviewId=3e00e44a-ca52-4936-a393-6e8272a6541f","https://play.google.com/store/apps/details?id=com.finopaymentbank.mobile&amp;reviewId=3e00e44a-ca52-4936-a393-6e8272a6541f")</f>
        <v>https://play.google.com/store/apps/details?id=com.finopaymentbank.mobile&amp;reviewId=3e00e44a-ca52-4936-a393-6e8272a6541f</v>
      </c>
      <c r="J285" t="s">
        <v>52</v>
      </c>
      <c r="Y285" t="s">
        <v>53</v>
      </c>
      <c r="Z285" t="s">
        <v>93</v>
      </c>
      <c r="AD285" t="s">
        <v>94</v>
      </c>
      <c r="AE285" t="s">
        <v>95</v>
      </c>
      <c r="AF285" t="s">
        <v>1179</v>
      </c>
      <c r="AH285" t="s">
        <v>192</v>
      </c>
      <c r="AI285" t="s">
        <v>1180</v>
      </c>
      <c r="AJ285">
        <v>33</v>
      </c>
      <c r="AK285" t="s">
        <v>63</v>
      </c>
      <c r="AL285" t="s">
        <v>58</v>
      </c>
      <c r="AM285" t="s">
        <v>58</v>
      </c>
      <c r="AN285" t="s">
        <v>58</v>
      </c>
      <c r="AO285" t="s">
        <v>58</v>
      </c>
      <c r="AP285" t="s">
        <v>58</v>
      </c>
      <c r="AQ285" t="s">
        <v>783</v>
      </c>
    </row>
    <row r="286" spans="1:43" x14ac:dyDescent="0.35">
      <c r="A286" t="s">
        <v>1171</v>
      </c>
      <c r="B286" t="s">
        <v>47</v>
      </c>
      <c r="C286" t="s">
        <v>1181</v>
      </c>
      <c r="E286" t="s">
        <v>76</v>
      </c>
      <c r="F286" t="s">
        <v>1182</v>
      </c>
      <c r="G286" t="s">
        <v>1183</v>
      </c>
      <c r="I286" t="str">
        <f>HYPERLINK("https://play.google.com/store/apps/details?id=com.finopaymentbank.mobile&amp;reviewId=c626cb44-a317-4069-b891-c8ddbab276b8","https://play.google.com/store/apps/details?id=com.finopaymentbank.mobile&amp;reviewId=c626cb44-a317-4069-b891-c8ddbab276b8")</f>
        <v>https://play.google.com/store/apps/details?id=com.finopaymentbank.mobile&amp;reviewId=c626cb44-a317-4069-b891-c8ddbab276b8</v>
      </c>
      <c r="J286" t="s">
        <v>92</v>
      </c>
      <c r="Y286" t="s">
        <v>53</v>
      </c>
      <c r="Z286" t="s">
        <v>114</v>
      </c>
      <c r="AD286" t="s">
        <v>797</v>
      </c>
      <c r="AE286" t="s">
        <v>95</v>
      </c>
      <c r="AF286" t="s">
        <v>1184</v>
      </c>
      <c r="AH286" t="s">
        <v>192</v>
      </c>
      <c r="AI286" t="s">
        <v>178</v>
      </c>
      <c r="AJ286">
        <v>31</v>
      </c>
      <c r="AK286" t="s">
        <v>63</v>
      </c>
      <c r="AL286" t="s">
        <v>58</v>
      </c>
      <c r="AM286" t="s">
        <v>58</v>
      </c>
      <c r="AN286" t="s">
        <v>58</v>
      </c>
      <c r="AO286" t="s">
        <v>58</v>
      </c>
      <c r="AP286" t="s">
        <v>58</v>
      </c>
      <c r="AQ286" t="s">
        <v>783</v>
      </c>
    </row>
    <row r="287" spans="1:43" x14ac:dyDescent="0.35">
      <c r="A287" t="s">
        <v>1171</v>
      </c>
      <c r="B287" t="s">
        <v>47</v>
      </c>
      <c r="C287" t="s">
        <v>1181</v>
      </c>
      <c r="E287" t="s">
        <v>49</v>
      </c>
      <c r="F287" t="s">
        <v>1182</v>
      </c>
      <c r="G287" t="s">
        <v>1185</v>
      </c>
      <c r="I287" t="str">
        <f>HYPERLINK("https://play.google.com/store/apps/details?id=com.finopaymentbank.mobile&amp;reviewId=85769f07-994c-4a31-9c8c-09ff855e7fd4","https://play.google.com/store/apps/details?id=com.finopaymentbank.mobile&amp;reviewId=85769f07-994c-4a31-9c8c-09ff855e7fd4")</f>
        <v>https://play.google.com/store/apps/details?id=com.finopaymentbank.mobile&amp;reviewId=85769f07-994c-4a31-9c8c-09ff855e7fd4</v>
      </c>
      <c r="J287" t="s">
        <v>92</v>
      </c>
      <c r="Y287" t="s">
        <v>53</v>
      </c>
      <c r="Z287" t="s">
        <v>54</v>
      </c>
      <c r="AD287" t="s">
        <v>94</v>
      </c>
      <c r="AE287" t="s">
        <v>95</v>
      </c>
      <c r="AF287" t="s">
        <v>1186</v>
      </c>
      <c r="AH287" t="s">
        <v>192</v>
      </c>
      <c r="AI287" t="s">
        <v>178</v>
      </c>
      <c r="AJ287">
        <v>31</v>
      </c>
      <c r="AK287" t="s">
        <v>63</v>
      </c>
      <c r="AL287" t="s">
        <v>58</v>
      </c>
      <c r="AM287" t="s">
        <v>58</v>
      </c>
      <c r="AN287" t="s">
        <v>58</v>
      </c>
      <c r="AO287" t="s">
        <v>58</v>
      </c>
      <c r="AP287" t="s">
        <v>58</v>
      </c>
      <c r="AQ287" t="s">
        <v>58</v>
      </c>
    </row>
    <row r="288" spans="1:43" x14ac:dyDescent="0.35">
      <c r="A288" t="s">
        <v>1171</v>
      </c>
      <c r="B288" t="s">
        <v>47</v>
      </c>
      <c r="C288" t="s">
        <v>1187</v>
      </c>
      <c r="E288" t="s">
        <v>76</v>
      </c>
      <c r="F288" t="s">
        <v>1188</v>
      </c>
      <c r="G288" t="s">
        <v>1189</v>
      </c>
      <c r="I288" t="str">
        <f>HYPERLINK("https://play.google.com/store/apps/details?id=com.finopaymentbank.mobile&amp;reviewId=c3e6db9e-8bd0-42d9-883d-3e89eae1e266","https://play.google.com/store/apps/details?id=com.finopaymentbank.mobile&amp;reviewId=c3e6db9e-8bd0-42d9-883d-3e89eae1e266")</f>
        <v>https://play.google.com/store/apps/details?id=com.finopaymentbank.mobile&amp;reviewId=c3e6db9e-8bd0-42d9-883d-3e89eae1e266</v>
      </c>
      <c r="J288" t="s">
        <v>52</v>
      </c>
      <c r="Y288" t="s">
        <v>53</v>
      </c>
      <c r="Z288" t="s">
        <v>114</v>
      </c>
      <c r="AD288" t="s">
        <v>797</v>
      </c>
      <c r="AE288" t="s">
        <v>95</v>
      </c>
      <c r="AF288" t="s">
        <v>1190</v>
      </c>
      <c r="AH288" t="s">
        <v>192</v>
      </c>
      <c r="AI288" t="s">
        <v>686</v>
      </c>
      <c r="AJ288">
        <v>33</v>
      </c>
      <c r="AK288" t="s">
        <v>63</v>
      </c>
      <c r="AL288" t="s">
        <v>58</v>
      </c>
      <c r="AM288" t="s">
        <v>58</v>
      </c>
      <c r="AN288" t="s">
        <v>58</v>
      </c>
      <c r="AO288" t="s">
        <v>58</v>
      </c>
      <c r="AP288" t="s">
        <v>58</v>
      </c>
      <c r="AQ288" t="s">
        <v>783</v>
      </c>
    </row>
    <row r="289" spans="1:43" x14ac:dyDescent="0.35">
      <c r="A289" t="s">
        <v>1171</v>
      </c>
      <c r="B289" t="s">
        <v>47</v>
      </c>
      <c r="C289" t="s">
        <v>1191</v>
      </c>
      <c r="E289" t="s">
        <v>49</v>
      </c>
      <c r="F289" t="s">
        <v>1192</v>
      </c>
      <c r="G289" t="s">
        <v>1193</v>
      </c>
      <c r="I289" t="str">
        <f>HYPERLINK("https://play.google.com/store/apps/details?id=com.finopaymentbank.mobile&amp;reviewId=6d1ba2ec-cfdf-42ea-801c-ad27db26ca0e","https://play.google.com/store/apps/details?id=com.finopaymentbank.mobile&amp;reviewId=6d1ba2ec-cfdf-42ea-801c-ad27db26ca0e")</f>
        <v>https://play.google.com/store/apps/details?id=com.finopaymentbank.mobile&amp;reviewId=6d1ba2ec-cfdf-42ea-801c-ad27db26ca0e</v>
      </c>
      <c r="Y289" t="s">
        <v>53</v>
      </c>
      <c r="Z289" t="s">
        <v>54</v>
      </c>
      <c r="AD289" t="s">
        <v>94</v>
      </c>
      <c r="AE289" t="s">
        <v>95</v>
      </c>
      <c r="AF289" t="s">
        <v>1194</v>
      </c>
      <c r="AH289" t="s">
        <v>192</v>
      </c>
      <c r="AI289" t="s">
        <v>88</v>
      </c>
      <c r="AJ289">
        <v>30</v>
      </c>
      <c r="AK289" t="s">
        <v>63</v>
      </c>
      <c r="AL289" t="s">
        <v>58</v>
      </c>
      <c r="AM289" t="s">
        <v>58</v>
      </c>
      <c r="AN289" t="s">
        <v>58</v>
      </c>
      <c r="AO289" t="s">
        <v>58</v>
      </c>
      <c r="AP289" t="s">
        <v>58</v>
      </c>
      <c r="AQ289" t="s">
        <v>783</v>
      </c>
    </row>
    <row r="290" spans="1:43" x14ac:dyDescent="0.35">
      <c r="A290" t="s">
        <v>1171</v>
      </c>
      <c r="B290" t="s">
        <v>47</v>
      </c>
      <c r="C290" t="s">
        <v>1195</v>
      </c>
      <c r="E290" t="s">
        <v>49</v>
      </c>
      <c r="F290" t="s">
        <v>86</v>
      </c>
      <c r="G290" t="s">
        <v>1196</v>
      </c>
      <c r="I290" t="str">
        <f>HYPERLINK("https://play.google.com/store/apps/details?id=com.finopaymentbank.mobile&amp;reviewId=18ff2f42-3c65-45a6-9132-47f3bf505ddd","https://play.google.com/store/apps/details?id=com.finopaymentbank.mobile&amp;reviewId=18ff2f42-3c65-45a6-9132-47f3bf505ddd")</f>
        <v>https://play.google.com/store/apps/details?id=com.finopaymentbank.mobile&amp;reviewId=18ff2f42-3c65-45a6-9132-47f3bf505ddd</v>
      </c>
      <c r="J290" t="s">
        <v>52</v>
      </c>
      <c r="Y290" t="s">
        <v>53</v>
      </c>
      <c r="Z290" t="s">
        <v>54</v>
      </c>
      <c r="AD290" t="s">
        <v>94</v>
      </c>
      <c r="AE290" t="s">
        <v>95</v>
      </c>
      <c r="AF290" t="s">
        <v>1197</v>
      </c>
      <c r="AH290" t="s">
        <v>192</v>
      </c>
      <c r="AI290" t="s">
        <v>1198</v>
      </c>
      <c r="AJ290">
        <v>28</v>
      </c>
      <c r="AK290" t="s">
        <v>63</v>
      </c>
      <c r="AL290" t="s">
        <v>58</v>
      </c>
      <c r="AM290" t="s">
        <v>58</v>
      </c>
      <c r="AN290" t="s">
        <v>58</v>
      </c>
      <c r="AO290" t="s">
        <v>58</v>
      </c>
      <c r="AP290" t="s">
        <v>58</v>
      </c>
      <c r="AQ290" t="s">
        <v>783</v>
      </c>
    </row>
    <row r="291" spans="1:43" x14ac:dyDescent="0.35">
      <c r="A291" t="s">
        <v>1171</v>
      </c>
      <c r="B291" t="s">
        <v>47</v>
      </c>
      <c r="C291" t="s">
        <v>1199</v>
      </c>
      <c r="E291" t="s">
        <v>76</v>
      </c>
      <c r="F291" t="s">
        <v>1200</v>
      </c>
      <c r="G291" t="s">
        <v>1201</v>
      </c>
      <c r="I291" t="str">
        <f>HYPERLINK("https://play.google.com/store/apps/details?id=com.finopaymentbank.mobile&amp;reviewId=ff2c7dca-8381-43b3-8e27-447accfb36e7","https://play.google.com/store/apps/details?id=com.finopaymentbank.mobile&amp;reviewId=ff2c7dca-8381-43b3-8e27-447accfb36e7")</f>
        <v>https://play.google.com/store/apps/details?id=com.finopaymentbank.mobile&amp;reviewId=ff2c7dca-8381-43b3-8e27-447accfb36e7</v>
      </c>
      <c r="J291" t="s">
        <v>52</v>
      </c>
      <c r="Y291" t="s">
        <v>53</v>
      </c>
      <c r="Z291" t="s">
        <v>114</v>
      </c>
      <c r="AD291" t="s">
        <v>797</v>
      </c>
      <c r="AE291" t="s">
        <v>95</v>
      </c>
      <c r="AF291" t="s">
        <v>1202</v>
      </c>
      <c r="AH291" t="s">
        <v>192</v>
      </c>
      <c r="AI291" t="s">
        <v>1203</v>
      </c>
      <c r="AJ291">
        <v>31</v>
      </c>
      <c r="AK291" t="s">
        <v>63</v>
      </c>
      <c r="AL291" t="s">
        <v>58</v>
      </c>
      <c r="AM291" t="s">
        <v>58</v>
      </c>
      <c r="AN291" t="s">
        <v>58</v>
      </c>
      <c r="AO291" t="s">
        <v>58</v>
      </c>
      <c r="AP291" t="s">
        <v>58</v>
      </c>
      <c r="AQ291" t="s">
        <v>783</v>
      </c>
    </row>
    <row r="292" spans="1:43" x14ac:dyDescent="0.35">
      <c r="A292" t="s">
        <v>1171</v>
      </c>
      <c r="B292" t="s">
        <v>47</v>
      </c>
      <c r="C292" t="s">
        <v>1204</v>
      </c>
      <c r="E292" t="s">
        <v>49</v>
      </c>
      <c r="F292" t="s">
        <v>1205</v>
      </c>
      <c r="G292" t="s">
        <v>1206</v>
      </c>
      <c r="I292" t="str">
        <f>HYPERLINK("https://play.google.com/store/apps/details?id=com.finopaymentbank.mobile&amp;reviewId=077ecff7-033f-4d19-8266-6340e8a060a7","https://play.google.com/store/apps/details?id=com.finopaymentbank.mobile&amp;reviewId=077ecff7-033f-4d19-8266-6340e8a060a7")</f>
        <v>https://play.google.com/store/apps/details?id=com.finopaymentbank.mobile&amp;reviewId=077ecff7-033f-4d19-8266-6340e8a060a7</v>
      </c>
      <c r="J292" t="s">
        <v>52</v>
      </c>
      <c r="Y292" t="s">
        <v>53</v>
      </c>
      <c r="Z292" t="s">
        <v>54</v>
      </c>
      <c r="AD292" t="s">
        <v>858</v>
      </c>
      <c r="AE292" t="s">
        <v>95</v>
      </c>
      <c r="AF292" t="s">
        <v>1207</v>
      </c>
      <c r="AH292" t="s">
        <v>192</v>
      </c>
      <c r="AI292" t="s">
        <v>309</v>
      </c>
      <c r="AJ292">
        <v>31</v>
      </c>
      <c r="AK292" t="s">
        <v>63</v>
      </c>
      <c r="AL292" t="s">
        <v>58</v>
      </c>
      <c r="AM292" t="s">
        <v>58</v>
      </c>
      <c r="AN292" t="s">
        <v>58</v>
      </c>
      <c r="AO292" t="s">
        <v>58</v>
      </c>
      <c r="AP292" t="s">
        <v>58</v>
      </c>
      <c r="AQ292" t="s">
        <v>783</v>
      </c>
    </row>
    <row r="293" spans="1:43" x14ac:dyDescent="0.35">
      <c r="A293" t="s">
        <v>1171</v>
      </c>
      <c r="B293" t="s">
        <v>47</v>
      </c>
      <c r="C293" t="s">
        <v>1208</v>
      </c>
      <c r="E293" t="s">
        <v>49</v>
      </c>
      <c r="F293" t="s">
        <v>1209</v>
      </c>
      <c r="G293" t="s">
        <v>1210</v>
      </c>
      <c r="I293" t="str">
        <f>HYPERLINK("https://play.google.com/store/apps/details?id=com.finopaymentbank.mobile&amp;reviewId=db17db32-8cd7-4265-a9ab-ff5f1506db50","https://play.google.com/store/apps/details?id=com.finopaymentbank.mobile&amp;reviewId=db17db32-8cd7-4265-a9ab-ff5f1506db50")</f>
        <v>https://play.google.com/store/apps/details?id=com.finopaymentbank.mobile&amp;reviewId=db17db32-8cd7-4265-a9ab-ff5f1506db50</v>
      </c>
      <c r="Y293" t="s">
        <v>53</v>
      </c>
      <c r="Z293" t="s">
        <v>54</v>
      </c>
      <c r="AD293" t="s">
        <v>94</v>
      </c>
      <c r="AE293" t="s">
        <v>95</v>
      </c>
      <c r="AF293" t="s">
        <v>1211</v>
      </c>
      <c r="AH293" t="s">
        <v>192</v>
      </c>
      <c r="AI293" t="s">
        <v>414</v>
      </c>
      <c r="AJ293">
        <v>27</v>
      </c>
      <c r="AK293" t="s">
        <v>63</v>
      </c>
      <c r="AL293" t="s">
        <v>58</v>
      </c>
      <c r="AM293" t="s">
        <v>58</v>
      </c>
      <c r="AN293" t="s">
        <v>58</v>
      </c>
      <c r="AO293" t="s">
        <v>58</v>
      </c>
      <c r="AP293" t="s">
        <v>58</v>
      </c>
      <c r="AQ293" t="s">
        <v>783</v>
      </c>
    </row>
    <row r="294" spans="1:43" x14ac:dyDescent="0.35">
      <c r="A294" t="s">
        <v>1212</v>
      </c>
      <c r="B294" t="s">
        <v>47</v>
      </c>
      <c r="C294" t="s">
        <v>1213</v>
      </c>
      <c r="E294" t="s">
        <v>76</v>
      </c>
      <c r="F294" t="s">
        <v>1214</v>
      </c>
      <c r="G294" t="s">
        <v>1215</v>
      </c>
      <c r="I294" t="str">
        <f>HYPERLINK("https://play.google.com/store/apps/details?id=com.finopaymentbank.mobile&amp;reviewId=7e88889d-707c-44b0-8e81-e889b73bbcab","https://play.google.com/store/apps/details?id=com.finopaymentbank.mobile&amp;reviewId=7e88889d-707c-44b0-8e81-e889b73bbcab")</f>
        <v>https://play.google.com/store/apps/details?id=com.finopaymentbank.mobile&amp;reviewId=7e88889d-707c-44b0-8e81-e889b73bbcab</v>
      </c>
      <c r="J294" t="s">
        <v>52</v>
      </c>
      <c r="Y294" t="s">
        <v>53</v>
      </c>
      <c r="Z294" t="s">
        <v>114</v>
      </c>
      <c r="AD294" t="s">
        <v>797</v>
      </c>
      <c r="AE294" t="s">
        <v>95</v>
      </c>
      <c r="AF294" t="s">
        <v>1216</v>
      </c>
      <c r="AH294" t="s">
        <v>192</v>
      </c>
      <c r="AI294" t="s">
        <v>426</v>
      </c>
      <c r="AJ294">
        <v>27</v>
      </c>
      <c r="AK294" t="s">
        <v>63</v>
      </c>
      <c r="AL294" t="s">
        <v>58</v>
      </c>
      <c r="AM294" t="s">
        <v>58</v>
      </c>
      <c r="AN294" t="s">
        <v>58</v>
      </c>
      <c r="AO294" t="s">
        <v>58</v>
      </c>
      <c r="AP294" t="s">
        <v>58</v>
      </c>
      <c r="AQ294" t="s">
        <v>783</v>
      </c>
    </row>
    <row r="295" spans="1:43" x14ac:dyDescent="0.35">
      <c r="A295" t="s">
        <v>1212</v>
      </c>
      <c r="B295" t="s">
        <v>47</v>
      </c>
      <c r="C295" t="s">
        <v>1217</v>
      </c>
      <c r="E295" t="s">
        <v>49</v>
      </c>
      <c r="F295" t="s">
        <v>77</v>
      </c>
      <c r="G295" t="s">
        <v>1218</v>
      </c>
      <c r="I295" t="str">
        <f>HYPERLINK("https://play.google.com/store/apps/details?id=com.finopaymentbank.mobile&amp;reviewId=9bb1e4f0-1b18-42a9-a8db-1eaebba6751a","https://play.google.com/store/apps/details?id=com.finopaymentbank.mobile&amp;reviewId=9bb1e4f0-1b18-42a9-a8db-1eaebba6751a")</f>
        <v>https://play.google.com/store/apps/details?id=com.finopaymentbank.mobile&amp;reviewId=9bb1e4f0-1b18-42a9-a8db-1eaebba6751a</v>
      </c>
      <c r="Y295" t="s">
        <v>53</v>
      </c>
      <c r="Z295" t="s">
        <v>54</v>
      </c>
      <c r="AD295" t="s">
        <v>94</v>
      </c>
      <c r="AE295" t="s">
        <v>95</v>
      </c>
      <c r="AF295" t="s">
        <v>1219</v>
      </c>
      <c r="AH295" t="s">
        <v>192</v>
      </c>
      <c r="AI295" t="s">
        <v>56</v>
      </c>
      <c r="AJ295">
        <v>33</v>
      </c>
      <c r="AK295" t="s">
        <v>63</v>
      </c>
      <c r="AL295" t="s">
        <v>58</v>
      </c>
      <c r="AM295" t="s">
        <v>58</v>
      </c>
      <c r="AN295" t="s">
        <v>58</v>
      </c>
      <c r="AO295" t="s">
        <v>58</v>
      </c>
      <c r="AP295" t="s">
        <v>58</v>
      </c>
      <c r="AQ295" t="s">
        <v>783</v>
      </c>
    </row>
    <row r="296" spans="1:43" x14ac:dyDescent="0.35">
      <c r="A296" t="s">
        <v>1212</v>
      </c>
      <c r="B296" t="s">
        <v>47</v>
      </c>
      <c r="C296" t="s">
        <v>1220</v>
      </c>
      <c r="E296" t="s">
        <v>49</v>
      </c>
      <c r="F296" t="s">
        <v>77</v>
      </c>
      <c r="G296" t="s">
        <v>1221</v>
      </c>
      <c r="I296" t="str">
        <f>HYPERLINK("https://play.google.com/store/apps/details?id=com.finopaymentbank.mobile&amp;reviewId=d5854129-c9eb-4051-a2a4-2794a41c040a","https://play.google.com/store/apps/details?id=com.finopaymentbank.mobile&amp;reviewId=d5854129-c9eb-4051-a2a4-2794a41c040a")</f>
        <v>https://play.google.com/store/apps/details?id=com.finopaymentbank.mobile&amp;reviewId=d5854129-c9eb-4051-a2a4-2794a41c040a</v>
      </c>
      <c r="Y296" t="s">
        <v>53</v>
      </c>
      <c r="Z296" t="s">
        <v>54</v>
      </c>
      <c r="AD296" t="s">
        <v>94</v>
      </c>
      <c r="AE296" t="s">
        <v>95</v>
      </c>
      <c r="AF296" t="s">
        <v>1222</v>
      </c>
      <c r="AH296" t="s">
        <v>192</v>
      </c>
      <c r="AI296" t="s">
        <v>1223</v>
      </c>
      <c r="AJ296">
        <v>28</v>
      </c>
      <c r="AK296" t="s">
        <v>63</v>
      </c>
      <c r="AL296" t="s">
        <v>58</v>
      </c>
      <c r="AM296" t="s">
        <v>58</v>
      </c>
      <c r="AN296" t="s">
        <v>58</v>
      </c>
      <c r="AO296" t="s">
        <v>58</v>
      </c>
      <c r="AP296" t="s">
        <v>58</v>
      </c>
      <c r="AQ296" t="s">
        <v>783</v>
      </c>
    </row>
    <row r="297" spans="1:43" x14ac:dyDescent="0.35">
      <c r="A297" t="s">
        <v>1212</v>
      </c>
      <c r="B297" t="s">
        <v>47</v>
      </c>
      <c r="C297" t="s">
        <v>1224</v>
      </c>
      <c r="E297" t="s">
        <v>49</v>
      </c>
      <c r="F297" t="s">
        <v>1225</v>
      </c>
      <c r="G297" t="s">
        <v>1226</v>
      </c>
      <c r="I297" t="str">
        <f>HYPERLINK("https://play.google.com/store/apps/details?id=com.finopaymentbank.mobile&amp;reviewId=71870fb6-903a-453e-80ca-ea7e7fc1cfc6","https://play.google.com/store/apps/details?id=com.finopaymentbank.mobile&amp;reviewId=71870fb6-903a-453e-80ca-ea7e7fc1cfc6")</f>
        <v>https://play.google.com/store/apps/details?id=com.finopaymentbank.mobile&amp;reviewId=71870fb6-903a-453e-80ca-ea7e7fc1cfc6</v>
      </c>
      <c r="Y297" t="s">
        <v>53</v>
      </c>
      <c r="Z297" t="s">
        <v>54</v>
      </c>
      <c r="AD297" t="s">
        <v>94</v>
      </c>
      <c r="AE297" t="s">
        <v>95</v>
      </c>
      <c r="AF297" t="s">
        <v>1227</v>
      </c>
      <c r="AI297" t="s">
        <v>382</v>
      </c>
      <c r="AJ297">
        <v>33</v>
      </c>
      <c r="AK297" t="s">
        <v>63</v>
      </c>
      <c r="AL297" t="s">
        <v>58</v>
      </c>
      <c r="AM297" t="s">
        <v>58</v>
      </c>
      <c r="AN297" t="s">
        <v>58</v>
      </c>
      <c r="AO297" t="s">
        <v>58</v>
      </c>
      <c r="AP297" t="s">
        <v>58</v>
      </c>
      <c r="AQ297" t="s">
        <v>783</v>
      </c>
    </row>
    <row r="298" spans="1:43" x14ac:dyDescent="0.35">
      <c r="A298" t="s">
        <v>1212</v>
      </c>
      <c r="B298" t="s">
        <v>47</v>
      </c>
      <c r="C298" t="s">
        <v>1228</v>
      </c>
      <c r="E298" t="s">
        <v>49</v>
      </c>
      <c r="F298" t="s">
        <v>86</v>
      </c>
      <c r="G298" t="s">
        <v>1229</v>
      </c>
      <c r="I298" t="str">
        <f>HYPERLINK("https://play.google.com/store/apps/details?id=com.finopaymentbank.mobile&amp;reviewId=5de5ead5-47ca-490c-a52c-5b53994d66cb","https://play.google.com/store/apps/details?id=com.finopaymentbank.mobile&amp;reviewId=5de5ead5-47ca-490c-a52c-5b53994d66cb")</f>
        <v>https://play.google.com/store/apps/details?id=com.finopaymentbank.mobile&amp;reviewId=5de5ead5-47ca-490c-a52c-5b53994d66cb</v>
      </c>
      <c r="Y298" t="s">
        <v>53</v>
      </c>
      <c r="Z298" t="s">
        <v>54</v>
      </c>
      <c r="AD298" t="s">
        <v>94</v>
      </c>
      <c r="AE298" t="s">
        <v>95</v>
      </c>
      <c r="AF298" t="s">
        <v>1230</v>
      </c>
      <c r="AH298" t="s">
        <v>192</v>
      </c>
      <c r="AJ298">
        <v>30</v>
      </c>
      <c r="AK298" t="s">
        <v>63</v>
      </c>
      <c r="AL298" t="s">
        <v>58</v>
      </c>
      <c r="AM298" t="s">
        <v>58</v>
      </c>
      <c r="AN298" t="s">
        <v>58</v>
      </c>
      <c r="AO298" t="s">
        <v>58</v>
      </c>
      <c r="AP298" t="s">
        <v>58</v>
      </c>
      <c r="AQ298" t="s">
        <v>783</v>
      </c>
    </row>
    <row r="299" spans="1:43" x14ac:dyDescent="0.35">
      <c r="A299" t="s">
        <v>1212</v>
      </c>
      <c r="B299" t="s">
        <v>47</v>
      </c>
      <c r="C299" t="s">
        <v>1231</v>
      </c>
      <c r="E299" t="s">
        <v>65</v>
      </c>
      <c r="F299" t="s">
        <v>86</v>
      </c>
      <c r="G299" t="s">
        <v>1232</v>
      </c>
      <c r="I299" t="str">
        <f>HYPERLINK("https://play.google.com/store/apps/details?id=com.finopaymentbank.mobile&amp;reviewId=4387165b-7ba9-490e-866b-24e93fd7323d","https://play.google.com/store/apps/details?id=com.finopaymentbank.mobile&amp;reviewId=4387165b-7ba9-490e-866b-24e93fd7323d")</f>
        <v>https://play.google.com/store/apps/details?id=com.finopaymentbank.mobile&amp;reviewId=4387165b-7ba9-490e-866b-24e93fd7323d</v>
      </c>
      <c r="Y299" t="s">
        <v>53</v>
      </c>
      <c r="Z299" t="s">
        <v>68</v>
      </c>
      <c r="AD299" t="s">
        <v>833</v>
      </c>
      <c r="AE299" t="s">
        <v>95</v>
      </c>
      <c r="AF299" t="s">
        <v>1233</v>
      </c>
      <c r="AH299" t="s">
        <v>192</v>
      </c>
      <c r="AI299" t="s">
        <v>1234</v>
      </c>
      <c r="AJ299">
        <v>33</v>
      </c>
      <c r="AK299" t="s">
        <v>63</v>
      </c>
      <c r="AL299" t="s">
        <v>58</v>
      </c>
      <c r="AM299" t="s">
        <v>58</v>
      </c>
      <c r="AN299" t="s">
        <v>58</v>
      </c>
      <c r="AO299" t="s">
        <v>58</v>
      </c>
      <c r="AP299" t="s">
        <v>58</v>
      </c>
      <c r="AQ299" t="s">
        <v>783</v>
      </c>
    </row>
    <row r="300" spans="1:43" x14ac:dyDescent="0.35">
      <c r="A300" t="s">
        <v>1212</v>
      </c>
      <c r="B300" t="s">
        <v>47</v>
      </c>
      <c r="C300" t="s">
        <v>1235</v>
      </c>
      <c r="E300" t="s">
        <v>76</v>
      </c>
      <c r="F300" t="s">
        <v>1236</v>
      </c>
      <c r="G300" t="s">
        <v>1237</v>
      </c>
      <c r="I300" t="str">
        <f>HYPERLINK("https://play.google.com/store/apps/details?id=com.finopaymentbank.mobile&amp;reviewId=23d49194-3af2-4c25-a2ec-900cdb2e8e52","https://play.google.com/store/apps/details?id=com.finopaymentbank.mobile&amp;reviewId=23d49194-3af2-4c25-a2ec-900cdb2e8e52")</f>
        <v>https://play.google.com/store/apps/details?id=com.finopaymentbank.mobile&amp;reviewId=23d49194-3af2-4c25-a2ec-900cdb2e8e52</v>
      </c>
      <c r="J300" t="s">
        <v>52</v>
      </c>
      <c r="Y300" t="s">
        <v>53</v>
      </c>
      <c r="Z300" t="s">
        <v>114</v>
      </c>
      <c r="AD300" t="s">
        <v>797</v>
      </c>
      <c r="AE300" t="s">
        <v>95</v>
      </c>
      <c r="AF300" t="s">
        <v>1238</v>
      </c>
      <c r="AH300" t="s">
        <v>192</v>
      </c>
      <c r="AI300" t="s">
        <v>1203</v>
      </c>
      <c r="AJ300">
        <v>30</v>
      </c>
      <c r="AK300" t="s">
        <v>63</v>
      </c>
      <c r="AL300" t="s">
        <v>58</v>
      </c>
      <c r="AM300" t="s">
        <v>58</v>
      </c>
      <c r="AN300" t="s">
        <v>58</v>
      </c>
      <c r="AO300" t="s">
        <v>58</v>
      </c>
      <c r="AP300" t="s">
        <v>58</v>
      </c>
      <c r="AQ300" t="s">
        <v>783</v>
      </c>
    </row>
    <row r="301" spans="1:43" x14ac:dyDescent="0.35">
      <c r="A301" t="s">
        <v>1212</v>
      </c>
      <c r="B301" t="s">
        <v>47</v>
      </c>
      <c r="C301" t="s">
        <v>1239</v>
      </c>
      <c r="E301" t="s">
        <v>49</v>
      </c>
      <c r="F301" t="s">
        <v>1240</v>
      </c>
      <c r="G301" t="s">
        <v>1241</v>
      </c>
      <c r="I301" t="str">
        <f>HYPERLINK("https://play.google.com/store/apps/details?id=com.finopaymentbank.mobile&amp;reviewId=227b1acc-3444-426d-a477-baefa0091476","https://play.google.com/store/apps/details?id=com.finopaymentbank.mobile&amp;reviewId=227b1acc-3444-426d-a477-baefa0091476")</f>
        <v>https://play.google.com/store/apps/details?id=com.finopaymentbank.mobile&amp;reviewId=227b1acc-3444-426d-a477-baefa0091476</v>
      </c>
      <c r="J301" t="s">
        <v>211</v>
      </c>
      <c r="Y301" t="s">
        <v>53</v>
      </c>
      <c r="Z301" t="s">
        <v>54</v>
      </c>
      <c r="AD301" t="s">
        <v>94</v>
      </c>
      <c r="AE301" t="s">
        <v>95</v>
      </c>
      <c r="AF301" t="s">
        <v>1242</v>
      </c>
      <c r="AH301" t="s">
        <v>192</v>
      </c>
      <c r="AI301" t="s">
        <v>1243</v>
      </c>
      <c r="AJ301">
        <v>31</v>
      </c>
      <c r="AK301" t="s">
        <v>63</v>
      </c>
      <c r="AL301" t="s">
        <v>58</v>
      </c>
      <c r="AM301" t="s">
        <v>58</v>
      </c>
      <c r="AN301" t="s">
        <v>58</v>
      </c>
      <c r="AO301" t="s">
        <v>58</v>
      </c>
      <c r="AP301" t="s">
        <v>58</v>
      </c>
      <c r="AQ301" t="s">
        <v>783</v>
      </c>
    </row>
    <row r="302" spans="1:43" x14ac:dyDescent="0.35">
      <c r="A302" t="s">
        <v>1212</v>
      </c>
      <c r="B302" t="s">
        <v>47</v>
      </c>
      <c r="C302" t="s">
        <v>1244</v>
      </c>
      <c r="E302" t="s">
        <v>49</v>
      </c>
      <c r="F302" t="s">
        <v>1245</v>
      </c>
      <c r="G302" t="s">
        <v>1246</v>
      </c>
      <c r="I302" t="str">
        <f>HYPERLINK("https://play.google.com/store/apps/details?id=com.finopaymentbank.mobile&amp;reviewId=954bf23c-f6e7-4eb4-bb11-1568b3af4c80","https://play.google.com/store/apps/details?id=com.finopaymentbank.mobile&amp;reviewId=954bf23c-f6e7-4eb4-bb11-1568b3af4c80")</f>
        <v>https://play.google.com/store/apps/details?id=com.finopaymentbank.mobile&amp;reviewId=954bf23c-f6e7-4eb4-bb11-1568b3af4c80</v>
      </c>
      <c r="J302" t="s">
        <v>52</v>
      </c>
      <c r="Y302" t="s">
        <v>53</v>
      </c>
      <c r="Z302" t="s">
        <v>54</v>
      </c>
      <c r="AD302" t="s">
        <v>94</v>
      </c>
      <c r="AE302" t="s">
        <v>95</v>
      </c>
      <c r="AF302" t="s">
        <v>1247</v>
      </c>
      <c r="AH302" t="s">
        <v>192</v>
      </c>
      <c r="AI302" t="s">
        <v>1248</v>
      </c>
      <c r="AJ302">
        <v>33</v>
      </c>
      <c r="AK302" t="s">
        <v>63</v>
      </c>
      <c r="AL302" t="s">
        <v>58</v>
      </c>
      <c r="AM302" t="s">
        <v>58</v>
      </c>
      <c r="AN302" t="s">
        <v>58</v>
      </c>
      <c r="AO302" t="s">
        <v>58</v>
      </c>
      <c r="AP302" t="s">
        <v>58</v>
      </c>
      <c r="AQ302" t="s">
        <v>783</v>
      </c>
    </row>
    <row r="303" spans="1:43" x14ac:dyDescent="0.35">
      <c r="A303" t="s">
        <v>1212</v>
      </c>
      <c r="B303" t="s">
        <v>47</v>
      </c>
      <c r="C303" t="s">
        <v>1249</v>
      </c>
      <c r="E303" t="s">
        <v>49</v>
      </c>
      <c r="F303" t="s">
        <v>1250</v>
      </c>
      <c r="G303" t="s">
        <v>1251</v>
      </c>
      <c r="I303" t="str">
        <f>HYPERLINK("https://play.google.com/store/apps/details?id=com.finopaymentbank.mobile&amp;reviewId=b8c4de71-57d8-4024-b8c5-462773fadbbb","https://play.google.com/store/apps/details?id=com.finopaymentbank.mobile&amp;reviewId=b8c4de71-57d8-4024-b8c5-462773fadbbb")</f>
        <v>https://play.google.com/store/apps/details?id=com.finopaymentbank.mobile&amp;reviewId=b8c4de71-57d8-4024-b8c5-462773fadbbb</v>
      </c>
      <c r="J303" t="s">
        <v>52</v>
      </c>
      <c r="Y303" t="s">
        <v>53</v>
      </c>
      <c r="Z303" t="s">
        <v>54</v>
      </c>
      <c r="AD303" t="s">
        <v>858</v>
      </c>
      <c r="AE303" t="s">
        <v>95</v>
      </c>
      <c r="AF303" t="s">
        <v>1252</v>
      </c>
      <c r="AH303" t="s">
        <v>192</v>
      </c>
      <c r="AI303" t="s">
        <v>215</v>
      </c>
      <c r="AJ303">
        <v>31</v>
      </c>
      <c r="AK303" t="s">
        <v>63</v>
      </c>
      <c r="AL303" t="s">
        <v>58</v>
      </c>
      <c r="AM303" t="s">
        <v>58</v>
      </c>
      <c r="AN303" t="s">
        <v>58</v>
      </c>
      <c r="AO303" t="s">
        <v>58</v>
      </c>
      <c r="AP303" t="s">
        <v>58</v>
      </c>
      <c r="AQ303" t="s">
        <v>783</v>
      </c>
    </row>
    <row r="304" spans="1:43" x14ac:dyDescent="0.35">
      <c r="A304" t="s">
        <v>1212</v>
      </c>
      <c r="B304" t="s">
        <v>47</v>
      </c>
      <c r="C304" t="s">
        <v>1253</v>
      </c>
      <c r="E304" t="s">
        <v>76</v>
      </c>
      <c r="F304" t="s">
        <v>1254</v>
      </c>
      <c r="G304" t="s">
        <v>1255</v>
      </c>
      <c r="I304" t="str">
        <f>HYPERLINK("https://play.google.com/store/apps/details?id=com.finopaymentbank.mobile&amp;reviewId=a53c4904-3c4c-4c44-9462-3832d9946842","https://play.google.com/store/apps/details?id=com.finopaymentbank.mobile&amp;reviewId=a53c4904-3c4c-4c44-9462-3832d9946842")</f>
        <v>https://play.google.com/store/apps/details?id=com.finopaymentbank.mobile&amp;reviewId=a53c4904-3c4c-4c44-9462-3832d9946842</v>
      </c>
      <c r="J304" t="s">
        <v>52</v>
      </c>
      <c r="Y304" t="s">
        <v>53</v>
      </c>
      <c r="Z304" t="s">
        <v>114</v>
      </c>
      <c r="AD304" t="s">
        <v>797</v>
      </c>
      <c r="AE304" t="s">
        <v>95</v>
      </c>
      <c r="AF304" t="s">
        <v>1256</v>
      </c>
      <c r="AH304" t="s">
        <v>192</v>
      </c>
      <c r="AI304" t="s">
        <v>1257</v>
      </c>
      <c r="AJ304">
        <v>33</v>
      </c>
      <c r="AK304" t="s">
        <v>63</v>
      </c>
      <c r="AL304" t="s">
        <v>58</v>
      </c>
      <c r="AM304" t="s">
        <v>58</v>
      </c>
      <c r="AN304" t="s">
        <v>58</v>
      </c>
      <c r="AO304" t="s">
        <v>58</v>
      </c>
      <c r="AP304" t="s">
        <v>58</v>
      </c>
      <c r="AQ304" t="s">
        <v>783</v>
      </c>
    </row>
    <row r="305" spans="1:43" x14ac:dyDescent="0.35">
      <c r="A305" t="s">
        <v>1212</v>
      </c>
      <c r="B305" t="s">
        <v>47</v>
      </c>
      <c r="C305" t="s">
        <v>1258</v>
      </c>
      <c r="E305" t="s">
        <v>49</v>
      </c>
      <c r="F305" t="s">
        <v>1259</v>
      </c>
      <c r="G305" t="s">
        <v>1260</v>
      </c>
      <c r="I305" t="str">
        <f>HYPERLINK("https://play.google.com/store/apps/details?id=com.finopaymentbank.mobile&amp;reviewId=3d51333e-cae3-40cb-8ba0-24ec813a5cab","https://play.google.com/store/apps/details?id=com.finopaymentbank.mobile&amp;reviewId=3d51333e-cae3-40cb-8ba0-24ec813a5cab")</f>
        <v>https://play.google.com/store/apps/details?id=com.finopaymentbank.mobile&amp;reviewId=3d51333e-cae3-40cb-8ba0-24ec813a5cab</v>
      </c>
      <c r="J305" t="s">
        <v>52</v>
      </c>
      <c r="Y305" t="s">
        <v>53</v>
      </c>
      <c r="Z305" t="s">
        <v>54</v>
      </c>
      <c r="AD305" t="s">
        <v>94</v>
      </c>
      <c r="AE305" t="s">
        <v>95</v>
      </c>
      <c r="AF305" t="s">
        <v>1261</v>
      </c>
      <c r="AH305" t="s">
        <v>192</v>
      </c>
      <c r="AJ305">
        <v>33</v>
      </c>
      <c r="AK305" t="s">
        <v>63</v>
      </c>
      <c r="AL305" t="s">
        <v>58</v>
      </c>
      <c r="AM305" t="s">
        <v>58</v>
      </c>
      <c r="AN305" t="s">
        <v>58</v>
      </c>
      <c r="AO305" t="s">
        <v>58</v>
      </c>
      <c r="AP305" t="s">
        <v>58</v>
      </c>
      <c r="AQ305" t="s">
        <v>783</v>
      </c>
    </row>
    <row r="306" spans="1:43" x14ac:dyDescent="0.35">
      <c r="A306" t="s">
        <v>1212</v>
      </c>
      <c r="B306" t="s">
        <v>47</v>
      </c>
      <c r="C306" t="s">
        <v>1262</v>
      </c>
      <c r="E306" t="s">
        <v>49</v>
      </c>
      <c r="F306" t="s">
        <v>1263</v>
      </c>
      <c r="G306" t="s">
        <v>1264</v>
      </c>
      <c r="I306" t="str">
        <f>HYPERLINK("https://play.google.com/store/apps/details?id=com.finopaymentbank.mobile&amp;reviewId=3163343c-8604-4e55-82fe-05f8e6d7d0fb","https://play.google.com/store/apps/details?id=com.finopaymentbank.mobile&amp;reviewId=3163343c-8604-4e55-82fe-05f8e6d7d0fb")</f>
        <v>https://play.google.com/store/apps/details?id=com.finopaymentbank.mobile&amp;reviewId=3163343c-8604-4e55-82fe-05f8e6d7d0fb</v>
      </c>
      <c r="J306" t="s">
        <v>52</v>
      </c>
      <c r="Y306" t="s">
        <v>53</v>
      </c>
      <c r="Z306" t="s">
        <v>54</v>
      </c>
      <c r="AD306" t="s">
        <v>94</v>
      </c>
      <c r="AE306" t="s">
        <v>95</v>
      </c>
      <c r="AF306" t="s">
        <v>1265</v>
      </c>
      <c r="AH306" t="s">
        <v>187</v>
      </c>
      <c r="AI306" t="s">
        <v>309</v>
      </c>
      <c r="AJ306">
        <v>31</v>
      </c>
      <c r="AK306" t="s">
        <v>63</v>
      </c>
      <c r="AL306" t="s">
        <v>58</v>
      </c>
      <c r="AM306" t="s">
        <v>58</v>
      </c>
      <c r="AN306" t="s">
        <v>58</v>
      </c>
      <c r="AO306" t="s">
        <v>58</v>
      </c>
      <c r="AP306" t="s">
        <v>58</v>
      </c>
      <c r="AQ306" t="s">
        <v>783</v>
      </c>
    </row>
    <row r="307" spans="1:43" x14ac:dyDescent="0.35">
      <c r="A307" t="s">
        <v>1266</v>
      </c>
      <c r="B307" t="s">
        <v>47</v>
      </c>
      <c r="C307" t="s">
        <v>1267</v>
      </c>
      <c r="E307" t="s">
        <v>76</v>
      </c>
      <c r="F307" t="s">
        <v>1268</v>
      </c>
      <c r="G307" t="s">
        <v>1269</v>
      </c>
      <c r="I307" t="str">
        <f>HYPERLINK("https://play.google.com/store/apps/details?id=com.finopaymentbank.mobile&amp;reviewId=44851784-b44b-44ec-8a8f-b01bc9f072fd","https://play.google.com/store/apps/details?id=com.finopaymentbank.mobile&amp;reviewId=44851784-b44b-44ec-8a8f-b01bc9f072fd")</f>
        <v>https://play.google.com/store/apps/details?id=com.finopaymentbank.mobile&amp;reviewId=44851784-b44b-44ec-8a8f-b01bc9f072fd</v>
      </c>
      <c r="J307" t="s">
        <v>52</v>
      </c>
      <c r="Y307" t="s">
        <v>53</v>
      </c>
      <c r="Z307" t="s">
        <v>114</v>
      </c>
      <c r="AD307" t="s">
        <v>797</v>
      </c>
      <c r="AE307" t="s">
        <v>95</v>
      </c>
      <c r="AF307" t="s">
        <v>1270</v>
      </c>
      <c r="AI307" t="s">
        <v>300</v>
      </c>
      <c r="AJ307">
        <v>29</v>
      </c>
      <c r="AK307" t="s">
        <v>63</v>
      </c>
      <c r="AL307" t="s">
        <v>58</v>
      </c>
      <c r="AM307" t="s">
        <v>58</v>
      </c>
      <c r="AN307" t="s">
        <v>58</v>
      </c>
      <c r="AO307" t="s">
        <v>58</v>
      </c>
      <c r="AP307" t="s">
        <v>58</v>
      </c>
      <c r="AQ307" t="s">
        <v>783</v>
      </c>
    </row>
    <row r="308" spans="1:43" x14ac:dyDescent="0.35">
      <c r="A308" t="s">
        <v>1266</v>
      </c>
      <c r="B308" t="s">
        <v>47</v>
      </c>
      <c r="C308" t="s">
        <v>1271</v>
      </c>
      <c r="E308" t="s">
        <v>76</v>
      </c>
      <c r="F308" t="s">
        <v>999</v>
      </c>
      <c r="G308" t="s">
        <v>1272</v>
      </c>
      <c r="I308" t="str">
        <f>HYPERLINK("https://play.google.com/store/apps/details?id=com.finopaymentbank.mobile&amp;reviewId=c8fecb5b-e4da-4598-b694-bf9bd6b54847","https://play.google.com/store/apps/details?id=com.finopaymentbank.mobile&amp;reviewId=c8fecb5b-e4da-4598-b694-bf9bd6b54847")</f>
        <v>https://play.google.com/store/apps/details?id=com.finopaymentbank.mobile&amp;reviewId=c8fecb5b-e4da-4598-b694-bf9bd6b54847</v>
      </c>
      <c r="J308" t="s">
        <v>52</v>
      </c>
      <c r="Y308" t="s">
        <v>53</v>
      </c>
      <c r="Z308" t="s">
        <v>114</v>
      </c>
      <c r="AD308" t="s">
        <v>797</v>
      </c>
      <c r="AE308" t="s">
        <v>95</v>
      </c>
      <c r="AF308" t="s">
        <v>1273</v>
      </c>
      <c r="AH308" t="s">
        <v>192</v>
      </c>
      <c r="AI308" t="s">
        <v>1274</v>
      </c>
      <c r="AJ308">
        <v>33</v>
      </c>
      <c r="AK308" t="s">
        <v>63</v>
      </c>
      <c r="AL308" t="s">
        <v>58</v>
      </c>
      <c r="AM308" t="s">
        <v>58</v>
      </c>
      <c r="AN308" t="s">
        <v>58</v>
      </c>
      <c r="AO308" t="s">
        <v>58</v>
      </c>
      <c r="AP308" t="s">
        <v>58</v>
      </c>
      <c r="AQ308" t="s">
        <v>783</v>
      </c>
    </row>
    <row r="309" spans="1:43" x14ac:dyDescent="0.35">
      <c r="A309" t="s">
        <v>1266</v>
      </c>
      <c r="B309" t="s">
        <v>47</v>
      </c>
      <c r="C309" t="s">
        <v>1275</v>
      </c>
      <c r="E309" t="s">
        <v>49</v>
      </c>
      <c r="F309" t="s">
        <v>380</v>
      </c>
      <c r="G309" t="s">
        <v>1276</v>
      </c>
      <c r="I309" t="str">
        <f>HYPERLINK("https://play.google.com/store/apps/details?id=com.finopaymentbank.mobile&amp;reviewId=4875194d-e8f4-4335-9898-043f0e848034","https://play.google.com/store/apps/details?id=com.finopaymentbank.mobile&amp;reviewId=4875194d-e8f4-4335-9898-043f0e848034")</f>
        <v>https://play.google.com/store/apps/details?id=com.finopaymentbank.mobile&amp;reviewId=4875194d-e8f4-4335-9898-043f0e848034</v>
      </c>
      <c r="Y309" t="s">
        <v>53</v>
      </c>
      <c r="Z309" t="s">
        <v>54</v>
      </c>
      <c r="AD309" t="s">
        <v>94</v>
      </c>
      <c r="AE309" t="s">
        <v>95</v>
      </c>
      <c r="AF309" t="s">
        <v>1277</v>
      </c>
      <c r="AH309" t="s">
        <v>187</v>
      </c>
      <c r="AI309" t="s">
        <v>480</v>
      </c>
      <c r="AJ309">
        <v>29</v>
      </c>
      <c r="AK309" t="s">
        <v>63</v>
      </c>
      <c r="AL309" t="s">
        <v>58</v>
      </c>
      <c r="AM309" t="s">
        <v>58</v>
      </c>
      <c r="AN309" t="s">
        <v>58</v>
      </c>
      <c r="AO309" t="s">
        <v>58</v>
      </c>
      <c r="AP309" t="s">
        <v>58</v>
      </c>
      <c r="AQ309" t="s">
        <v>783</v>
      </c>
    </row>
    <row r="310" spans="1:43" x14ac:dyDescent="0.35">
      <c r="A310" t="s">
        <v>1266</v>
      </c>
      <c r="B310" t="s">
        <v>47</v>
      </c>
      <c r="C310" t="s">
        <v>1278</v>
      </c>
      <c r="E310" t="s">
        <v>76</v>
      </c>
      <c r="F310" t="s">
        <v>1279</v>
      </c>
      <c r="G310" t="s">
        <v>1280</v>
      </c>
      <c r="I310" t="str">
        <f>HYPERLINK("https://play.google.com/store/apps/details?id=com.finopaymentbank.mobile&amp;reviewId=1a01dc5e-2d5b-4335-a483-8f4935389d08","https://play.google.com/store/apps/details?id=com.finopaymentbank.mobile&amp;reviewId=1a01dc5e-2d5b-4335-a483-8f4935389d08")</f>
        <v>https://play.google.com/store/apps/details?id=com.finopaymentbank.mobile&amp;reviewId=1a01dc5e-2d5b-4335-a483-8f4935389d08</v>
      </c>
      <c r="J310" t="s">
        <v>52</v>
      </c>
      <c r="Y310" t="s">
        <v>53</v>
      </c>
      <c r="Z310" t="s">
        <v>114</v>
      </c>
      <c r="AD310" t="s">
        <v>797</v>
      </c>
      <c r="AE310" t="s">
        <v>95</v>
      </c>
      <c r="AF310" t="s">
        <v>1281</v>
      </c>
      <c r="AH310" t="s">
        <v>192</v>
      </c>
      <c r="AI310" t="s">
        <v>88</v>
      </c>
      <c r="AJ310">
        <v>30</v>
      </c>
      <c r="AK310" t="s">
        <v>63</v>
      </c>
      <c r="AL310" t="s">
        <v>58</v>
      </c>
      <c r="AM310" t="s">
        <v>58</v>
      </c>
      <c r="AN310" t="s">
        <v>58</v>
      </c>
      <c r="AO310" t="s">
        <v>58</v>
      </c>
      <c r="AP310" t="s">
        <v>58</v>
      </c>
      <c r="AQ310" t="s">
        <v>783</v>
      </c>
    </row>
    <row r="311" spans="1:43" x14ac:dyDescent="0.35">
      <c r="A311" t="s">
        <v>1266</v>
      </c>
      <c r="B311" t="s">
        <v>47</v>
      </c>
      <c r="C311" t="s">
        <v>1282</v>
      </c>
      <c r="E311" t="s">
        <v>76</v>
      </c>
      <c r="F311" t="s">
        <v>1283</v>
      </c>
      <c r="G311" t="s">
        <v>1284</v>
      </c>
      <c r="I311" t="str">
        <f>HYPERLINK("https://play.google.com/store/apps/details?id=com.finopaymentbank.mobile&amp;reviewId=d27a7cfc-34fb-4725-86f0-adca32e7b5cf","https://play.google.com/store/apps/details?id=com.finopaymentbank.mobile&amp;reviewId=d27a7cfc-34fb-4725-86f0-adca32e7b5cf")</f>
        <v>https://play.google.com/store/apps/details?id=com.finopaymentbank.mobile&amp;reviewId=d27a7cfc-34fb-4725-86f0-adca32e7b5cf</v>
      </c>
      <c r="J311" t="s">
        <v>52</v>
      </c>
      <c r="Y311" t="s">
        <v>53</v>
      </c>
      <c r="Z311" t="s">
        <v>114</v>
      </c>
      <c r="AD311" t="s">
        <v>797</v>
      </c>
      <c r="AE311" t="s">
        <v>95</v>
      </c>
      <c r="AF311" t="s">
        <v>1285</v>
      </c>
      <c r="AI311" t="s">
        <v>1286</v>
      </c>
      <c r="AJ311">
        <v>30</v>
      </c>
      <c r="AK311" t="s">
        <v>63</v>
      </c>
      <c r="AL311" t="s">
        <v>58</v>
      </c>
      <c r="AM311" t="s">
        <v>58</v>
      </c>
      <c r="AN311" t="s">
        <v>58</v>
      </c>
      <c r="AO311" t="s">
        <v>58</v>
      </c>
      <c r="AP311" t="s">
        <v>58</v>
      </c>
      <c r="AQ311" t="s">
        <v>783</v>
      </c>
    </row>
    <row r="312" spans="1:43" x14ac:dyDescent="0.35">
      <c r="A312" t="s">
        <v>1266</v>
      </c>
      <c r="B312" t="s">
        <v>47</v>
      </c>
      <c r="C312" t="s">
        <v>1287</v>
      </c>
      <c r="E312" t="s">
        <v>49</v>
      </c>
      <c r="F312" t="s">
        <v>1288</v>
      </c>
      <c r="G312" t="s">
        <v>1289</v>
      </c>
      <c r="I312" t="str">
        <f>HYPERLINK("https://play.google.com/store/apps/details?id=com.finopaymentbank.mobile&amp;reviewId=7bc45370-1c5d-4f4d-84f6-4084790b5145","https://play.google.com/store/apps/details?id=com.finopaymentbank.mobile&amp;reviewId=7bc45370-1c5d-4f4d-84f6-4084790b5145")</f>
        <v>https://play.google.com/store/apps/details?id=com.finopaymentbank.mobile&amp;reviewId=7bc45370-1c5d-4f4d-84f6-4084790b5145</v>
      </c>
      <c r="Y312" t="s">
        <v>53</v>
      </c>
      <c r="Z312" t="s">
        <v>54</v>
      </c>
      <c r="AD312" t="s">
        <v>94</v>
      </c>
      <c r="AE312" t="s">
        <v>95</v>
      </c>
      <c r="AF312" t="s">
        <v>1290</v>
      </c>
      <c r="AH312" t="s">
        <v>192</v>
      </c>
      <c r="AI312" t="s">
        <v>1291</v>
      </c>
      <c r="AJ312">
        <v>33</v>
      </c>
      <c r="AK312" t="s">
        <v>63</v>
      </c>
      <c r="AL312" t="s">
        <v>58</v>
      </c>
      <c r="AM312" t="s">
        <v>58</v>
      </c>
      <c r="AN312" t="s">
        <v>58</v>
      </c>
      <c r="AO312" t="s">
        <v>58</v>
      </c>
      <c r="AP312" t="s">
        <v>58</v>
      </c>
      <c r="AQ312" t="s">
        <v>783</v>
      </c>
    </row>
    <row r="313" spans="1:43" x14ac:dyDescent="0.35">
      <c r="A313" t="s">
        <v>1266</v>
      </c>
      <c r="B313" t="s">
        <v>47</v>
      </c>
      <c r="C313" t="s">
        <v>1244</v>
      </c>
      <c r="E313" t="s">
        <v>76</v>
      </c>
      <c r="F313" t="s">
        <v>1292</v>
      </c>
      <c r="G313" t="s">
        <v>1293</v>
      </c>
      <c r="I313" t="str">
        <f>HYPERLINK("https://play.google.com/store/apps/details?id=com.finopaymentbank.mobile&amp;reviewId=ccb00f45-5633-4edf-affd-aeb6d321fe2b","https://play.google.com/store/apps/details?id=com.finopaymentbank.mobile&amp;reviewId=ccb00f45-5633-4edf-affd-aeb6d321fe2b")</f>
        <v>https://play.google.com/store/apps/details?id=com.finopaymentbank.mobile&amp;reviewId=ccb00f45-5633-4edf-affd-aeb6d321fe2b</v>
      </c>
      <c r="J313" t="s">
        <v>52</v>
      </c>
      <c r="Y313" t="s">
        <v>53</v>
      </c>
      <c r="Z313" t="s">
        <v>114</v>
      </c>
      <c r="AD313" t="s">
        <v>797</v>
      </c>
      <c r="AE313" t="s">
        <v>95</v>
      </c>
      <c r="AF313" t="s">
        <v>1294</v>
      </c>
      <c r="AH313" t="s">
        <v>187</v>
      </c>
      <c r="AI313" t="s">
        <v>552</v>
      </c>
      <c r="AJ313">
        <v>30</v>
      </c>
      <c r="AK313" t="s">
        <v>63</v>
      </c>
      <c r="AL313" t="s">
        <v>58</v>
      </c>
      <c r="AM313" t="s">
        <v>58</v>
      </c>
      <c r="AN313" t="s">
        <v>58</v>
      </c>
      <c r="AO313" t="s">
        <v>58</v>
      </c>
      <c r="AP313" t="s">
        <v>58</v>
      </c>
      <c r="AQ313" t="s">
        <v>783</v>
      </c>
    </row>
    <row r="314" spans="1:43" x14ac:dyDescent="0.35">
      <c r="A314" t="s">
        <v>1266</v>
      </c>
      <c r="B314" t="s">
        <v>47</v>
      </c>
      <c r="C314" t="s">
        <v>1295</v>
      </c>
      <c r="E314" t="s">
        <v>49</v>
      </c>
      <c r="F314" t="s">
        <v>1296</v>
      </c>
      <c r="G314" t="s">
        <v>1297</v>
      </c>
      <c r="I314" t="str">
        <f>HYPERLINK("https://play.google.com/store/apps/details?id=com.finopaymentbank.mobile&amp;reviewId=782ff625-b95d-4e29-8a65-2327903016b5","https://play.google.com/store/apps/details?id=com.finopaymentbank.mobile&amp;reviewId=782ff625-b95d-4e29-8a65-2327903016b5")</f>
        <v>https://play.google.com/store/apps/details?id=com.finopaymentbank.mobile&amp;reviewId=782ff625-b95d-4e29-8a65-2327903016b5</v>
      </c>
      <c r="J314" t="s">
        <v>52</v>
      </c>
      <c r="Y314" t="s">
        <v>53</v>
      </c>
      <c r="Z314" t="s">
        <v>54</v>
      </c>
      <c r="AD314" t="s">
        <v>858</v>
      </c>
      <c r="AE314" t="s">
        <v>95</v>
      </c>
      <c r="AF314" t="s">
        <v>1298</v>
      </c>
      <c r="AH314" t="s">
        <v>187</v>
      </c>
      <c r="AI314" t="s">
        <v>793</v>
      </c>
      <c r="AJ314">
        <v>30</v>
      </c>
      <c r="AK314" t="s">
        <v>63</v>
      </c>
      <c r="AL314" t="s">
        <v>58</v>
      </c>
      <c r="AM314" t="s">
        <v>58</v>
      </c>
      <c r="AN314" t="s">
        <v>58</v>
      </c>
      <c r="AO314" t="s">
        <v>58</v>
      </c>
      <c r="AP314" t="s">
        <v>58</v>
      </c>
      <c r="AQ314" t="s">
        <v>783</v>
      </c>
    </row>
    <row r="315" spans="1:43" x14ac:dyDescent="0.35">
      <c r="A315" t="s">
        <v>1266</v>
      </c>
      <c r="B315" t="s">
        <v>47</v>
      </c>
      <c r="C315" t="s">
        <v>1299</v>
      </c>
      <c r="E315" t="s">
        <v>49</v>
      </c>
      <c r="F315" t="s">
        <v>86</v>
      </c>
      <c r="G315" t="s">
        <v>1300</v>
      </c>
      <c r="I315" t="str">
        <f>HYPERLINK("https://play.google.com/store/apps/details?id=com.finopaymentbank.mobile&amp;reviewId=dc0d2dcf-9df1-4b91-a221-e70ef3999fab","https://play.google.com/store/apps/details?id=com.finopaymentbank.mobile&amp;reviewId=dc0d2dcf-9df1-4b91-a221-e70ef3999fab")</f>
        <v>https://play.google.com/store/apps/details?id=com.finopaymentbank.mobile&amp;reviewId=dc0d2dcf-9df1-4b91-a221-e70ef3999fab</v>
      </c>
      <c r="J315" t="s">
        <v>211</v>
      </c>
      <c r="Y315" t="s">
        <v>53</v>
      </c>
      <c r="Z315" t="s">
        <v>54</v>
      </c>
      <c r="AD315" t="s">
        <v>94</v>
      </c>
      <c r="AE315" t="s">
        <v>95</v>
      </c>
      <c r="AF315" t="s">
        <v>1301</v>
      </c>
      <c r="AH315" t="s">
        <v>187</v>
      </c>
      <c r="AI315" t="s">
        <v>352</v>
      </c>
      <c r="AJ315">
        <v>31</v>
      </c>
      <c r="AK315" t="s">
        <v>63</v>
      </c>
      <c r="AL315" t="s">
        <v>58</v>
      </c>
      <c r="AM315" t="s">
        <v>58</v>
      </c>
      <c r="AN315" t="s">
        <v>58</v>
      </c>
      <c r="AO315" t="s">
        <v>58</v>
      </c>
      <c r="AP315" t="s">
        <v>58</v>
      </c>
      <c r="AQ315" t="s">
        <v>783</v>
      </c>
    </row>
    <row r="316" spans="1:43" x14ac:dyDescent="0.35">
      <c r="A316" t="s">
        <v>1266</v>
      </c>
      <c r="B316" t="s">
        <v>47</v>
      </c>
      <c r="C316" t="s">
        <v>1302</v>
      </c>
      <c r="E316" t="s">
        <v>49</v>
      </c>
      <c r="F316" t="s">
        <v>1303</v>
      </c>
      <c r="G316" t="s">
        <v>1304</v>
      </c>
      <c r="I316" t="str">
        <f>HYPERLINK("https://play.google.com/store/apps/details?id=com.finopaymentbank.mobile&amp;reviewId=725da139-ae2c-4b14-82ff-228f3dd1a1fa","https://play.google.com/store/apps/details?id=com.finopaymentbank.mobile&amp;reviewId=725da139-ae2c-4b14-82ff-228f3dd1a1fa")</f>
        <v>https://play.google.com/store/apps/details?id=com.finopaymentbank.mobile&amp;reviewId=725da139-ae2c-4b14-82ff-228f3dd1a1fa</v>
      </c>
      <c r="J316" t="s">
        <v>92</v>
      </c>
      <c r="Y316" t="s">
        <v>53</v>
      </c>
      <c r="Z316" t="s">
        <v>54</v>
      </c>
      <c r="AD316" t="s">
        <v>94</v>
      </c>
      <c r="AE316" t="s">
        <v>95</v>
      </c>
      <c r="AF316" t="s">
        <v>1305</v>
      </c>
      <c r="AH316" t="s">
        <v>187</v>
      </c>
      <c r="AI316" t="s">
        <v>162</v>
      </c>
      <c r="AJ316">
        <v>30</v>
      </c>
      <c r="AK316" t="s">
        <v>63</v>
      </c>
      <c r="AL316" t="s">
        <v>58</v>
      </c>
      <c r="AM316" t="s">
        <v>58</v>
      </c>
      <c r="AN316" t="s">
        <v>58</v>
      </c>
      <c r="AO316" t="s">
        <v>58</v>
      </c>
      <c r="AP316" t="s">
        <v>58</v>
      </c>
      <c r="AQ316" t="s">
        <v>783</v>
      </c>
    </row>
    <row r="317" spans="1:43" x14ac:dyDescent="0.35">
      <c r="A317" t="s">
        <v>1266</v>
      </c>
      <c r="B317" t="s">
        <v>47</v>
      </c>
      <c r="C317" t="s">
        <v>1306</v>
      </c>
      <c r="E317" t="s">
        <v>49</v>
      </c>
      <c r="F317" t="s">
        <v>1307</v>
      </c>
      <c r="G317" t="s">
        <v>1308</v>
      </c>
      <c r="I317" t="str">
        <f>HYPERLINK("https://play.google.com/store/apps/details?id=com.finopaymentbank.mobile&amp;reviewId=947bc05a-4483-4998-a3d2-7b4c3be7b625","https://play.google.com/store/apps/details?id=com.finopaymentbank.mobile&amp;reviewId=947bc05a-4483-4998-a3d2-7b4c3be7b625")</f>
        <v>https://play.google.com/store/apps/details?id=com.finopaymentbank.mobile&amp;reviewId=947bc05a-4483-4998-a3d2-7b4c3be7b625</v>
      </c>
      <c r="J317" t="s">
        <v>52</v>
      </c>
      <c r="Y317" t="s">
        <v>53</v>
      </c>
      <c r="Z317" t="s">
        <v>54</v>
      </c>
      <c r="AD317" t="s">
        <v>94</v>
      </c>
      <c r="AE317" t="s">
        <v>95</v>
      </c>
      <c r="AF317" t="s">
        <v>1309</v>
      </c>
      <c r="AH317" t="s">
        <v>192</v>
      </c>
      <c r="AI317" t="s">
        <v>1310</v>
      </c>
      <c r="AJ317">
        <v>30</v>
      </c>
      <c r="AK317" t="s">
        <v>63</v>
      </c>
      <c r="AL317" t="s">
        <v>58</v>
      </c>
      <c r="AM317" t="s">
        <v>58</v>
      </c>
      <c r="AN317" t="s">
        <v>58</v>
      </c>
      <c r="AO317" t="s">
        <v>58</v>
      </c>
      <c r="AP317" t="s">
        <v>58</v>
      </c>
      <c r="AQ317" t="s">
        <v>783</v>
      </c>
    </row>
    <row r="318" spans="1:43" x14ac:dyDescent="0.35">
      <c r="A318" t="s">
        <v>1266</v>
      </c>
      <c r="B318" t="s">
        <v>47</v>
      </c>
      <c r="C318" t="s">
        <v>1311</v>
      </c>
      <c r="E318" t="s">
        <v>49</v>
      </c>
      <c r="F318" t="s">
        <v>380</v>
      </c>
      <c r="G318" t="s">
        <v>1312</v>
      </c>
      <c r="I318" t="str">
        <f>HYPERLINK("https://play.google.com/store/apps/details?id=com.finopaymentbank.mobile&amp;reviewId=f1f57796-9dc8-4a59-9477-6b0f4093ca43","https://play.google.com/store/apps/details?id=com.finopaymentbank.mobile&amp;reviewId=f1f57796-9dc8-4a59-9477-6b0f4093ca43")</f>
        <v>https://play.google.com/store/apps/details?id=com.finopaymentbank.mobile&amp;reviewId=f1f57796-9dc8-4a59-9477-6b0f4093ca43</v>
      </c>
      <c r="J318" t="s">
        <v>52</v>
      </c>
      <c r="Y318" t="s">
        <v>53</v>
      </c>
      <c r="Z318" t="s">
        <v>54</v>
      </c>
      <c r="AD318" t="s">
        <v>94</v>
      </c>
      <c r="AE318" t="s">
        <v>95</v>
      </c>
      <c r="AF318" t="s">
        <v>1313</v>
      </c>
      <c r="AH318" t="s">
        <v>192</v>
      </c>
      <c r="AI318" t="s">
        <v>1314</v>
      </c>
      <c r="AJ318">
        <v>31</v>
      </c>
      <c r="AK318" t="s">
        <v>63</v>
      </c>
      <c r="AL318" t="s">
        <v>58</v>
      </c>
      <c r="AM318" t="s">
        <v>58</v>
      </c>
      <c r="AN318" t="s">
        <v>58</v>
      </c>
      <c r="AO318" t="s">
        <v>58</v>
      </c>
      <c r="AP318" t="s">
        <v>58</v>
      </c>
      <c r="AQ318" t="s">
        <v>783</v>
      </c>
    </row>
    <row r="319" spans="1:43" x14ac:dyDescent="0.35">
      <c r="A319" t="s">
        <v>1266</v>
      </c>
      <c r="B319" t="s">
        <v>47</v>
      </c>
      <c r="C319" t="s">
        <v>1315</v>
      </c>
      <c r="E319" t="s">
        <v>49</v>
      </c>
      <c r="F319" t="s">
        <v>86</v>
      </c>
      <c r="G319" t="s">
        <v>1316</v>
      </c>
      <c r="I319" t="str">
        <f>HYPERLINK("https://play.google.com/store/apps/details?id=com.finopaymentbank.mobile&amp;reviewId=1c454101-b93a-48c2-ae80-42be96240387","https://play.google.com/store/apps/details?id=com.finopaymentbank.mobile&amp;reviewId=1c454101-b93a-48c2-ae80-42be96240387")</f>
        <v>https://play.google.com/store/apps/details?id=com.finopaymentbank.mobile&amp;reviewId=1c454101-b93a-48c2-ae80-42be96240387</v>
      </c>
      <c r="J319" t="s">
        <v>52</v>
      </c>
      <c r="Y319" t="s">
        <v>53</v>
      </c>
      <c r="Z319" t="s">
        <v>54</v>
      </c>
      <c r="AD319" t="s">
        <v>94</v>
      </c>
      <c r="AE319" t="s">
        <v>95</v>
      </c>
      <c r="AF319" t="s">
        <v>1317</v>
      </c>
      <c r="AH319" t="s">
        <v>192</v>
      </c>
      <c r="AI319" t="s">
        <v>162</v>
      </c>
      <c r="AJ319">
        <v>30</v>
      </c>
      <c r="AK319" t="s">
        <v>63</v>
      </c>
      <c r="AL319" t="s">
        <v>58</v>
      </c>
      <c r="AM319" t="s">
        <v>58</v>
      </c>
      <c r="AN319" t="s">
        <v>58</v>
      </c>
      <c r="AO319" t="s">
        <v>58</v>
      </c>
      <c r="AP319" t="s">
        <v>58</v>
      </c>
      <c r="AQ319" t="s">
        <v>783</v>
      </c>
    </row>
    <row r="320" spans="1:43" x14ac:dyDescent="0.35">
      <c r="A320" t="s">
        <v>1266</v>
      </c>
      <c r="B320" t="s">
        <v>47</v>
      </c>
      <c r="C320" t="s">
        <v>1318</v>
      </c>
      <c r="E320" t="s">
        <v>49</v>
      </c>
      <c r="F320" t="s">
        <v>1319</v>
      </c>
      <c r="G320" t="s">
        <v>1320</v>
      </c>
      <c r="I320" t="str">
        <f>HYPERLINK("https://play.google.com/store/apps/details?id=com.finopaymentbank.mobile&amp;reviewId=e48fd04e-d484-4876-bc88-eae78a5665e7","https://play.google.com/store/apps/details?id=com.finopaymentbank.mobile&amp;reviewId=e48fd04e-d484-4876-bc88-eae78a5665e7")</f>
        <v>https://play.google.com/store/apps/details?id=com.finopaymentbank.mobile&amp;reviewId=e48fd04e-d484-4876-bc88-eae78a5665e7</v>
      </c>
      <c r="J320" t="s">
        <v>52</v>
      </c>
      <c r="Y320" t="s">
        <v>53</v>
      </c>
      <c r="Z320" t="s">
        <v>54</v>
      </c>
      <c r="AD320" t="s">
        <v>94</v>
      </c>
      <c r="AE320" t="s">
        <v>95</v>
      </c>
      <c r="AF320" t="s">
        <v>1321</v>
      </c>
      <c r="AH320" t="s">
        <v>192</v>
      </c>
      <c r="AI320" t="s">
        <v>1322</v>
      </c>
      <c r="AJ320">
        <v>30</v>
      </c>
      <c r="AK320" t="s">
        <v>63</v>
      </c>
      <c r="AL320" t="s">
        <v>58</v>
      </c>
      <c r="AM320" t="s">
        <v>58</v>
      </c>
      <c r="AN320" t="s">
        <v>58</v>
      </c>
      <c r="AO320" t="s">
        <v>58</v>
      </c>
      <c r="AP320" t="s">
        <v>58</v>
      </c>
      <c r="AQ320" t="s">
        <v>783</v>
      </c>
    </row>
    <row r="321" spans="1:43" x14ac:dyDescent="0.35">
      <c r="A321" t="s">
        <v>1266</v>
      </c>
      <c r="B321" t="s">
        <v>47</v>
      </c>
      <c r="C321" t="s">
        <v>1323</v>
      </c>
      <c r="E321" t="s">
        <v>49</v>
      </c>
      <c r="F321" t="s">
        <v>380</v>
      </c>
      <c r="G321" t="s">
        <v>1324</v>
      </c>
      <c r="I321" t="str">
        <f>HYPERLINK("https://play.google.com/store/apps/details?id=com.finopaymentbank.mobile&amp;reviewId=07f7dc06-e548-47dd-880f-ec680731c965","https://play.google.com/store/apps/details?id=com.finopaymentbank.mobile&amp;reviewId=07f7dc06-e548-47dd-880f-ec680731c965")</f>
        <v>https://play.google.com/store/apps/details?id=com.finopaymentbank.mobile&amp;reviewId=07f7dc06-e548-47dd-880f-ec680731c965</v>
      </c>
      <c r="J321" t="s">
        <v>92</v>
      </c>
      <c r="Y321" t="s">
        <v>53</v>
      </c>
      <c r="Z321" t="s">
        <v>54</v>
      </c>
      <c r="AD321" t="s">
        <v>94</v>
      </c>
      <c r="AE321" t="s">
        <v>95</v>
      </c>
      <c r="AF321" t="s">
        <v>1325</v>
      </c>
      <c r="AH321" t="s">
        <v>187</v>
      </c>
      <c r="AI321" t="s">
        <v>1326</v>
      </c>
      <c r="AJ321">
        <v>31</v>
      </c>
      <c r="AK321" t="s">
        <v>63</v>
      </c>
      <c r="AL321" t="s">
        <v>58</v>
      </c>
      <c r="AM321" t="s">
        <v>58</v>
      </c>
      <c r="AN321" t="s">
        <v>58</v>
      </c>
      <c r="AO321" t="s">
        <v>58</v>
      </c>
      <c r="AP321" t="s">
        <v>58</v>
      </c>
      <c r="AQ321" t="s">
        <v>58</v>
      </c>
    </row>
    <row r="322" spans="1:43" x14ac:dyDescent="0.35">
      <c r="A322" t="s">
        <v>1266</v>
      </c>
      <c r="B322" t="s">
        <v>47</v>
      </c>
      <c r="C322" t="s">
        <v>1327</v>
      </c>
      <c r="E322" t="s">
        <v>49</v>
      </c>
      <c r="F322" t="s">
        <v>713</v>
      </c>
      <c r="G322" t="s">
        <v>1328</v>
      </c>
      <c r="I322" t="str">
        <f>HYPERLINK("https://play.google.com/store/apps/details?id=com.finopaymentbank.mobile&amp;reviewId=fe8d54ce-ca1d-4b52-afa5-e0796621e385","https://play.google.com/store/apps/details?id=com.finopaymentbank.mobile&amp;reviewId=fe8d54ce-ca1d-4b52-afa5-e0796621e385")</f>
        <v>https://play.google.com/store/apps/details?id=com.finopaymentbank.mobile&amp;reviewId=fe8d54ce-ca1d-4b52-afa5-e0796621e385</v>
      </c>
      <c r="Y322" t="s">
        <v>53</v>
      </c>
      <c r="Z322" t="s">
        <v>54</v>
      </c>
      <c r="AD322" t="s">
        <v>94</v>
      </c>
      <c r="AE322" t="s">
        <v>95</v>
      </c>
      <c r="AF322" t="s">
        <v>1329</v>
      </c>
      <c r="AH322" t="s">
        <v>187</v>
      </c>
      <c r="AI322" t="s">
        <v>766</v>
      </c>
      <c r="AJ322">
        <v>31</v>
      </c>
      <c r="AK322" t="s">
        <v>63</v>
      </c>
      <c r="AL322" t="s">
        <v>58</v>
      </c>
      <c r="AM322" t="s">
        <v>58</v>
      </c>
      <c r="AN322" t="s">
        <v>58</v>
      </c>
      <c r="AO322" t="s">
        <v>58</v>
      </c>
      <c r="AP322" t="s">
        <v>58</v>
      </c>
      <c r="AQ322" t="s">
        <v>58</v>
      </c>
    </row>
    <row r="323" spans="1:43" x14ac:dyDescent="0.35">
      <c r="A323" t="s">
        <v>1330</v>
      </c>
      <c r="B323" t="s">
        <v>47</v>
      </c>
      <c r="C323" t="s">
        <v>1331</v>
      </c>
      <c r="E323" t="s">
        <v>49</v>
      </c>
      <c r="F323" t="s">
        <v>298</v>
      </c>
      <c r="G323" t="s">
        <v>1332</v>
      </c>
      <c r="I323" t="str">
        <f>HYPERLINK("https://play.google.com/store/apps/details?id=com.finopaymentbank.mobile&amp;reviewId=f41bc1e6-4486-49d2-9aac-05c762f0284d","https://play.google.com/store/apps/details?id=com.finopaymentbank.mobile&amp;reviewId=f41bc1e6-4486-49d2-9aac-05c762f0284d")</f>
        <v>https://play.google.com/store/apps/details?id=com.finopaymentbank.mobile&amp;reviewId=f41bc1e6-4486-49d2-9aac-05c762f0284d</v>
      </c>
      <c r="Y323" t="s">
        <v>53</v>
      </c>
      <c r="Z323" t="s">
        <v>54</v>
      </c>
      <c r="AD323" t="s">
        <v>94</v>
      </c>
      <c r="AE323" t="s">
        <v>95</v>
      </c>
      <c r="AF323" t="s">
        <v>1333</v>
      </c>
      <c r="AI323" t="s">
        <v>1334</v>
      </c>
      <c r="AJ323">
        <v>31</v>
      </c>
      <c r="AK323" t="s">
        <v>63</v>
      </c>
      <c r="AL323" t="s">
        <v>58</v>
      </c>
      <c r="AM323" t="s">
        <v>58</v>
      </c>
      <c r="AN323" t="s">
        <v>58</v>
      </c>
      <c r="AO323" t="s">
        <v>58</v>
      </c>
      <c r="AP323" t="s">
        <v>58</v>
      </c>
      <c r="AQ323" t="s">
        <v>783</v>
      </c>
    </row>
    <row r="324" spans="1:43" x14ac:dyDescent="0.35">
      <c r="A324" t="s">
        <v>1330</v>
      </c>
      <c r="B324" t="s">
        <v>47</v>
      </c>
      <c r="C324" t="s">
        <v>1335</v>
      </c>
      <c r="E324" t="s">
        <v>49</v>
      </c>
      <c r="F324" t="s">
        <v>1336</v>
      </c>
      <c r="G324" t="s">
        <v>1337</v>
      </c>
      <c r="I324" t="str">
        <f>HYPERLINK("https://play.google.com/store/apps/details?id=com.finopaymentbank.mobile&amp;reviewId=ea7f6236-864a-47a1-8052-fe90da9e9bb0","https://play.google.com/store/apps/details?id=com.finopaymentbank.mobile&amp;reviewId=ea7f6236-864a-47a1-8052-fe90da9e9bb0")</f>
        <v>https://play.google.com/store/apps/details?id=com.finopaymentbank.mobile&amp;reviewId=ea7f6236-864a-47a1-8052-fe90da9e9bb0</v>
      </c>
      <c r="J324" t="s">
        <v>52</v>
      </c>
      <c r="Y324" t="s">
        <v>53</v>
      </c>
      <c r="Z324" t="s">
        <v>54</v>
      </c>
      <c r="AD324" t="s">
        <v>94</v>
      </c>
      <c r="AE324" t="s">
        <v>95</v>
      </c>
      <c r="AF324" t="s">
        <v>1338</v>
      </c>
      <c r="AH324" t="s">
        <v>187</v>
      </c>
      <c r="AI324" t="s">
        <v>860</v>
      </c>
      <c r="AJ324">
        <v>31</v>
      </c>
      <c r="AK324" t="s">
        <v>63</v>
      </c>
      <c r="AL324" t="s">
        <v>58</v>
      </c>
      <c r="AM324" t="s">
        <v>58</v>
      </c>
      <c r="AN324" t="s">
        <v>58</v>
      </c>
      <c r="AO324" t="s">
        <v>58</v>
      </c>
      <c r="AP324" t="s">
        <v>58</v>
      </c>
      <c r="AQ324" t="s">
        <v>783</v>
      </c>
    </row>
    <row r="325" spans="1:43" x14ac:dyDescent="0.35">
      <c r="A325" t="s">
        <v>1330</v>
      </c>
      <c r="B325" t="s">
        <v>47</v>
      </c>
      <c r="C325" t="s">
        <v>1339</v>
      </c>
      <c r="E325" t="s">
        <v>65</v>
      </c>
      <c r="F325" t="s">
        <v>1340</v>
      </c>
      <c r="G325" t="s">
        <v>1341</v>
      </c>
      <c r="I325" t="str">
        <f>HYPERLINK("https://play.google.com/store/apps/details?id=com.finopaymentbank.mobile&amp;reviewId=4b9352e9-1730-4e9f-b564-74570d907b97","https://play.google.com/store/apps/details?id=com.finopaymentbank.mobile&amp;reviewId=4b9352e9-1730-4e9f-b564-74570d907b97")</f>
        <v>https://play.google.com/store/apps/details?id=com.finopaymentbank.mobile&amp;reviewId=4b9352e9-1730-4e9f-b564-74570d907b97</v>
      </c>
      <c r="J325" t="s">
        <v>52</v>
      </c>
      <c r="Y325" t="s">
        <v>53</v>
      </c>
      <c r="Z325" t="s">
        <v>68</v>
      </c>
      <c r="AD325" t="s">
        <v>833</v>
      </c>
      <c r="AE325" t="s">
        <v>95</v>
      </c>
      <c r="AF325" t="s">
        <v>1342</v>
      </c>
      <c r="AH325" t="s">
        <v>187</v>
      </c>
      <c r="AI325" t="s">
        <v>1343</v>
      </c>
      <c r="AJ325">
        <v>33</v>
      </c>
      <c r="AK325" t="s">
        <v>63</v>
      </c>
      <c r="AL325" t="s">
        <v>58</v>
      </c>
      <c r="AM325" t="s">
        <v>58</v>
      </c>
      <c r="AN325" t="s">
        <v>58</v>
      </c>
      <c r="AO325" t="s">
        <v>58</v>
      </c>
      <c r="AP325" t="s">
        <v>58</v>
      </c>
      <c r="AQ325" t="s">
        <v>783</v>
      </c>
    </row>
    <row r="326" spans="1:43" x14ac:dyDescent="0.35">
      <c r="A326" t="s">
        <v>1330</v>
      </c>
      <c r="B326" t="s">
        <v>47</v>
      </c>
      <c r="C326" t="s">
        <v>1344</v>
      </c>
      <c r="E326" t="s">
        <v>49</v>
      </c>
      <c r="F326" t="s">
        <v>86</v>
      </c>
      <c r="G326" t="s">
        <v>1345</v>
      </c>
      <c r="I326" t="str">
        <f>HYPERLINK("https://play.google.com/store/apps/details?id=com.finopaymentbank.mobile&amp;reviewId=486d7003-14b9-4f76-af41-1a198a079d3f","https://play.google.com/store/apps/details?id=com.finopaymentbank.mobile&amp;reviewId=486d7003-14b9-4f76-af41-1a198a079d3f")</f>
        <v>https://play.google.com/store/apps/details?id=com.finopaymentbank.mobile&amp;reviewId=486d7003-14b9-4f76-af41-1a198a079d3f</v>
      </c>
      <c r="J326" t="s">
        <v>52</v>
      </c>
      <c r="Y326" t="s">
        <v>53</v>
      </c>
      <c r="Z326" t="s">
        <v>54</v>
      </c>
      <c r="AD326" t="s">
        <v>94</v>
      </c>
      <c r="AE326" t="s">
        <v>95</v>
      </c>
      <c r="AF326" t="s">
        <v>1346</v>
      </c>
      <c r="AH326" t="s">
        <v>347</v>
      </c>
      <c r="AI326" t="s">
        <v>637</v>
      </c>
      <c r="AJ326">
        <v>30</v>
      </c>
      <c r="AK326" t="s">
        <v>63</v>
      </c>
      <c r="AL326" t="s">
        <v>58</v>
      </c>
      <c r="AM326" t="s">
        <v>58</v>
      </c>
      <c r="AN326" t="s">
        <v>58</v>
      </c>
      <c r="AO326" t="s">
        <v>58</v>
      </c>
      <c r="AP326" t="s">
        <v>58</v>
      </c>
      <c r="AQ326" t="s">
        <v>783</v>
      </c>
    </row>
    <row r="327" spans="1:43" x14ac:dyDescent="0.35">
      <c r="A327" t="s">
        <v>1330</v>
      </c>
      <c r="B327" t="s">
        <v>47</v>
      </c>
      <c r="C327" t="s">
        <v>1347</v>
      </c>
      <c r="E327" t="s">
        <v>49</v>
      </c>
      <c r="F327" t="s">
        <v>1348</v>
      </c>
      <c r="G327" t="s">
        <v>1349</v>
      </c>
      <c r="I327" t="str">
        <f>HYPERLINK("https://play.google.com/store/apps/details?id=com.finopaymentbank.mobile&amp;reviewId=3c3151f8-f747-4463-98c4-83f75cde9838","https://play.google.com/store/apps/details?id=com.finopaymentbank.mobile&amp;reviewId=3c3151f8-f747-4463-98c4-83f75cde9838")</f>
        <v>https://play.google.com/store/apps/details?id=com.finopaymentbank.mobile&amp;reviewId=3c3151f8-f747-4463-98c4-83f75cde9838</v>
      </c>
      <c r="J327" t="s">
        <v>52</v>
      </c>
      <c r="Y327" t="s">
        <v>53</v>
      </c>
      <c r="Z327" t="s">
        <v>54</v>
      </c>
      <c r="AD327" t="s">
        <v>94</v>
      </c>
      <c r="AE327" t="s">
        <v>95</v>
      </c>
      <c r="AF327" t="s">
        <v>1350</v>
      </c>
      <c r="AH327" t="s">
        <v>192</v>
      </c>
      <c r="AI327" t="s">
        <v>827</v>
      </c>
      <c r="AJ327">
        <v>33</v>
      </c>
      <c r="AK327" t="s">
        <v>63</v>
      </c>
      <c r="AL327" t="s">
        <v>58</v>
      </c>
      <c r="AM327" t="s">
        <v>58</v>
      </c>
      <c r="AN327" t="s">
        <v>58</v>
      </c>
      <c r="AO327" t="s">
        <v>58</v>
      </c>
      <c r="AP327" t="s">
        <v>58</v>
      </c>
      <c r="AQ327" t="s">
        <v>783</v>
      </c>
    </row>
    <row r="328" spans="1:43" x14ac:dyDescent="0.35">
      <c r="A328" t="s">
        <v>1330</v>
      </c>
      <c r="B328" t="s">
        <v>47</v>
      </c>
      <c r="C328" t="s">
        <v>1351</v>
      </c>
      <c r="E328" t="s">
        <v>49</v>
      </c>
      <c r="F328" t="s">
        <v>77</v>
      </c>
      <c r="G328" t="s">
        <v>1352</v>
      </c>
      <c r="I328" t="str">
        <f>HYPERLINK("https://play.google.com/store/apps/details?id=com.finopaymentbank.mobile&amp;reviewId=1d04fafa-8bd3-4936-b72d-fbd64838ed1e","https://play.google.com/store/apps/details?id=com.finopaymentbank.mobile&amp;reviewId=1d04fafa-8bd3-4936-b72d-fbd64838ed1e")</f>
        <v>https://play.google.com/store/apps/details?id=com.finopaymentbank.mobile&amp;reviewId=1d04fafa-8bd3-4936-b72d-fbd64838ed1e</v>
      </c>
      <c r="Y328" t="s">
        <v>53</v>
      </c>
      <c r="Z328" t="s">
        <v>54</v>
      </c>
      <c r="AD328" t="s">
        <v>94</v>
      </c>
      <c r="AE328" t="s">
        <v>95</v>
      </c>
      <c r="AF328" t="s">
        <v>1353</v>
      </c>
      <c r="AH328" t="s">
        <v>187</v>
      </c>
      <c r="AI328" t="s">
        <v>1354</v>
      </c>
      <c r="AJ328">
        <v>31</v>
      </c>
      <c r="AK328" t="s">
        <v>63</v>
      </c>
      <c r="AL328" t="s">
        <v>58</v>
      </c>
      <c r="AM328" t="s">
        <v>58</v>
      </c>
      <c r="AN328" t="s">
        <v>58</v>
      </c>
      <c r="AO328" t="s">
        <v>58</v>
      </c>
      <c r="AP328" t="s">
        <v>58</v>
      </c>
      <c r="AQ328" t="s">
        <v>783</v>
      </c>
    </row>
    <row r="329" spans="1:43" x14ac:dyDescent="0.35">
      <c r="A329" t="s">
        <v>1330</v>
      </c>
      <c r="B329" t="s">
        <v>47</v>
      </c>
      <c r="C329" t="s">
        <v>1355</v>
      </c>
      <c r="E329" t="s">
        <v>49</v>
      </c>
      <c r="F329" t="s">
        <v>66</v>
      </c>
      <c r="G329" t="s">
        <v>1356</v>
      </c>
      <c r="I329" t="str">
        <f>HYPERLINK("https://play.google.com/store/apps/details?id=com.finopaymentbank.mobile&amp;reviewId=943f2017-7375-4e57-845e-d239de241c33","https://play.google.com/store/apps/details?id=com.finopaymentbank.mobile&amp;reviewId=943f2017-7375-4e57-845e-d239de241c33")</f>
        <v>https://play.google.com/store/apps/details?id=com.finopaymentbank.mobile&amp;reviewId=943f2017-7375-4e57-845e-d239de241c33</v>
      </c>
      <c r="J329" t="s">
        <v>52</v>
      </c>
      <c r="Y329" t="s">
        <v>53</v>
      </c>
      <c r="Z329" t="s">
        <v>54</v>
      </c>
      <c r="AD329" t="s">
        <v>94</v>
      </c>
      <c r="AE329" t="s">
        <v>95</v>
      </c>
      <c r="AF329" t="s">
        <v>1357</v>
      </c>
      <c r="AH329" t="s">
        <v>192</v>
      </c>
      <c r="AI329" t="s">
        <v>1358</v>
      </c>
      <c r="AJ329">
        <v>31</v>
      </c>
      <c r="AK329" t="s">
        <v>63</v>
      </c>
      <c r="AL329" t="s">
        <v>58</v>
      </c>
      <c r="AM329" t="s">
        <v>58</v>
      </c>
      <c r="AN329" t="s">
        <v>58</v>
      </c>
      <c r="AO329" t="s">
        <v>58</v>
      </c>
      <c r="AP329" t="s">
        <v>58</v>
      </c>
      <c r="AQ329" t="s">
        <v>783</v>
      </c>
    </row>
    <row r="330" spans="1:43" x14ac:dyDescent="0.35">
      <c r="A330" t="s">
        <v>1330</v>
      </c>
      <c r="B330" t="s">
        <v>47</v>
      </c>
      <c r="C330" t="s">
        <v>1359</v>
      </c>
      <c r="E330" t="s">
        <v>49</v>
      </c>
      <c r="F330" t="s">
        <v>801</v>
      </c>
      <c r="G330" t="s">
        <v>1360</v>
      </c>
      <c r="I330" t="str">
        <f>HYPERLINK("https://play.google.com/store/apps/details?id=com.finopaymentbank.mobile&amp;reviewId=4f3d060d-dfdf-44a2-adf8-cb471d8d8449","https://play.google.com/store/apps/details?id=com.finopaymentbank.mobile&amp;reviewId=4f3d060d-dfdf-44a2-adf8-cb471d8d8449")</f>
        <v>https://play.google.com/store/apps/details?id=com.finopaymentbank.mobile&amp;reviewId=4f3d060d-dfdf-44a2-adf8-cb471d8d8449</v>
      </c>
      <c r="J330" t="s">
        <v>52</v>
      </c>
      <c r="Y330" t="s">
        <v>53</v>
      </c>
      <c r="Z330" t="s">
        <v>54</v>
      </c>
      <c r="AD330" t="s">
        <v>94</v>
      </c>
      <c r="AE330" t="s">
        <v>95</v>
      </c>
      <c r="AF330" t="s">
        <v>1361</v>
      </c>
      <c r="AH330" t="s">
        <v>187</v>
      </c>
      <c r="AI330" t="s">
        <v>1362</v>
      </c>
      <c r="AJ330">
        <v>33</v>
      </c>
      <c r="AK330" t="s">
        <v>63</v>
      </c>
      <c r="AL330" t="s">
        <v>58</v>
      </c>
      <c r="AM330" t="s">
        <v>58</v>
      </c>
      <c r="AN330" t="s">
        <v>58</v>
      </c>
      <c r="AO330" t="s">
        <v>58</v>
      </c>
      <c r="AP330" t="s">
        <v>58</v>
      </c>
      <c r="AQ330" t="s">
        <v>783</v>
      </c>
    </row>
    <row r="331" spans="1:43" x14ac:dyDescent="0.35">
      <c r="A331" t="s">
        <v>1330</v>
      </c>
      <c r="B331" t="s">
        <v>47</v>
      </c>
      <c r="C331" t="s">
        <v>1363</v>
      </c>
      <c r="E331" t="s">
        <v>76</v>
      </c>
      <c r="F331" t="s">
        <v>1364</v>
      </c>
      <c r="G331" t="s">
        <v>1365</v>
      </c>
      <c r="I331" t="str">
        <f>HYPERLINK("https://play.google.com/store/apps/details?id=com.finopaymentbank.mobile&amp;reviewId=d25649db-fad4-4c1c-838f-3a1b1b55d0e7","https://play.google.com/store/apps/details?id=com.finopaymentbank.mobile&amp;reviewId=d25649db-fad4-4c1c-838f-3a1b1b55d0e7")</f>
        <v>https://play.google.com/store/apps/details?id=com.finopaymentbank.mobile&amp;reviewId=d25649db-fad4-4c1c-838f-3a1b1b55d0e7</v>
      </c>
      <c r="J331" t="s">
        <v>52</v>
      </c>
      <c r="Y331" t="s">
        <v>53</v>
      </c>
      <c r="Z331" t="s">
        <v>114</v>
      </c>
      <c r="AD331" t="s">
        <v>797</v>
      </c>
      <c r="AE331" t="s">
        <v>95</v>
      </c>
      <c r="AF331" t="s">
        <v>1366</v>
      </c>
      <c r="AH331" t="s">
        <v>187</v>
      </c>
      <c r="AI331" t="s">
        <v>222</v>
      </c>
      <c r="AJ331">
        <v>31</v>
      </c>
      <c r="AK331" t="s">
        <v>63</v>
      </c>
      <c r="AL331" t="s">
        <v>58</v>
      </c>
      <c r="AM331" t="s">
        <v>58</v>
      </c>
      <c r="AN331" t="s">
        <v>58</v>
      </c>
      <c r="AO331" t="s">
        <v>58</v>
      </c>
      <c r="AP331" t="s">
        <v>58</v>
      </c>
      <c r="AQ331" t="s">
        <v>783</v>
      </c>
    </row>
    <row r="332" spans="1:43" x14ac:dyDescent="0.35">
      <c r="A332" t="s">
        <v>1330</v>
      </c>
      <c r="B332" t="s">
        <v>47</v>
      </c>
      <c r="C332" t="s">
        <v>1367</v>
      </c>
      <c r="E332" t="s">
        <v>49</v>
      </c>
      <c r="F332" t="s">
        <v>648</v>
      </c>
      <c r="G332" t="s">
        <v>1368</v>
      </c>
      <c r="I332" t="str">
        <f>HYPERLINK("https://play.google.com/store/apps/details?id=com.finopaymentbank.mobile&amp;reviewId=7274b3c4-280e-4f06-93f2-e3f5824a11db","https://play.google.com/store/apps/details?id=com.finopaymentbank.mobile&amp;reviewId=7274b3c4-280e-4f06-93f2-e3f5824a11db")</f>
        <v>https://play.google.com/store/apps/details?id=com.finopaymentbank.mobile&amp;reviewId=7274b3c4-280e-4f06-93f2-e3f5824a11db</v>
      </c>
      <c r="J332" t="s">
        <v>52</v>
      </c>
      <c r="Y332" t="s">
        <v>53</v>
      </c>
      <c r="Z332" t="s">
        <v>54</v>
      </c>
      <c r="AD332" t="s">
        <v>94</v>
      </c>
      <c r="AE332" t="s">
        <v>95</v>
      </c>
      <c r="AF332" t="s">
        <v>1369</v>
      </c>
      <c r="AH332" t="s">
        <v>187</v>
      </c>
      <c r="AI332" t="s">
        <v>1370</v>
      </c>
      <c r="AJ332">
        <v>29</v>
      </c>
      <c r="AK332" t="s">
        <v>63</v>
      </c>
      <c r="AL332" t="s">
        <v>58</v>
      </c>
      <c r="AM332" t="s">
        <v>58</v>
      </c>
      <c r="AN332" t="s">
        <v>58</v>
      </c>
      <c r="AO332" t="s">
        <v>58</v>
      </c>
      <c r="AP332" t="s">
        <v>58</v>
      </c>
      <c r="AQ332" t="s">
        <v>783</v>
      </c>
    </row>
    <row r="333" spans="1:43" x14ac:dyDescent="0.35">
      <c r="A333" t="s">
        <v>1330</v>
      </c>
      <c r="B333" t="s">
        <v>47</v>
      </c>
      <c r="C333" t="s">
        <v>962</v>
      </c>
      <c r="E333" t="s">
        <v>49</v>
      </c>
      <c r="F333" t="s">
        <v>1371</v>
      </c>
      <c r="G333" t="s">
        <v>1372</v>
      </c>
      <c r="I333" t="str">
        <f>HYPERLINK("https://play.google.com/store/apps/details?id=com.finopaymentbank.mobile&amp;reviewId=f4972932-0b0d-4168-a349-a8a1b7dc17cd","https://play.google.com/store/apps/details?id=com.finopaymentbank.mobile&amp;reviewId=f4972932-0b0d-4168-a349-a8a1b7dc17cd")</f>
        <v>https://play.google.com/store/apps/details?id=com.finopaymentbank.mobile&amp;reviewId=f4972932-0b0d-4168-a349-a8a1b7dc17cd</v>
      </c>
      <c r="J333" t="s">
        <v>52</v>
      </c>
      <c r="Y333" t="s">
        <v>53</v>
      </c>
      <c r="Z333" t="s">
        <v>54</v>
      </c>
      <c r="AD333" t="s">
        <v>94</v>
      </c>
      <c r="AE333" t="s">
        <v>95</v>
      </c>
      <c r="AF333" t="s">
        <v>1373</v>
      </c>
      <c r="AH333" t="s">
        <v>187</v>
      </c>
      <c r="AI333" t="s">
        <v>162</v>
      </c>
      <c r="AJ333">
        <v>30</v>
      </c>
      <c r="AK333" t="s">
        <v>63</v>
      </c>
      <c r="AL333" t="s">
        <v>58</v>
      </c>
      <c r="AM333" t="s">
        <v>58</v>
      </c>
      <c r="AN333" t="s">
        <v>58</v>
      </c>
      <c r="AO333" t="s">
        <v>58</v>
      </c>
      <c r="AP333" t="s">
        <v>58</v>
      </c>
      <c r="AQ333" t="s">
        <v>783</v>
      </c>
    </row>
    <row r="334" spans="1:43" x14ac:dyDescent="0.35">
      <c r="A334" t="s">
        <v>1330</v>
      </c>
      <c r="B334" t="s">
        <v>47</v>
      </c>
      <c r="C334" t="s">
        <v>1374</v>
      </c>
      <c r="E334" t="s">
        <v>49</v>
      </c>
      <c r="F334" t="s">
        <v>66</v>
      </c>
      <c r="G334" t="s">
        <v>1375</v>
      </c>
      <c r="I334" t="str">
        <f>HYPERLINK("https://play.google.com/store/apps/details?id=com.finopaymentbank.mobile&amp;reviewId=27ced21e-2cad-4a57-85cd-7746a6750e10","https://play.google.com/store/apps/details?id=com.finopaymentbank.mobile&amp;reviewId=27ced21e-2cad-4a57-85cd-7746a6750e10")</f>
        <v>https://play.google.com/store/apps/details?id=com.finopaymentbank.mobile&amp;reviewId=27ced21e-2cad-4a57-85cd-7746a6750e10</v>
      </c>
      <c r="Y334" t="s">
        <v>53</v>
      </c>
      <c r="Z334" t="s">
        <v>54</v>
      </c>
      <c r="AD334" t="s">
        <v>94</v>
      </c>
      <c r="AE334" t="s">
        <v>95</v>
      </c>
      <c r="AF334" t="s">
        <v>1376</v>
      </c>
      <c r="AH334" t="s">
        <v>187</v>
      </c>
      <c r="AI334" t="s">
        <v>293</v>
      </c>
      <c r="AJ334">
        <v>29</v>
      </c>
      <c r="AK334" t="s">
        <v>63</v>
      </c>
      <c r="AL334" t="s">
        <v>58</v>
      </c>
      <c r="AM334" t="s">
        <v>58</v>
      </c>
      <c r="AN334" t="s">
        <v>58</v>
      </c>
      <c r="AO334" t="s">
        <v>58</v>
      </c>
      <c r="AP334" t="s">
        <v>58</v>
      </c>
      <c r="AQ334" t="s">
        <v>783</v>
      </c>
    </row>
    <row r="335" spans="1:43" x14ac:dyDescent="0.35">
      <c r="A335" t="s">
        <v>1330</v>
      </c>
      <c r="B335" t="s">
        <v>47</v>
      </c>
      <c r="C335" t="s">
        <v>1377</v>
      </c>
      <c r="E335" t="s">
        <v>49</v>
      </c>
      <c r="F335" t="s">
        <v>550</v>
      </c>
      <c r="G335" t="s">
        <v>1378</v>
      </c>
      <c r="I335" t="str">
        <f>HYPERLINK("https://play.google.com/store/apps/details?id=com.finopaymentbank.mobile&amp;reviewId=d4ade21e-f0da-4e62-8c09-a7655214cd4c","https://play.google.com/store/apps/details?id=com.finopaymentbank.mobile&amp;reviewId=d4ade21e-f0da-4e62-8c09-a7655214cd4c")</f>
        <v>https://play.google.com/store/apps/details?id=com.finopaymentbank.mobile&amp;reviewId=d4ade21e-f0da-4e62-8c09-a7655214cd4c</v>
      </c>
      <c r="J335" t="s">
        <v>52</v>
      </c>
      <c r="Y335" t="s">
        <v>53</v>
      </c>
      <c r="Z335" t="s">
        <v>54</v>
      </c>
      <c r="AD335" t="s">
        <v>94</v>
      </c>
      <c r="AE335" t="s">
        <v>95</v>
      </c>
      <c r="AF335" t="s">
        <v>1379</v>
      </c>
      <c r="AH335" t="s">
        <v>187</v>
      </c>
      <c r="AI335" t="s">
        <v>480</v>
      </c>
      <c r="AJ335">
        <v>30</v>
      </c>
      <c r="AK335" t="s">
        <v>63</v>
      </c>
      <c r="AL335" t="s">
        <v>58</v>
      </c>
      <c r="AM335" t="s">
        <v>58</v>
      </c>
      <c r="AN335" t="s">
        <v>58</v>
      </c>
      <c r="AO335" t="s">
        <v>58</v>
      </c>
      <c r="AP335" t="s">
        <v>58</v>
      </c>
      <c r="AQ335" t="s">
        <v>783</v>
      </c>
    </row>
    <row r="336" spans="1:43" x14ac:dyDescent="0.35">
      <c r="A336" t="s">
        <v>1330</v>
      </c>
      <c r="B336" t="s">
        <v>47</v>
      </c>
      <c r="C336" t="s">
        <v>1380</v>
      </c>
      <c r="E336" t="s">
        <v>49</v>
      </c>
      <c r="F336" t="s">
        <v>86</v>
      </c>
      <c r="G336" t="s">
        <v>1381</v>
      </c>
      <c r="I336" t="str">
        <f>HYPERLINK("https://play.google.com/store/apps/details?id=com.finopaymentbank.mobile&amp;reviewId=258d8b71-a0cf-4cce-9f00-98a2af5e5393","https://play.google.com/store/apps/details?id=com.finopaymentbank.mobile&amp;reviewId=258d8b71-a0cf-4cce-9f00-98a2af5e5393")</f>
        <v>https://play.google.com/store/apps/details?id=com.finopaymentbank.mobile&amp;reviewId=258d8b71-a0cf-4cce-9f00-98a2af5e5393</v>
      </c>
      <c r="J336" t="s">
        <v>52</v>
      </c>
      <c r="Y336" t="s">
        <v>53</v>
      </c>
      <c r="Z336" t="s">
        <v>54</v>
      </c>
      <c r="AD336" t="s">
        <v>94</v>
      </c>
      <c r="AE336" t="s">
        <v>95</v>
      </c>
      <c r="AF336" t="s">
        <v>1382</v>
      </c>
      <c r="AH336" t="s">
        <v>192</v>
      </c>
      <c r="AI336" t="s">
        <v>1383</v>
      </c>
      <c r="AJ336">
        <v>30</v>
      </c>
      <c r="AK336" t="s">
        <v>63</v>
      </c>
      <c r="AL336" t="s">
        <v>58</v>
      </c>
      <c r="AM336" t="s">
        <v>58</v>
      </c>
      <c r="AN336" t="s">
        <v>58</v>
      </c>
      <c r="AO336" t="s">
        <v>58</v>
      </c>
      <c r="AP336" t="s">
        <v>58</v>
      </c>
      <c r="AQ336" t="s">
        <v>783</v>
      </c>
    </row>
    <row r="337" spans="1:43" x14ac:dyDescent="0.35">
      <c r="A337" t="s">
        <v>1330</v>
      </c>
      <c r="B337" t="s">
        <v>47</v>
      </c>
      <c r="C337" t="s">
        <v>1384</v>
      </c>
      <c r="E337" t="s">
        <v>49</v>
      </c>
      <c r="F337" t="s">
        <v>1385</v>
      </c>
      <c r="G337" t="s">
        <v>1386</v>
      </c>
      <c r="I337" t="str">
        <f>HYPERLINK("https://play.google.com/store/apps/details?id=com.finopaymentbank.mobile&amp;reviewId=d39ca866-9253-4139-9f1f-46f29f1075ef","https://play.google.com/store/apps/details?id=com.finopaymentbank.mobile&amp;reviewId=d39ca866-9253-4139-9f1f-46f29f1075ef")</f>
        <v>https://play.google.com/store/apps/details?id=com.finopaymentbank.mobile&amp;reviewId=d39ca866-9253-4139-9f1f-46f29f1075ef</v>
      </c>
      <c r="J337" t="s">
        <v>52</v>
      </c>
      <c r="Y337" t="s">
        <v>53</v>
      </c>
      <c r="Z337" t="s">
        <v>54</v>
      </c>
      <c r="AD337" t="s">
        <v>858</v>
      </c>
      <c r="AE337" t="s">
        <v>95</v>
      </c>
      <c r="AF337" t="s">
        <v>1387</v>
      </c>
      <c r="AI337" t="s">
        <v>1388</v>
      </c>
      <c r="AJ337">
        <v>31</v>
      </c>
      <c r="AK337" t="s">
        <v>63</v>
      </c>
      <c r="AL337" t="s">
        <v>58</v>
      </c>
      <c r="AM337" t="s">
        <v>58</v>
      </c>
      <c r="AN337" t="s">
        <v>58</v>
      </c>
      <c r="AO337" t="s">
        <v>58</v>
      </c>
      <c r="AP337" t="s">
        <v>58</v>
      </c>
      <c r="AQ337" t="s">
        <v>783</v>
      </c>
    </row>
    <row r="338" spans="1:43" x14ac:dyDescent="0.35">
      <c r="A338" t="s">
        <v>1330</v>
      </c>
      <c r="B338" t="s">
        <v>47</v>
      </c>
      <c r="C338" t="s">
        <v>1389</v>
      </c>
      <c r="E338" t="s">
        <v>76</v>
      </c>
      <c r="F338" t="s">
        <v>1390</v>
      </c>
      <c r="G338" t="s">
        <v>1391</v>
      </c>
      <c r="I338" t="str">
        <f>HYPERLINK("https://play.google.com/store/apps/details?id=com.finopaymentbank.mobile&amp;reviewId=c8642bed-b1fd-4553-a94a-92680f5ff516","https://play.google.com/store/apps/details?id=com.finopaymentbank.mobile&amp;reviewId=c8642bed-b1fd-4553-a94a-92680f5ff516")</f>
        <v>https://play.google.com/store/apps/details?id=com.finopaymentbank.mobile&amp;reviewId=c8642bed-b1fd-4553-a94a-92680f5ff516</v>
      </c>
      <c r="J338" t="s">
        <v>52</v>
      </c>
      <c r="Y338" t="s">
        <v>53</v>
      </c>
      <c r="Z338" t="s">
        <v>114</v>
      </c>
      <c r="AD338" t="s">
        <v>797</v>
      </c>
      <c r="AE338" t="s">
        <v>95</v>
      </c>
      <c r="AF338" t="s">
        <v>1392</v>
      </c>
      <c r="AH338" t="s">
        <v>192</v>
      </c>
      <c r="AI338" t="s">
        <v>69</v>
      </c>
      <c r="AJ338">
        <v>33</v>
      </c>
      <c r="AK338" t="s">
        <v>63</v>
      </c>
      <c r="AL338" t="s">
        <v>58</v>
      </c>
      <c r="AM338" t="s">
        <v>58</v>
      </c>
      <c r="AN338" t="s">
        <v>58</v>
      </c>
      <c r="AO338" t="s">
        <v>58</v>
      </c>
      <c r="AP338" t="s">
        <v>58</v>
      </c>
      <c r="AQ338" t="s">
        <v>783</v>
      </c>
    </row>
    <row r="339" spans="1:43" x14ac:dyDescent="0.35">
      <c r="A339" t="s">
        <v>1393</v>
      </c>
      <c r="B339" t="s">
        <v>47</v>
      </c>
      <c r="C339" t="s">
        <v>1394</v>
      </c>
      <c r="E339" t="s">
        <v>49</v>
      </c>
      <c r="F339" t="s">
        <v>1395</v>
      </c>
      <c r="G339" t="s">
        <v>1396</v>
      </c>
      <c r="I339" t="str">
        <f>HYPERLINK("https://play.google.com/store/apps/details?id=com.finopaymentbank.mobile&amp;reviewId=cfd91e09-01dc-4597-941e-71441cef6696","https://play.google.com/store/apps/details?id=com.finopaymentbank.mobile&amp;reviewId=cfd91e09-01dc-4597-941e-71441cef6696")</f>
        <v>https://play.google.com/store/apps/details?id=com.finopaymentbank.mobile&amp;reviewId=cfd91e09-01dc-4597-941e-71441cef6696</v>
      </c>
      <c r="J339" t="s">
        <v>52</v>
      </c>
      <c r="Y339" t="s">
        <v>53</v>
      </c>
      <c r="Z339" t="s">
        <v>54</v>
      </c>
      <c r="AD339" t="s">
        <v>94</v>
      </c>
      <c r="AE339" t="s">
        <v>95</v>
      </c>
      <c r="AF339" t="s">
        <v>1397</v>
      </c>
      <c r="AI339" t="s">
        <v>1398</v>
      </c>
      <c r="AJ339">
        <v>30</v>
      </c>
      <c r="AK339" t="s">
        <v>63</v>
      </c>
      <c r="AL339" t="s">
        <v>58</v>
      </c>
      <c r="AM339" t="s">
        <v>58</v>
      </c>
      <c r="AN339" t="s">
        <v>58</v>
      </c>
      <c r="AO339" t="s">
        <v>58</v>
      </c>
      <c r="AP339" t="s">
        <v>58</v>
      </c>
      <c r="AQ339" t="s">
        <v>783</v>
      </c>
    </row>
    <row r="340" spans="1:43" x14ac:dyDescent="0.35">
      <c r="A340" t="s">
        <v>1393</v>
      </c>
      <c r="B340" t="s">
        <v>47</v>
      </c>
      <c r="C340" t="s">
        <v>1399</v>
      </c>
      <c r="E340" t="s">
        <v>49</v>
      </c>
      <c r="F340" t="s">
        <v>104</v>
      </c>
      <c r="G340" t="s">
        <v>1400</v>
      </c>
      <c r="I340" t="str">
        <f>HYPERLINK("https://play.google.com/store/apps/details?id=com.finopaymentbank.mobile&amp;reviewId=7092ce86-a4a9-4239-ae80-6206cc21997d","https://play.google.com/store/apps/details?id=com.finopaymentbank.mobile&amp;reviewId=7092ce86-a4a9-4239-ae80-6206cc21997d")</f>
        <v>https://play.google.com/store/apps/details?id=com.finopaymentbank.mobile&amp;reviewId=7092ce86-a4a9-4239-ae80-6206cc21997d</v>
      </c>
      <c r="Y340" t="s">
        <v>53</v>
      </c>
      <c r="Z340" t="s">
        <v>54</v>
      </c>
      <c r="AD340" t="s">
        <v>94</v>
      </c>
      <c r="AE340" t="s">
        <v>95</v>
      </c>
      <c r="AF340" t="s">
        <v>1401</v>
      </c>
      <c r="AH340" t="s">
        <v>187</v>
      </c>
      <c r="AI340" t="s">
        <v>1402</v>
      </c>
      <c r="AJ340">
        <v>33</v>
      </c>
      <c r="AK340" t="s">
        <v>63</v>
      </c>
      <c r="AL340" t="s">
        <v>58</v>
      </c>
      <c r="AM340" t="s">
        <v>58</v>
      </c>
      <c r="AN340" t="s">
        <v>58</v>
      </c>
      <c r="AO340" t="s">
        <v>58</v>
      </c>
      <c r="AP340" t="s">
        <v>58</v>
      </c>
      <c r="AQ340" t="s">
        <v>783</v>
      </c>
    </row>
    <row r="341" spans="1:43" x14ac:dyDescent="0.35">
      <c r="A341" t="s">
        <v>1393</v>
      </c>
      <c r="B341" t="s">
        <v>47</v>
      </c>
      <c r="C341" t="s">
        <v>1403</v>
      </c>
      <c r="E341" t="s">
        <v>49</v>
      </c>
      <c r="F341" t="s">
        <v>1404</v>
      </c>
      <c r="G341" t="s">
        <v>1405</v>
      </c>
      <c r="I341" t="str">
        <f>HYPERLINK("https://play.google.com/store/apps/details?id=com.finopaymentbank.mobile&amp;reviewId=81f5dbb1-06eb-431b-aedf-3fd435860805","https://play.google.com/store/apps/details?id=com.finopaymentbank.mobile&amp;reviewId=81f5dbb1-06eb-431b-aedf-3fd435860805")</f>
        <v>https://play.google.com/store/apps/details?id=com.finopaymentbank.mobile&amp;reviewId=81f5dbb1-06eb-431b-aedf-3fd435860805</v>
      </c>
      <c r="J341" t="s">
        <v>52</v>
      </c>
      <c r="Y341" t="s">
        <v>53</v>
      </c>
      <c r="Z341" t="s">
        <v>54</v>
      </c>
      <c r="AD341" t="s">
        <v>94</v>
      </c>
      <c r="AE341" t="s">
        <v>95</v>
      </c>
      <c r="AF341" t="s">
        <v>1406</v>
      </c>
      <c r="AH341" t="s">
        <v>187</v>
      </c>
      <c r="AI341" t="s">
        <v>138</v>
      </c>
      <c r="AJ341">
        <v>29</v>
      </c>
      <c r="AK341" t="s">
        <v>63</v>
      </c>
      <c r="AL341" t="s">
        <v>58</v>
      </c>
      <c r="AM341" t="s">
        <v>58</v>
      </c>
      <c r="AN341" t="s">
        <v>58</v>
      </c>
      <c r="AO341" t="s">
        <v>58</v>
      </c>
      <c r="AP341" t="s">
        <v>58</v>
      </c>
      <c r="AQ341" t="s">
        <v>783</v>
      </c>
    </row>
    <row r="342" spans="1:43" x14ac:dyDescent="0.35">
      <c r="A342" t="s">
        <v>1393</v>
      </c>
      <c r="B342" t="s">
        <v>47</v>
      </c>
      <c r="C342" t="s">
        <v>1407</v>
      </c>
      <c r="E342" t="s">
        <v>49</v>
      </c>
      <c r="F342" t="s">
        <v>86</v>
      </c>
      <c r="G342" t="s">
        <v>1408</v>
      </c>
      <c r="I342" t="str">
        <f>HYPERLINK("https://play.google.com/store/apps/details?id=com.finopaymentbank.mobile&amp;reviewId=b7ffa598-3f49-43ab-8e10-e0dbdf824856","https://play.google.com/store/apps/details?id=com.finopaymentbank.mobile&amp;reviewId=b7ffa598-3f49-43ab-8e10-e0dbdf824856")</f>
        <v>https://play.google.com/store/apps/details?id=com.finopaymentbank.mobile&amp;reviewId=b7ffa598-3f49-43ab-8e10-e0dbdf824856</v>
      </c>
      <c r="J342" t="s">
        <v>92</v>
      </c>
      <c r="Y342" t="s">
        <v>53</v>
      </c>
      <c r="Z342" t="s">
        <v>54</v>
      </c>
      <c r="AD342" t="s">
        <v>94</v>
      </c>
      <c r="AE342" t="s">
        <v>95</v>
      </c>
      <c r="AF342" t="s">
        <v>1409</v>
      </c>
      <c r="AH342" t="s">
        <v>187</v>
      </c>
      <c r="AI342" t="s">
        <v>1410</v>
      </c>
      <c r="AJ342">
        <v>31</v>
      </c>
      <c r="AK342" t="s">
        <v>63</v>
      </c>
      <c r="AL342" t="s">
        <v>58</v>
      </c>
      <c r="AM342" t="s">
        <v>58</v>
      </c>
      <c r="AN342" t="s">
        <v>58</v>
      </c>
      <c r="AO342" t="s">
        <v>58</v>
      </c>
      <c r="AP342" t="s">
        <v>58</v>
      </c>
      <c r="AQ342" t="s">
        <v>783</v>
      </c>
    </row>
    <row r="343" spans="1:43" x14ac:dyDescent="0.35">
      <c r="A343" t="s">
        <v>1393</v>
      </c>
      <c r="B343" t="s">
        <v>47</v>
      </c>
      <c r="C343" t="s">
        <v>1411</v>
      </c>
      <c r="E343" t="s">
        <v>49</v>
      </c>
      <c r="F343" t="s">
        <v>1412</v>
      </c>
      <c r="G343" t="s">
        <v>1413</v>
      </c>
      <c r="I343" t="str">
        <f>HYPERLINK("https://play.google.com/store/apps/details?id=com.finopaymentbank.mobile&amp;reviewId=8890bc57-294e-4089-8ed7-1d1c69aec227","https://play.google.com/store/apps/details?id=com.finopaymentbank.mobile&amp;reviewId=8890bc57-294e-4089-8ed7-1d1c69aec227")</f>
        <v>https://play.google.com/store/apps/details?id=com.finopaymentbank.mobile&amp;reviewId=8890bc57-294e-4089-8ed7-1d1c69aec227</v>
      </c>
      <c r="J343" t="s">
        <v>52</v>
      </c>
      <c r="Y343" t="s">
        <v>53</v>
      </c>
      <c r="Z343" t="s">
        <v>54</v>
      </c>
      <c r="AD343" t="s">
        <v>94</v>
      </c>
      <c r="AE343" t="s">
        <v>95</v>
      </c>
      <c r="AF343" t="s">
        <v>1414</v>
      </c>
      <c r="AH343" t="s">
        <v>187</v>
      </c>
      <c r="AI343" t="s">
        <v>1248</v>
      </c>
      <c r="AJ343">
        <v>33</v>
      </c>
      <c r="AK343" t="s">
        <v>63</v>
      </c>
      <c r="AL343" t="s">
        <v>58</v>
      </c>
      <c r="AM343" t="s">
        <v>58</v>
      </c>
      <c r="AN343" t="s">
        <v>58</v>
      </c>
      <c r="AO343" t="s">
        <v>58</v>
      </c>
      <c r="AP343" t="s">
        <v>58</v>
      </c>
      <c r="AQ343" t="s">
        <v>783</v>
      </c>
    </row>
    <row r="344" spans="1:43" x14ac:dyDescent="0.35">
      <c r="A344" t="s">
        <v>1393</v>
      </c>
      <c r="B344" t="s">
        <v>47</v>
      </c>
      <c r="C344" t="s">
        <v>1415</v>
      </c>
      <c r="E344" t="s">
        <v>49</v>
      </c>
      <c r="F344" t="s">
        <v>334</v>
      </c>
      <c r="G344" t="s">
        <v>1416</v>
      </c>
      <c r="I344" t="str">
        <f>HYPERLINK("https://play.google.com/store/apps/details?id=com.finopaymentbank.mobile&amp;reviewId=f8e3087e-3f99-4fe3-8e67-429816df7b36","https://play.google.com/store/apps/details?id=com.finopaymentbank.mobile&amp;reviewId=f8e3087e-3f99-4fe3-8e67-429816df7b36")</f>
        <v>https://play.google.com/store/apps/details?id=com.finopaymentbank.mobile&amp;reviewId=f8e3087e-3f99-4fe3-8e67-429816df7b36</v>
      </c>
      <c r="J344" t="s">
        <v>52</v>
      </c>
      <c r="Y344" t="s">
        <v>53</v>
      </c>
      <c r="Z344" t="s">
        <v>54</v>
      </c>
      <c r="AD344" t="s">
        <v>94</v>
      </c>
      <c r="AE344" t="s">
        <v>95</v>
      </c>
      <c r="AF344" t="s">
        <v>1417</v>
      </c>
      <c r="AH344" t="s">
        <v>187</v>
      </c>
      <c r="AI344" t="s">
        <v>1418</v>
      </c>
      <c r="AJ344">
        <v>33</v>
      </c>
      <c r="AK344" t="s">
        <v>63</v>
      </c>
      <c r="AL344" t="s">
        <v>58</v>
      </c>
      <c r="AM344" t="s">
        <v>58</v>
      </c>
      <c r="AN344" t="s">
        <v>58</v>
      </c>
      <c r="AO344" t="s">
        <v>58</v>
      </c>
      <c r="AP344" t="s">
        <v>58</v>
      </c>
      <c r="AQ344" t="s">
        <v>783</v>
      </c>
    </row>
    <row r="345" spans="1:43" x14ac:dyDescent="0.35">
      <c r="A345" t="s">
        <v>1393</v>
      </c>
      <c r="B345" t="s">
        <v>47</v>
      </c>
      <c r="C345" t="s">
        <v>1419</v>
      </c>
      <c r="E345" t="s">
        <v>76</v>
      </c>
      <c r="F345" t="s">
        <v>1420</v>
      </c>
      <c r="G345" t="s">
        <v>1421</v>
      </c>
      <c r="I345" t="str">
        <f>HYPERLINK("https://play.google.com/store/apps/details?id=com.finopaymentbank.mobile&amp;reviewId=a30e8db0-8c05-4282-9e7b-a2cd456b3efa","https://play.google.com/store/apps/details?id=com.finopaymentbank.mobile&amp;reviewId=a30e8db0-8c05-4282-9e7b-a2cd456b3efa")</f>
        <v>https://play.google.com/store/apps/details?id=com.finopaymentbank.mobile&amp;reviewId=a30e8db0-8c05-4282-9e7b-a2cd456b3efa</v>
      </c>
      <c r="J345" t="s">
        <v>52</v>
      </c>
      <c r="Y345" t="s">
        <v>53</v>
      </c>
      <c r="Z345" t="s">
        <v>114</v>
      </c>
      <c r="AD345" t="s">
        <v>797</v>
      </c>
      <c r="AE345" t="s">
        <v>95</v>
      </c>
      <c r="AF345" t="s">
        <v>1422</v>
      </c>
      <c r="AH345" t="s">
        <v>187</v>
      </c>
      <c r="AI345" t="s">
        <v>1423</v>
      </c>
      <c r="AJ345">
        <v>33</v>
      </c>
      <c r="AK345" t="s">
        <v>63</v>
      </c>
      <c r="AL345" t="s">
        <v>58</v>
      </c>
      <c r="AM345" t="s">
        <v>58</v>
      </c>
      <c r="AN345" t="s">
        <v>58</v>
      </c>
      <c r="AO345" t="s">
        <v>58</v>
      </c>
      <c r="AP345" t="s">
        <v>58</v>
      </c>
      <c r="AQ345" t="s">
        <v>58</v>
      </c>
    </row>
    <row r="346" spans="1:43" x14ac:dyDescent="0.35">
      <c r="A346" t="s">
        <v>1393</v>
      </c>
      <c r="B346" t="s">
        <v>47</v>
      </c>
      <c r="C346" t="s">
        <v>1424</v>
      </c>
      <c r="E346" t="s">
        <v>49</v>
      </c>
      <c r="F346" t="s">
        <v>66</v>
      </c>
      <c r="G346" t="s">
        <v>1425</v>
      </c>
      <c r="I346" t="str">
        <f>HYPERLINK("https://play.google.com/store/apps/details?id=com.finopaymentbank.mobile&amp;reviewId=ea89ce5d-76f2-44da-8c3f-0ea6494fc82b","https://play.google.com/store/apps/details?id=com.finopaymentbank.mobile&amp;reviewId=ea89ce5d-76f2-44da-8c3f-0ea6494fc82b")</f>
        <v>https://play.google.com/store/apps/details?id=com.finopaymentbank.mobile&amp;reviewId=ea89ce5d-76f2-44da-8c3f-0ea6494fc82b</v>
      </c>
      <c r="J346" t="s">
        <v>52</v>
      </c>
      <c r="Y346" t="s">
        <v>53</v>
      </c>
      <c r="Z346" t="s">
        <v>54</v>
      </c>
      <c r="AD346" t="s">
        <v>94</v>
      </c>
      <c r="AE346" t="s">
        <v>95</v>
      </c>
      <c r="AF346" t="s">
        <v>1426</v>
      </c>
      <c r="AH346" t="s">
        <v>192</v>
      </c>
      <c r="AI346" t="s">
        <v>1083</v>
      </c>
      <c r="AJ346">
        <v>33</v>
      </c>
      <c r="AK346" t="s">
        <v>63</v>
      </c>
      <c r="AL346" t="s">
        <v>58</v>
      </c>
      <c r="AM346" t="s">
        <v>58</v>
      </c>
      <c r="AN346" t="s">
        <v>58</v>
      </c>
      <c r="AO346" t="s">
        <v>58</v>
      </c>
      <c r="AP346" t="s">
        <v>58</v>
      </c>
      <c r="AQ346" t="s">
        <v>783</v>
      </c>
    </row>
    <row r="347" spans="1:43" x14ac:dyDescent="0.35">
      <c r="A347" t="s">
        <v>1393</v>
      </c>
      <c r="B347" t="s">
        <v>47</v>
      </c>
      <c r="C347" t="s">
        <v>1427</v>
      </c>
      <c r="E347" t="s">
        <v>76</v>
      </c>
      <c r="F347" t="s">
        <v>1428</v>
      </c>
      <c r="G347" t="s">
        <v>1429</v>
      </c>
      <c r="I347" t="str">
        <f>HYPERLINK("https://play.google.com/store/apps/details?id=com.finopaymentbank.mobile&amp;reviewId=0f22bd21-17dc-4085-b294-1ba84abcfaec","https://play.google.com/store/apps/details?id=com.finopaymentbank.mobile&amp;reviewId=0f22bd21-17dc-4085-b294-1ba84abcfaec")</f>
        <v>https://play.google.com/store/apps/details?id=com.finopaymentbank.mobile&amp;reviewId=0f22bd21-17dc-4085-b294-1ba84abcfaec</v>
      </c>
      <c r="Y347" t="s">
        <v>53</v>
      </c>
      <c r="Z347" t="s">
        <v>114</v>
      </c>
      <c r="AD347" t="s">
        <v>797</v>
      </c>
      <c r="AE347" t="s">
        <v>95</v>
      </c>
      <c r="AF347" t="s">
        <v>1430</v>
      </c>
      <c r="AH347" t="s">
        <v>187</v>
      </c>
      <c r="AI347" t="s">
        <v>1431</v>
      </c>
      <c r="AJ347">
        <v>34</v>
      </c>
      <c r="AK347" t="s">
        <v>63</v>
      </c>
      <c r="AL347" t="s">
        <v>58</v>
      </c>
      <c r="AM347" t="s">
        <v>58</v>
      </c>
      <c r="AN347" t="s">
        <v>58</v>
      </c>
      <c r="AO347" t="s">
        <v>58</v>
      </c>
      <c r="AP347" t="s">
        <v>58</v>
      </c>
      <c r="AQ347" t="s">
        <v>783</v>
      </c>
    </row>
    <row r="348" spans="1:43" x14ac:dyDescent="0.35">
      <c r="A348" t="s">
        <v>1393</v>
      </c>
      <c r="B348" t="s">
        <v>47</v>
      </c>
      <c r="C348" t="s">
        <v>1432</v>
      </c>
      <c r="E348" t="s">
        <v>49</v>
      </c>
      <c r="F348" t="s">
        <v>66</v>
      </c>
      <c r="G348" t="s">
        <v>1433</v>
      </c>
      <c r="I348" t="str">
        <f>HYPERLINK("https://play.google.com/store/apps/details?id=com.finopaymentbank.mobile&amp;reviewId=4eb0d58b-666c-424f-9617-f1c99b461418","https://play.google.com/store/apps/details?id=com.finopaymentbank.mobile&amp;reviewId=4eb0d58b-666c-424f-9617-f1c99b461418")</f>
        <v>https://play.google.com/store/apps/details?id=com.finopaymentbank.mobile&amp;reviewId=4eb0d58b-666c-424f-9617-f1c99b461418</v>
      </c>
      <c r="J348" t="s">
        <v>52</v>
      </c>
      <c r="Y348" t="s">
        <v>53</v>
      </c>
      <c r="Z348" t="s">
        <v>54</v>
      </c>
      <c r="AD348" t="s">
        <v>94</v>
      </c>
      <c r="AE348" t="s">
        <v>95</v>
      </c>
      <c r="AF348" t="s">
        <v>1434</v>
      </c>
      <c r="AH348" t="s">
        <v>187</v>
      </c>
      <c r="AI348" t="s">
        <v>158</v>
      </c>
      <c r="AJ348">
        <v>34</v>
      </c>
      <c r="AK348" t="s">
        <v>63</v>
      </c>
      <c r="AL348" t="s">
        <v>58</v>
      </c>
      <c r="AM348" t="s">
        <v>58</v>
      </c>
      <c r="AN348" t="s">
        <v>58</v>
      </c>
      <c r="AO348" t="s">
        <v>58</v>
      </c>
      <c r="AP348" t="s">
        <v>58</v>
      </c>
      <c r="AQ348" t="s">
        <v>783</v>
      </c>
    </row>
    <row r="349" spans="1:43" x14ac:dyDescent="0.35">
      <c r="A349" t="s">
        <v>1393</v>
      </c>
      <c r="B349" t="s">
        <v>47</v>
      </c>
      <c r="C349" t="s">
        <v>1435</v>
      </c>
      <c r="E349" t="s">
        <v>49</v>
      </c>
      <c r="F349" t="s">
        <v>86</v>
      </c>
      <c r="G349" t="s">
        <v>1436</v>
      </c>
      <c r="I349" t="str">
        <f>HYPERLINK("https://play.google.com/store/apps/details?id=com.finopaymentbank.mobile&amp;reviewId=871c157f-355b-4727-a12d-7137fc382f82","https://play.google.com/store/apps/details?id=com.finopaymentbank.mobile&amp;reviewId=871c157f-355b-4727-a12d-7137fc382f82")</f>
        <v>https://play.google.com/store/apps/details?id=com.finopaymentbank.mobile&amp;reviewId=871c157f-355b-4727-a12d-7137fc382f82</v>
      </c>
      <c r="J349" t="s">
        <v>52</v>
      </c>
      <c r="Y349" t="s">
        <v>53</v>
      </c>
      <c r="Z349" t="s">
        <v>54</v>
      </c>
      <c r="AD349" t="s">
        <v>94</v>
      </c>
      <c r="AE349" t="s">
        <v>95</v>
      </c>
      <c r="AF349" t="s">
        <v>1437</v>
      </c>
      <c r="AH349" t="s">
        <v>192</v>
      </c>
      <c r="AI349" t="s">
        <v>201</v>
      </c>
      <c r="AJ349">
        <v>30</v>
      </c>
      <c r="AK349" t="s">
        <v>63</v>
      </c>
      <c r="AL349" t="s">
        <v>58</v>
      </c>
      <c r="AM349" t="s">
        <v>58</v>
      </c>
      <c r="AN349" t="s">
        <v>58</v>
      </c>
      <c r="AO349" t="s">
        <v>58</v>
      </c>
      <c r="AP349" t="s">
        <v>58</v>
      </c>
      <c r="AQ349" t="s">
        <v>783</v>
      </c>
    </row>
    <row r="350" spans="1:43" x14ac:dyDescent="0.35">
      <c r="A350" t="s">
        <v>1393</v>
      </c>
      <c r="B350" t="s">
        <v>47</v>
      </c>
      <c r="C350" t="s">
        <v>1438</v>
      </c>
      <c r="E350" t="s">
        <v>76</v>
      </c>
      <c r="F350" t="s">
        <v>1439</v>
      </c>
      <c r="G350" t="s">
        <v>1440</v>
      </c>
      <c r="I350" t="str">
        <f>HYPERLINK("https://play.google.com/store/apps/details?id=com.finopaymentbank.mobile&amp;reviewId=95eda675-c043-4bb8-8633-8247ec192ac7","https://play.google.com/store/apps/details?id=com.finopaymentbank.mobile&amp;reviewId=95eda675-c043-4bb8-8633-8247ec192ac7")</f>
        <v>https://play.google.com/store/apps/details?id=com.finopaymentbank.mobile&amp;reviewId=95eda675-c043-4bb8-8633-8247ec192ac7</v>
      </c>
      <c r="Y350" t="s">
        <v>53</v>
      </c>
      <c r="Z350" t="s">
        <v>114</v>
      </c>
      <c r="AD350" t="s">
        <v>797</v>
      </c>
      <c r="AE350" t="s">
        <v>95</v>
      </c>
      <c r="AF350" t="s">
        <v>1441</v>
      </c>
      <c r="AH350" t="s">
        <v>187</v>
      </c>
      <c r="AI350" t="s">
        <v>1442</v>
      </c>
      <c r="AJ350">
        <v>27</v>
      </c>
      <c r="AK350" t="s">
        <v>63</v>
      </c>
      <c r="AL350" t="s">
        <v>58</v>
      </c>
      <c r="AM350" t="s">
        <v>58</v>
      </c>
      <c r="AN350" t="s">
        <v>58</v>
      </c>
      <c r="AO350" t="s">
        <v>58</v>
      </c>
      <c r="AP350" t="s">
        <v>58</v>
      </c>
      <c r="AQ350" t="s">
        <v>783</v>
      </c>
    </row>
    <row r="351" spans="1:43" x14ac:dyDescent="0.35">
      <c r="A351" t="s">
        <v>1393</v>
      </c>
      <c r="B351" t="s">
        <v>47</v>
      </c>
      <c r="C351" t="s">
        <v>1443</v>
      </c>
      <c r="E351" t="s">
        <v>49</v>
      </c>
      <c r="F351" t="s">
        <v>1444</v>
      </c>
      <c r="G351" t="s">
        <v>1445</v>
      </c>
      <c r="I351" t="str">
        <f>HYPERLINK("https://play.google.com/store/apps/details?id=com.finopaymentbank.mobile&amp;reviewId=5446a985-5d2d-43f8-8c56-e228760b1519","https://play.google.com/store/apps/details?id=com.finopaymentbank.mobile&amp;reviewId=5446a985-5d2d-43f8-8c56-e228760b1519")</f>
        <v>https://play.google.com/store/apps/details?id=com.finopaymentbank.mobile&amp;reviewId=5446a985-5d2d-43f8-8c56-e228760b1519</v>
      </c>
      <c r="J351" t="s">
        <v>52</v>
      </c>
      <c r="Y351" t="s">
        <v>53</v>
      </c>
      <c r="Z351" t="s">
        <v>54</v>
      </c>
      <c r="AD351" t="s">
        <v>94</v>
      </c>
      <c r="AE351" t="s">
        <v>95</v>
      </c>
      <c r="AF351" t="s">
        <v>1446</v>
      </c>
      <c r="AH351" t="s">
        <v>187</v>
      </c>
      <c r="AI351" t="s">
        <v>1032</v>
      </c>
      <c r="AJ351">
        <v>31</v>
      </c>
      <c r="AK351" t="s">
        <v>63</v>
      </c>
      <c r="AL351" t="s">
        <v>58</v>
      </c>
      <c r="AM351" t="s">
        <v>58</v>
      </c>
      <c r="AN351" t="s">
        <v>58</v>
      </c>
      <c r="AO351" t="s">
        <v>58</v>
      </c>
      <c r="AP351" t="s">
        <v>58</v>
      </c>
      <c r="AQ351" t="s">
        <v>783</v>
      </c>
    </row>
    <row r="352" spans="1:43" x14ac:dyDescent="0.35">
      <c r="A352" t="s">
        <v>1393</v>
      </c>
      <c r="B352" t="s">
        <v>47</v>
      </c>
      <c r="C352" t="s">
        <v>1447</v>
      </c>
      <c r="E352" t="s">
        <v>49</v>
      </c>
      <c r="F352" t="s">
        <v>86</v>
      </c>
      <c r="G352" t="s">
        <v>1448</v>
      </c>
      <c r="I352" t="str">
        <f>HYPERLINK("https://play.google.com/store/apps/details?id=com.finopaymentbank.mobile&amp;reviewId=40ca1356-6d79-41d1-b706-9b330346a2a1","https://play.google.com/store/apps/details?id=com.finopaymentbank.mobile&amp;reviewId=40ca1356-6d79-41d1-b706-9b330346a2a1")</f>
        <v>https://play.google.com/store/apps/details?id=com.finopaymentbank.mobile&amp;reviewId=40ca1356-6d79-41d1-b706-9b330346a2a1</v>
      </c>
      <c r="J352" t="s">
        <v>52</v>
      </c>
      <c r="Y352" t="s">
        <v>53</v>
      </c>
      <c r="Z352" t="s">
        <v>54</v>
      </c>
      <c r="AD352" t="s">
        <v>94</v>
      </c>
      <c r="AE352" t="s">
        <v>95</v>
      </c>
      <c r="AF352" t="s">
        <v>1449</v>
      </c>
      <c r="AH352" t="s">
        <v>187</v>
      </c>
      <c r="AI352" t="s">
        <v>1450</v>
      </c>
      <c r="AJ352">
        <v>33</v>
      </c>
      <c r="AK352" t="s">
        <v>63</v>
      </c>
      <c r="AL352" t="s">
        <v>58</v>
      </c>
      <c r="AM352" t="s">
        <v>58</v>
      </c>
      <c r="AN352" t="s">
        <v>58</v>
      </c>
      <c r="AO352" t="s">
        <v>58</v>
      </c>
      <c r="AP352" t="s">
        <v>58</v>
      </c>
      <c r="AQ352" t="s">
        <v>783</v>
      </c>
    </row>
    <row r="353" spans="1:43" x14ac:dyDescent="0.35">
      <c r="A353" t="s">
        <v>1393</v>
      </c>
      <c r="B353" t="s">
        <v>47</v>
      </c>
      <c r="C353" t="s">
        <v>1451</v>
      </c>
      <c r="E353" t="s">
        <v>49</v>
      </c>
      <c r="F353" t="s">
        <v>550</v>
      </c>
      <c r="G353" t="s">
        <v>1452</v>
      </c>
      <c r="I353" t="str">
        <f>HYPERLINK("https://play.google.com/store/apps/details?id=com.finopaymentbank.mobile&amp;reviewId=b1a6923e-f0a4-4fe7-b6d9-449dd914f2aa","https://play.google.com/store/apps/details?id=com.finopaymentbank.mobile&amp;reviewId=b1a6923e-f0a4-4fe7-b6d9-449dd914f2aa")</f>
        <v>https://play.google.com/store/apps/details?id=com.finopaymentbank.mobile&amp;reviewId=b1a6923e-f0a4-4fe7-b6d9-449dd914f2aa</v>
      </c>
      <c r="J353" t="s">
        <v>52</v>
      </c>
      <c r="Y353" t="s">
        <v>53</v>
      </c>
      <c r="Z353" t="s">
        <v>54</v>
      </c>
      <c r="AD353" t="s">
        <v>94</v>
      </c>
      <c r="AE353" t="s">
        <v>95</v>
      </c>
      <c r="AF353" t="s">
        <v>1453</v>
      </c>
      <c r="AH353" t="s">
        <v>187</v>
      </c>
      <c r="AI353" t="s">
        <v>1454</v>
      </c>
      <c r="AJ353">
        <v>30</v>
      </c>
      <c r="AK353" t="s">
        <v>63</v>
      </c>
      <c r="AL353" t="s">
        <v>58</v>
      </c>
      <c r="AM353" t="s">
        <v>58</v>
      </c>
      <c r="AN353" t="s">
        <v>58</v>
      </c>
      <c r="AO353" t="s">
        <v>58</v>
      </c>
      <c r="AP353" t="s">
        <v>58</v>
      </c>
      <c r="AQ353" t="s">
        <v>783</v>
      </c>
    </row>
    <row r="354" spans="1:43" x14ac:dyDescent="0.35">
      <c r="A354" t="s">
        <v>1455</v>
      </c>
      <c r="B354" t="s">
        <v>47</v>
      </c>
      <c r="C354" t="s">
        <v>1456</v>
      </c>
      <c r="E354" t="s">
        <v>49</v>
      </c>
      <c r="F354" t="s">
        <v>1457</v>
      </c>
      <c r="G354" t="s">
        <v>1458</v>
      </c>
      <c r="I354" t="str">
        <f>HYPERLINK("https://play.google.com/store/apps/details?id=com.finopaymentbank.mobile&amp;reviewId=81101ceb-db9a-4c6c-8d4a-74c6e78db7ae","https://play.google.com/store/apps/details?id=com.finopaymentbank.mobile&amp;reviewId=81101ceb-db9a-4c6c-8d4a-74c6e78db7ae")</f>
        <v>https://play.google.com/store/apps/details?id=com.finopaymentbank.mobile&amp;reviewId=81101ceb-db9a-4c6c-8d4a-74c6e78db7ae</v>
      </c>
      <c r="J354" t="s">
        <v>52</v>
      </c>
      <c r="Y354" t="s">
        <v>53</v>
      </c>
      <c r="Z354" t="s">
        <v>54</v>
      </c>
      <c r="AD354" t="s">
        <v>94</v>
      </c>
      <c r="AE354" t="s">
        <v>95</v>
      </c>
      <c r="AF354" t="s">
        <v>1459</v>
      </c>
      <c r="AI354" t="s">
        <v>1460</v>
      </c>
      <c r="AJ354">
        <v>33</v>
      </c>
      <c r="AK354" t="s">
        <v>63</v>
      </c>
      <c r="AL354" t="s">
        <v>58</v>
      </c>
      <c r="AM354" t="s">
        <v>58</v>
      </c>
      <c r="AN354" t="s">
        <v>58</v>
      </c>
      <c r="AO354" t="s">
        <v>58</v>
      </c>
      <c r="AP354" t="s">
        <v>58</v>
      </c>
      <c r="AQ354" t="s">
        <v>783</v>
      </c>
    </row>
    <row r="355" spans="1:43" x14ac:dyDescent="0.35">
      <c r="A355" t="s">
        <v>1455</v>
      </c>
      <c r="B355" t="s">
        <v>47</v>
      </c>
      <c r="C355" t="s">
        <v>1461</v>
      </c>
      <c r="E355" t="s">
        <v>49</v>
      </c>
      <c r="F355" t="s">
        <v>1462</v>
      </c>
      <c r="G355" t="s">
        <v>1463</v>
      </c>
      <c r="I355" t="str">
        <f>HYPERLINK("https://play.google.com/store/apps/details?id=com.finopaymentbank.mobile&amp;reviewId=d50b8d78-1b26-4829-b1f7-6b32ca9cf753","https://play.google.com/store/apps/details?id=com.finopaymentbank.mobile&amp;reviewId=d50b8d78-1b26-4829-b1f7-6b32ca9cf753")</f>
        <v>https://play.google.com/store/apps/details?id=com.finopaymentbank.mobile&amp;reviewId=d50b8d78-1b26-4829-b1f7-6b32ca9cf753</v>
      </c>
      <c r="J355" t="s">
        <v>52</v>
      </c>
      <c r="Y355" t="s">
        <v>53</v>
      </c>
      <c r="Z355" t="s">
        <v>54</v>
      </c>
      <c r="AH355" t="s">
        <v>187</v>
      </c>
      <c r="AI355" t="s">
        <v>1464</v>
      </c>
      <c r="AJ355">
        <v>30</v>
      </c>
      <c r="AK355" t="s">
        <v>57</v>
      </c>
      <c r="AL355" t="s">
        <v>58</v>
      </c>
      <c r="AM355" t="s">
        <v>58</v>
      </c>
      <c r="AN355" t="s">
        <v>58</v>
      </c>
      <c r="AO355" t="s">
        <v>58</v>
      </c>
      <c r="AP355" t="s">
        <v>58</v>
      </c>
      <c r="AQ355" t="s">
        <v>58</v>
      </c>
    </row>
    <row r="356" spans="1:43" x14ac:dyDescent="0.35">
      <c r="A356" t="s">
        <v>1455</v>
      </c>
      <c r="B356" t="s">
        <v>47</v>
      </c>
      <c r="C356" t="s">
        <v>1465</v>
      </c>
      <c r="E356" t="s">
        <v>49</v>
      </c>
      <c r="F356" t="s">
        <v>1466</v>
      </c>
      <c r="G356" t="s">
        <v>1467</v>
      </c>
      <c r="I356" t="str">
        <f>HYPERLINK("https://play.google.com/store/apps/details?id=com.finopaymentbank.mobile&amp;reviewId=eb9f4173-f081-4f20-8c21-f62d4294ea80","https://play.google.com/store/apps/details?id=com.finopaymentbank.mobile&amp;reviewId=eb9f4173-f081-4f20-8c21-f62d4294ea80")</f>
        <v>https://play.google.com/store/apps/details?id=com.finopaymentbank.mobile&amp;reviewId=eb9f4173-f081-4f20-8c21-f62d4294ea80</v>
      </c>
      <c r="Y356" t="s">
        <v>53</v>
      </c>
      <c r="Z356" t="s">
        <v>54</v>
      </c>
      <c r="AH356" t="s">
        <v>187</v>
      </c>
      <c r="AI356" t="s">
        <v>281</v>
      </c>
      <c r="AJ356">
        <v>29</v>
      </c>
      <c r="AK356" t="s">
        <v>57</v>
      </c>
      <c r="AL356" t="s">
        <v>58</v>
      </c>
      <c r="AM356" t="s">
        <v>58</v>
      </c>
      <c r="AN356" t="s">
        <v>58</v>
      </c>
      <c r="AO356" t="s">
        <v>58</v>
      </c>
      <c r="AP356" t="s">
        <v>58</v>
      </c>
      <c r="AQ356" t="s">
        <v>58</v>
      </c>
    </row>
    <row r="357" spans="1:43" x14ac:dyDescent="0.35">
      <c r="A357" t="s">
        <v>1455</v>
      </c>
      <c r="B357" t="s">
        <v>47</v>
      </c>
      <c r="C357" t="s">
        <v>1468</v>
      </c>
      <c r="E357" t="s">
        <v>49</v>
      </c>
      <c r="F357" t="s">
        <v>1469</v>
      </c>
      <c r="G357" t="s">
        <v>1470</v>
      </c>
      <c r="I357" t="str">
        <f>HYPERLINK("https://play.google.com/store/apps/details?id=com.finopaymentbank.mobile&amp;reviewId=062c0862-e403-450e-a660-349f976b8a7d","https://play.google.com/store/apps/details?id=com.finopaymentbank.mobile&amp;reviewId=062c0862-e403-450e-a660-349f976b8a7d")</f>
        <v>https://play.google.com/store/apps/details?id=com.finopaymentbank.mobile&amp;reviewId=062c0862-e403-450e-a660-349f976b8a7d</v>
      </c>
      <c r="J357" t="s">
        <v>52</v>
      </c>
      <c r="Y357" t="s">
        <v>53</v>
      </c>
      <c r="Z357" t="s">
        <v>54</v>
      </c>
      <c r="AD357" t="s">
        <v>94</v>
      </c>
      <c r="AE357" t="s">
        <v>95</v>
      </c>
      <c r="AF357" t="s">
        <v>1471</v>
      </c>
      <c r="AH357" t="s">
        <v>347</v>
      </c>
      <c r="AI357" t="s">
        <v>1472</v>
      </c>
      <c r="AJ357">
        <v>33</v>
      </c>
      <c r="AK357" t="s">
        <v>63</v>
      </c>
      <c r="AL357" t="s">
        <v>58</v>
      </c>
      <c r="AM357" t="s">
        <v>58</v>
      </c>
      <c r="AN357" t="s">
        <v>58</v>
      </c>
      <c r="AO357" t="s">
        <v>58</v>
      </c>
      <c r="AP357" t="s">
        <v>58</v>
      </c>
      <c r="AQ357" t="s">
        <v>58</v>
      </c>
    </row>
    <row r="358" spans="1:43" x14ac:dyDescent="0.35">
      <c r="A358" t="s">
        <v>1455</v>
      </c>
      <c r="B358" t="s">
        <v>47</v>
      </c>
      <c r="C358" t="s">
        <v>564</v>
      </c>
      <c r="E358" t="s">
        <v>49</v>
      </c>
      <c r="F358" t="s">
        <v>801</v>
      </c>
      <c r="G358" t="s">
        <v>1473</v>
      </c>
      <c r="I358" t="str">
        <f>HYPERLINK("https://play.google.com/store/apps/details?id=com.finopaymentbank.mobile&amp;reviewId=ce76c19e-abfa-470c-8550-c29147221ad9","https://play.google.com/store/apps/details?id=com.finopaymentbank.mobile&amp;reviewId=ce76c19e-abfa-470c-8550-c29147221ad9")</f>
        <v>https://play.google.com/store/apps/details?id=com.finopaymentbank.mobile&amp;reviewId=ce76c19e-abfa-470c-8550-c29147221ad9</v>
      </c>
      <c r="J358" t="s">
        <v>52</v>
      </c>
      <c r="Y358" t="s">
        <v>53</v>
      </c>
      <c r="Z358" t="s">
        <v>54</v>
      </c>
      <c r="AD358" t="s">
        <v>94</v>
      </c>
      <c r="AE358" t="s">
        <v>95</v>
      </c>
      <c r="AF358" t="s">
        <v>1474</v>
      </c>
      <c r="AH358" t="s">
        <v>187</v>
      </c>
      <c r="AI358" t="s">
        <v>158</v>
      </c>
      <c r="AJ358">
        <v>33</v>
      </c>
      <c r="AK358" t="s">
        <v>63</v>
      </c>
      <c r="AL358" t="s">
        <v>58</v>
      </c>
      <c r="AM358" t="s">
        <v>58</v>
      </c>
      <c r="AN358" t="s">
        <v>58</v>
      </c>
      <c r="AO358" t="s">
        <v>58</v>
      </c>
      <c r="AP358" t="s">
        <v>58</v>
      </c>
      <c r="AQ358" t="s">
        <v>783</v>
      </c>
    </row>
    <row r="359" spans="1:43" x14ac:dyDescent="0.35">
      <c r="A359" t="s">
        <v>1455</v>
      </c>
      <c r="B359" t="s">
        <v>47</v>
      </c>
      <c r="C359" t="s">
        <v>1475</v>
      </c>
      <c r="E359" t="s">
        <v>76</v>
      </c>
      <c r="F359" t="s">
        <v>1476</v>
      </c>
      <c r="G359" t="s">
        <v>1477</v>
      </c>
      <c r="I359" t="str">
        <f>HYPERLINK("https://play.google.com/store/apps/details?id=com.finopaymentbank.mobile&amp;reviewId=86bd2fd8-5daf-4f9c-899f-3758e2402bb5","https://play.google.com/store/apps/details?id=com.finopaymentbank.mobile&amp;reviewId=86bd2fd8-5daf-4f9c-899f-3758e2402bb5")</f>
        <v>https://play.google.com/store/apps/details?id=com.finopaymentbank.mobile&amp;reviewId=86bd2fd8-5daf-4f9c-899f-3758e2402bb5</v>
      </c>
      <c r="J359" t="s">
        <v>52</v>
      </c>
      <c r="Y359" t="s">
        <v>53</v>
      </c>
      <c r="Z359" t="s">
        <v>114</v>
      </c>
      <c r="AD359" t="s">
        <v>797</v>
      </c>
      <c r="AE359" t="s">
        <v>95</v>
      </c>
      <c r="AF359" t="s">
        <v>1478</v>
      </c>
      <c r="AH359" t="s">
        <v>1479</v>
      </c>
      <c r="AI359" t="s">
        <v>1480</v>
      </c>
      <c r="AJ359">
        <v>31</v>
      </c>
      <c r="AK359" t="s">
        <v>63</v>
      </c>
      <c r="AL359" t="s">
        <v>58</v>
      </c>
      <c r="AM359" t="s">
        <v>58</v>
      </c>
      <c r="AN359" t="s">
        <v>58</v>
      </c>
      <c r="AO359" t="s">
        <v>58</v>
      </c>
      <c r="AP359" t="s">
        <v>58</v>
      </c>
      <c r="AQ359" t="s">
        <v>783</v>
      </c>
    </row>
    <row r="360" spans="1:43" x14ac:dyDescent="0.35">
      <c r="A360" t="s">
        <v>1455</v>
      </c>
      <c r="B360" t="s">
        <v>47</v>
      </c>
      <c r="C360" t="s">
        <v>1481</v>
      </c>
      <c r="E360" t="s">
        <v>49</v>
      </c>
      <c r="F360" t="s">
        <v>1025</v>
      </c>
      <c r="G360" t="s">
        <v>1482</v>
      </c>
      <c r="I360" t="str">
        <f>HYPERLINK("https://play.google.com/store/apps/details?id=com.finopaymentbank.mobile&amp;reviewId=bc5463d4-2bdc-4f78-8da2-f44af2d58dfb","https://play.google.com/store/apps/details?id=com.finopaymentbank.mobile&amp;reviewId=bc5463d4-2bdc-4f78-8da2-f44af2d58dfb")</f>
        <v>https://play.google.com/store/apps/details?id=com.finopaymentbank.mobile&amp;reviewId=bc5463d4-2bdc-4f78-8da2-f44af2d58dfb</v>
      </c>
      <c r="Y360" t="s">
        <v>53</v>
      </c>
      <c r="Z360" t="s">
        <v>54</v>
      </c>
      <c r="AD360" t="s">
        <v>94</v>
      </c>
      <c r="AE360" t="s">
        <v>95</v>
      </c>
      <c r="AF360" t="s">
        <v>1483</v>
      </c>
      <c r="AH360" t="s">
        <v>228</v>
      </c>
      <c r="AI360" t="s">
        <v>158</v>
      </c>
      <c r="AJ360">
        <v>33</v>
      </c>
      <c r="AK360" t="s">
        <v>63</v>
      </c>
      <c r="AL360" t="s">
        <v>58</v>
      </c>
      <c r="AM360" t="s">
        <v>58</v>
      </c>
      <c r="AN360" t="s">
        <v>58</v>
      </c>
      <c r="AO360" t="s">
        <v>58</v>
      </c>
      <c r="AP360" t="s">
        <v>58</v>
      </c>
      <c r="AQ360" t="s">
        <v>783</v>
      </c>
    </row>
    <row r="361" spans="1:43" x14ac:dyDescent="0.35">
      <c r="A361" t="s">
        <v>1455</v>
      </c>
      <c r="B361" t="s">
        <v>47</v>
      </c>
      <c r="C361" t="s">
        <v>1484</v>
      </c>
      <c r="E361" t="s">
        <v>49</v>
      </c>
      <c r="F361" t="s">
        <v>524</v>
      </c>
      <c r="G361" t="s">
        <v>1485</v>
      </c>
      <c r="I361" t="str">
        <f>HYPERLINK("https://play.google.com/store/apps/details?id=com.finopaymentbank.mobile&amp;reviewId=887eb62f-0da2-40ce-899e-b06773afe9a9","https://play.google.com/store/apps/details?id=com.finopaymentbank.mobile&amp;reviewId=887eb62f-0da2-40ce-899e-b06773afe9a9")</f>
        <v>https://play.google.com/store/apps/details?id=com.finopaymentbank.mobile&amp;reviewId=887eb62f-0da2-40ce-899e-b06773afe9a9</v>
      </c>
      <c r="J361" t="s">
        <v>92</v>
      </c>
      <c r="Y361" t="s">
        <v>53</v>
      </c>
      <c r="Z361" t="s">
        <v>54</v>
      </c>
      <c r="AD361" t="s">
        <v>94</v>
      </c>
      <c r="AE361" t="s">
        <v>95</v>
      </c>
      <c r="AF361" t="s">
        <v>1486</v>
      </c>
      <c r="AH361" t="s">
        <v>187</v>
      </c>
      <c r="AI361" t="s">
        <v>615</v>
      </c>
      <c r="AJ361">
        <v>29</v>
      </c>
      <c r="AK361" t="s">
        <v>63</v>
      </c>
      <c r="AL361" t="s">
        <v>58</v>
      </c>
      <c r="AM361" t="s">
        <v>58</v>
      </c>
      <c r="AN361" t="s">
        <v>58</v>
      </c>
      <c r="AO361" t="s">
        <v>58</v>
      </c>
      <c r="AP361" t="s">
        <v>58</v>
      </c>
      <c r="AQ361" t="s">
        <v>783</v>
      </c>
    </row>
    <row r="362" spans="1:43" x14ac:dyDescent="0.35">
      <c r="A362" t="s">
        <v>1455</v>
      </c>
      <c r="B362" t="s">
        <v>47</v>
      </c>
      <c r="C362" t="s">
        <v>1487</v>
      </c>
      <c r="E362" t="s">
        <v>49</v>
      </c>
      <c r="F362" t="s">
        <v>172</v>
      </c>
      <c r="G362" t="s">
        <v>1488</v>
      </c>
      <c r="I362" t="str">
        <f>HYPERLINK("https://play.google.com/store/apps/details?id=com.finopaymentbank.mobile&amp;reviewId=e495f073-a21a-453c-b1ba-b330e9af8b1b","https://play.google.com/store/apps/details?id=com.finopaymentbank.mobile&amp;reviewId=e495f073-a21a-453c-b1ba-b330e9af8b1b")</f>
        <v>https://play.google.com/store/apps/details?id=com.finopaymentbank.mobile&amp;reviewId=e495f073-a21a-453c-b1ba-b330e9af8b1b</v>
      </c>
      <c r="J362" t="s">
        <v>52</v>
      </c>
      <c r="Y362" t="s">
        <v>53</v>
      </c>
      <c r="Z362" t="s">
        <v>54</v>
      </c>
      <c r="AD362" t="s">
        <v>94</v>
      </c>
      <c r="AE362" t="s">
        <v>95</v>
      </c>
      <c r="AF362" t="s">
        <v>1489</v>
      </c>
      <c r="AH362" t="s">
        <v>187</v>
      </c>
      <c r="AI362" t="s">
        <v>158</v>
      </c>
      <c r="AJ362">
        <v>34</v>
      </c>
      <c r="AK362" t="s">
        <v>63</v>
      </c>
      <c r="AL362" t="s">
        <v>58</v>
      </c>
      <c r="AM362" t="s">
        <v>58</v>
      </c>
      <c r="AN362" t="s">
        <v>58</v>
      </c>
      <c r="AO362" t="s">
        <v>58</v>
      </c>
      <c r="AP362" t="s">
        <v>58</v>
      </c>
      <c r="AQ362" t="s">
        <v>783</v>
      </c>
    </row>
    <row r="363" spans="1:43" x14ac:dyDescent="0.35">
      <c r="A363" t="s">
        <v>1455</v>
      </c>
      <c r="B363" t="s">
        <v>47</v>
      </c>
      <c r="C363" t="s">
        <v>1490</v>
      </c>
      <c r="E363" t="s">
        <v>49</v>
      </c>
      <c r="F363" t="s">
        <v>1491</v>
      </c>
      <c r="G363" t="s">
        <v>1492</v>
      </c>
      <c r="I363" t="str">
        <f>HYPERLINK("https://play.google.com/store/apps/details?id=com.finopaymentbank.mobile&amp;reviewId=f761bf25-8d74-4940-876f-a8c996bbc8d5","https://play.google.com/store/apps/details?id=com.finopaymentbank.mobile&amp;reviewId=f761bf25-8d74-4940-876f-a8c996bbc8d5")</f>
        <v>https://play.google.com/store/apps/details?id=com.finopaymentbank.mobile&amp;reviewId=f761bf25-8d74-4940-876f-a8c996bbc8d5</v>
      </c>
      <c r="J363" t="s">
        <v>52</v>
      </c>
      <c r="Y363" t="s">
        <v>53</v>
      </c>
      <c r="Z363" t="s">
        <v>54</v>
      </c>
      <c r="AD363" t="s">
        <v>858</v>
      </c>
      <c r="AE363" t="s">
        <v>95</v>
      </c>
      <c r="AF363" t="s">
        <v>1493</v>
      </c>
      <c r="AH363" t="s">
        <v>187</v>
      </c>
      <c r="AI363" t="s">
        <v>908</v>
      </c>
      <c r="AJ363">
        <v>33</v>
      </c>
      <c r="AK363" t="s">
        <v>63</v>
      </c>
      <c r="AL363" t="s">
        <v>58</v>
      </c>
      <c r="AM363" t="s">
        <v>58</v>
      </c>
      <c r="AN363" t="s">
        <v>58</v>
      </c>
      <c r="AO363" t="s">
        <v>58</v>
      </c>
      <c r="AP363" t="s">
        <v>58</v>
      </c>
      <c r="AQ363" t="s">
        <v>783</v>
      </c>
    </row>
    <row r="364" spans="1:43" x14ac:dyDescent="0.35">
      <c r="A364" t="s">
        <v>1455</v>
      </c>
      <c r="B364" t="s">
        <v>47</v>
      </c>
      <c r="C364" t="s">
        <v>1494</v>
      </c>
      <c r="E364" t="s">
        <v>76</v>
      </c>
      <c r="F364" t="s">
        <v>1495</v>
      </c>
      <c r="G364" t="s">
        <v>1496</v>
      </c>
      <c r="I364" t="str">
        <f>HYPERLINK("https://play.google.com/store/apps/details?id=com.finopaymentbank.mobile&amp;reviewId=91f6b8fa-9c5e-430f-9a69-dabb5df82c4c","https://play.google.com/store/apps/details?id=com.finopaymentbank.mobile&amp;reviewId=91f6b8fa-9c5e-430f-9a69-dabb5df82c4c")</f>
        <v>https://play.google.com/store/apps/details?id=com.finopaymentbank.mobile&amp;reviewId=91f6b8fa-9c5e-430f-9a69-dabb5df82c4c</v>
      </c>
      <c r="J364" t="s">
        <v>52</v>
      </c>
      <c r="Y364" t="s">
        <v>53</v>
      </c>
      <c r="Z364" t="s">
        <v>114</v>
      </c>
      <c r="AD364" t="s">
        <v>797</v>
      </c>
      <c r="AE364" t="s">
        <v>95</v>
      </c>
      <c r="AF364" t="s">
        <v>1497</v>
      </c>
      <c r="AH364" t="s">
        <v>347</v>
      </c>
      <c r="AI364" t="s">
        <v>1042</v>
      </c>
      <c r="AJ364">
        <v>33</v>
      </c>
      <c r="AK364" t="s">
        <v>63</v>
      </c>
      <c r="AL364" t="s">
        <v>58</v>
      </c>
      <c r="AM364" t="s">
        <v>58</v>
      </c>
      <c r="AN364" t="s">
        <v>58</v>
      </c>
      <c r="AO364" t="s">
        <v>58</v>
      </c>
      <c r="AP364" t="s">
        <v>58</v>
      </c>
      <c r="AQ364" t="s">
        <v>783</v>
      </c>
    </row>
    <row r="365" spans="1:43" x14ac:dyDescent="0.35">
      <c r="A365" t="s">
        <v>1498</v>
      </c>
      <c r="B365" t="s">
        <v>47</v>
      </c>
      <c r="C365" t="s">
        <v>1499</v>
      </c>
      <c r="E365" t="s">
        <v>49</v>
      </c>
      <c r="F365" t="s">
        <v>1500</v>
      </c>
      <c r="G365" t="s">
        <v>1501</v>
      </c>
      <c r="I365" t="str">
        <f>HYPERLINK("https://play.google.com/store/apps/details?id=com.finopaymentbank.mobile&amp;reviewId=d00b3b6d-8f82-488d-87c7-cc10467f73f7","https://play.google.com/store/apps/details?id=com.finopaymentbank.mobile&amp;reviewId=d00b3b6d-8f82-488d-87c7-cc10467f73f7")</f>
        <v>https://play.google.com/store/apps/details?id=com.finopaymentbank.mobile&amp;reviewId=d00b3b6d-8f82-488d-87c7-cc10467f73f7</v>
      </c>
      <c r="J365" t="s">
        <v>52</v>
      </c>
      <c r="Y365" t="s">
        <v>53</v>
      </c>
      <c r="Z365" t="s">
        <v>54</v>
      </c>
      <c r="AD365" t="s">
        <v>94</v>
      </c>
      <c r="AE365" t="s">
        <v>95</v>
      </c>
      <c r="AF365" t="s">
        <v>1502</v>
      </c>
      <c r="AH365" t="s">
        <v>187</v>
      </c>
      <c r="AI365" t="s">
        <v>1503</v>
      </c>
      <c r="AJ365">
        <v>31</v>
      </c>
      <c r="AK365" t="s">
        <v>63</v>
      </c>
      <c r="AL365" t="s">
        <v>58</v>
      </c>
      <c r="AM365" t="s">
        <v>58</v>
      </c>
      <c r="AN365" t="s">
        <v>58</v>
      </c>
      <c r="AO365" t="s">
        <v>58</v>
      </c>
      <c r="AP365" t="s">
        <v>58</v>
      </c>
      <c r="AQ365" t="s">
        <v>783</v>
      </c>
    </row>
    <row r="366" spans="1:43" x14ac:dyDescent="0.35">
      <c r="A366" t="s">
        <v>1498</v>
      </c>
      <c r="B366" t="s">
        <v>47</v>
      </c>
      <c r="C366" t="s">
        <v>1504</v>
      </c>
      <c r="E366" t="s">
        <v>49</v>
      </c>
      <c r="F366" t="s">
        <v>1505</v>
      </c>
      <c r="G366" t="s">
        <v>1506</v>
      </c>
      <c r="I366" t="str">
        <f>HYPERLINK("https://play.google.com/store/apps/details?id=com.finopaymentbank.mobile&amp;reviewId=67081663-6679-4969-a821-68819417a303","https://play.google.com/store/apps/details?id=com.finopaymentbank.mobile&amp;reviewId=67081663-6679-4969-a821-68819417a303")</f>
        <v>https://play.google.com/store/apps/details?id=com.finopaymentbank.mobile&amp;reviewId=67081663-6679-4969-a821-68819417a303</v>
      </c>
      <c r="J366" t="s">
        <v>52</v>
      </c>
      <c r="Y366" t="s">
        <v>53</v>
      </c>
      <c r="Z366" t="s">
        <v>54</v>
      </c>
      <c r="AD366" t="s">
        <v>1507</v>
      </c>
      <c r="AE366" t="s">
        <v>95</v>
      </c>
      <c r="AF366" t="s">
        <v>1508</v>
      </c>
      <c r="AH366" t="s">
        <v>347</v>
      </c>
      <c r="AI366" t="s">
        <v>1370</v>
      </c>
      <c r="AJ366">
        <v>29</v>
      </c>
      <c r="AK366" t="s">
        <v>63</v>
      </c>
      <c r="AL366" t="s">
        <v>58</v>
      </c>
      <c r="AM366" t="s">
        <v>58</v>
      </c>
      <c r="AN366" t="s">
        <v>58</v>
      </c>
      <c r="AO366" t="s">
        <v>58</v>
      </c>
      <c r="AP366" t="s">
        <v>58</v>
      </c>
      <c r="AQ366" t="s">
        <v>783</v>
      </c>
    </row>
    <row r="367" spans="1:43" x14ac:dyDescent="0.35">
      <c r="A367" t="s">
        <v>1498</v>
      </c>
      <c r="B367" t="s">
        <v>47</v>
      </c>
      <c r="C367" t="s">
        <v>1509</v>
      </c>
      <c r="E367" t="s">
        <v>49</v>
      </c>
      <c r="F367" t="s">
        <v>151</v>
      </c>
      <c r="G367" t="s">
        <v>1510</v>
      </c>
      <c r="I367" t="str">
        <f>HYPERLINK("https://play.google.com/store/apps/details?id=com.finopaymentbank.mobile&amp;reviewId=b2d3ab05-a0d9-43b3-8a38-e084e65bd7aa","https://play.google.com/store/apps/details?id=com.finopaymentbank.mobile&amp;reviewId=b2d3ab05-a0d9-43b3-8a38-e084e65bd7aa")</f>
        <v>https://play.google.com/store/apps/details?id=com.finopaymentbank.mobile&amp;reviewId=b2d3ab05-a0d9-43b3-8a38-e084e65bd7aa</v>
      </c>
      <c r="J367" t="s">
        <v>52</v>
      </c>
      <c r="Y367" t="s">
        <v>53</v>
      </c>
      <c r="Z367" t="s">
        <v>54</v>
      </c>
      <c r="AD367" t="s">
        <v>94</v>
      </c>
      <c r="AE367" t="s">
        <v>95</v>
      </c>
      <c r="AF367" t="s">
        <v>1511</v>
      </c>
      <c r="AI367" t="s">
        <v>480</v>
      </c>
      <c r="AJ367">
        <v>29</v>
      </c>
      <c r="AK367" t="s">
        <v>63</v>
      </c>
      <c r="AL367" t="s">
        <v>58</v>
      </c>
      <c r="AM367" t="s">
        <v>58</v>
      </c>
      <c r="AN367" t="s">
        <v>58</v>
      </c>
      <c r="AO367" t="s">
        <v>58</v>
      </c>
      <c r="AP367" t="s">
        <v>58</v>
      </c>
      <c r="AQ367" t="s">
        <v>783</v>
      </c>
    </row>
    <row r="368" spans="1:43" x14ac:dyDescent="0.35">
      <c r="A368" t="s">
        <v>1498</v>
      </c>
      <c r="B368" t="s">
        <v>47</v>
      </c>
      <c r="C368" t="s">
        <v>1512</v>
      </c>
      <c r="E368" t="s">
        <v>49</v>
      </c>
      <c r="F368" t="s">
        <v>172</v>
      </c>
      <c r="G368" t="s">
        <v>1513</v>
      </c>
      <c r="I368" t="str">
        <f>HYPERLINK("https://play.google.com/store/apps/details?id=com.finopaymentbank.mobile&amp;reviewId=36e98571-7a17-4950-9be6-8b1c0813c4c4","https://play.google.com/store/apps/details?id=com.finopaymentbank.mobile&amp;reviewId=36e98571-7a17-4950-9be6-8b1c0813c4c4")</f>
        <v>https://play.google.com/store/apps/details?id=com.finopaymentbank.mobile&amp;reviewId=36e98571-7a17-4950-9be6-8b1c0813c4c4</v>
      </c>
      <c r="J368" t="s">
        <v>52</v>
      </c>
      <c r="Y368" t="s">
        <v>53</v>
      </c>
      <c r="Z368" t="s">
        <v>54</v>
      </c>
      <c r="AD368" t="s">
        <v>94</v>
      </c>
      <c r="AE368" t="s">
        <v>95</v>
      </c>
      <c r="AF368" t="s">
        <v>1514</v>
      </c>
      <c r="AH368" t="s">
        <v>187</v>
      </c>
      <c r="AI368" t="s">
        <v>1515</v>
      </c>
      <c r="AJ368">
        <v>31</v>
      </c>
      <c r="AK368" t="s">
        <v>63</v>
      </c>
      <c r="AL368" t="s">
        <v>58</v>
      </c>
      <c r="AM368" t="s">
        <v>58</v>
      </c>
      <c r="AN368" t="s">
        <v>58</v>
      </c>
      <c r="AO368" t="s">
        <v>58</v>
      </c>
      <c r="AP368" t="s">
        <v>58</v>
      </c>
      <c r="AQ368" t="s">
        <v>783</v>
      </c>
    </row>
    <row r="369" spans="1:43" x14ac:dyDescent="0.35">
      <c r="A369" t="s">
        <v>1498</v>
      </c>
      <c r="B369" t="s">
        <v>47</v>
      </c>
      <c r="C369" t="s">
        <v>1516</v>
      </c>
      <c r="E369" t="s">
        <v>65</v>
      </c>
      <c r="F369" t="s">
        <v>77</v>
      </c>
      <c r="G369" t="s">
        <v>1517</v>
      </c>
      <c r="I369" t="str">
        <f>HYPERLINK("https://play.google.com/store/apps/details?id=com.finopaymentbank.mobile&amp;reviewId=b21b5094-1a51-4117-b1c3-740f5211abac","https://play.google.com/store/apps/details?id=com.finopaymentbank.mobile&amp;reviewId=b21b5094-1a51-4117-b1c3-740f5211abac")</f>
        <v>https://play.google.com/store/apps/details?id=com.finopaymentbank.mobile&amp;reviewId=b21b5094-1a51-4117-b1c3-740f5211abac</v>
      </c>
      <c r="J369" t="s">
        <v>52</v>
      </c>
      <c r="Y369" t="s">
        <v>53</v>
      </c>
      <c r="Z369" t="s">
        <v>68</v>
      </c>
      <c r="AD369" t="s">
        <v>833</v>
      </c>
      <c r="AE369" t="s">
        <v>95</v>
      </c>
      <c r="AF369" t="s">
        <v>1518</v>
      </c>
      <c r="AH369" t="s">
        <v>347</v>
      </c>
      <c r="AI369" t="s">
        <v>810</v>
      </c>
      <c r="AJ369">
        <v>30</v>
      </c>
      <c r="AK369" t="s">
        <v>63</v>
      </c>
      <c r="AL369" t="s">
        <v>58</v>
      </c>
      <c r="AM369" t="s">
        <v>58</v>
      </c>
      <c r="AN369" t="s">
        <v>58</v>
      </c>
      <c r="AO369" t="s">
        <v>58</v>
      </c>
      <c r="AP369" t="s">
        <v>58</v>
      </c>
      <c r="AQ369" t="s">
        <v>783</v>
      </c>
    </row>
    <row r="370" spans="1:43" x14ac:dyDescent="0.35">
      <c r="A370" t="s">
        <v>1498</v>
      </c>
      <c r="B370" t="s">
        <v>47</v>
      </c>
      <c r="C370" t="s">
        <v>1519</v>
      </c>
      <c r="E370" t="s">
        <v>49</v>
      </c>
      <c r="F370" t="s">
        <v>1520</v>
      </c>
      <c r="G370" t="s">
        <v>1521</v>
      </c>
      <c r="I370" t="str">
        <f>HYPERLINK("https://play.google.com/store/apps/details?id=com.finopaymentbank.mobile&amp;reviewId=2509dfdb-c61b-4737-af49-a13f2ab5e61b","https://play.google.com/store/apps/details?id=com.finopaymentbank.mobile&amp;reviewId=2509dfdb-c61b-4737-af49-a13f2ab5e61b")</f>
        <v>https://play.google.com/store/apps/details?id=com.finopaymentbank.mobile&amp;reviewId=2509dfdb-c61b-4737-af49-a13f2ab5e61b</v>
      </c>
      <c r="J370" t="s">
        <v>52</v>
      </c>
      <c r="Y370" t="s">
        <v>53</v>
      </c>
      <c r="Z370" t="s">
        <v>54</v>
      </c>
      <c r="AD370" t="s">
        <v>94</v>
      </c>
      <c r="AE370" t="s">
        <v>95</v>
      </c>
      <c r="AF370" t="s">
        <v>1522</v>
      </c>
      <c r="AH370" t="s">
        <v>347</v>
      </c>
      <c r="AI370" t="s">
        <v>142</v>
      </c>
      <c r="AJ370">
        <v>31</v>
      </c>
      <c r="AK370" t="s">
        <v>63</v>
      </c>
      <c r="AL370" t="s">
        <v>58</v>
      </c>
      <c r="AM370" t="s">
        <v>58</v>
      </c>
      <c r="AN370" t="s">
        <v>58</v>
      </c>
      <c r="AO370" t="s">
        <v>58</v>
      </c>
      <c r="AP370" t="s">
        <v>58</v>
      </c>
      <c r="AQ370" t="s">
        <v>783</v>
      </c>
    </row>
    <row r="371" spans="1:43" x14ac:dyDescent="0.35">
      <c r="A371" t="s">
        <v>1498</v>
      </c>
      <c r="B371" t="s">
        <v>47</v>
      </c>
      <c r="C371" t="s">
        <v>1523</v>
      </c>
      <c r="E371" t="s">
        <v>76</v>
      </c>
      <c r="F371" t="s">
        <v>1524</v>
      </c>
      <c r="G371" t="s">
        <v>1525</v>
      </c>
      <c r="I371" t="str">
        <f>HYPERLINK("https://play.google.com/store/apps/details?id=com.finopaymentbank.mobile&amp;reviewId=e9f55153-aa67-4bb2-b1be-6f13756f3669","https://play.google.com/store/apps/details?id=com.finopaymentbank.mobile&amp;reviewId=e9f55153-aa67-4bb2-b1be-6f13756f3669")</f>
        <v>https://play.google.com/store/apps/details?id=com.finopaymentbank.mobile&amp;reviewId=e9f55153-aa67-4bb2-b1be-6f13756f3669</v>
      </c>
      <c r="J371" t="s">
        <v>52</v>
      </c>
      <c r="Y371" t="s">
        <v>53</v>
      </c>
      <c r="Z371" t="s">
        <v>114</v>
      </c>
      <c r="AD371" t="s">
        <v>797</v>
      </c>
      <c r="AE371" t="s">
        <v>95</v>
      </c>
      <c r="AF371" t="s">
        <v>1526</v>
      </c>
      <c r="AH371" t="s">
        <v>187</v>
      </c>
      <c r="AI371" t="s">
        <v>1527</v>
      </c>
      <c r="AJ371">
        <v>29</v>
      </c>
      <c r="AK371" t="s">
        <v>63</v>
      </c>
      <c r="AL371" t="s">
        <v>58</v>
      </c>
      <c r="AM371" t="s">
        <v>58</v>
      </c>
      <c r="AN371" t="s">
        <v>58</v>
      </c>
      <c r="AO371" t="s">
        <v>58</v>
      </c>
      <c r="AP371" t="s">
        <v>58</v>
      </c>
      <c r="AQ371" t="s">
        <v>783</v>
      </c>
    </row>
    <row r="372" spans="1:43" x14ac:dyDescent="0.35">
      <c r="A372" t="s">
        <v>1498</v>
      </c>
      <c r="B372" t="s">
        <v>47</v>
      </c>
      <c r="C372" t="s">
        <v>1528</v>
      </c>
      <c r="E372" t="s">
        <v>49</v>
      </c>
      <c r="F372" t="s">
        <v>1529</v>
      </c>
      <c r="G372" t="s">
        <v>1530</v>
      </c>
      <c r="I372" t="str">
        <f>HYPERLINK("https://play.google.com/store/apps/details?id=com.finopaymentbank.mobile&amp;reviewId=4a4e65e6-1572-4c13-a260-fb399e5c0194","https://play.google.com/store/apps/details?id=com.finopaymentbank.mobile&amp;reviewId=4a4e65e6-1572-4c13-a260-fb399e5c0194")</f>
        <v>https://play.google.com/store/apps/details?id=com.finopaymentbank.mobile&amp;reviewId=4a4e65e6-1572-4c13-a260-fb399e5c0194</v>
      </c>
      <c r="J372" t="s">
        <v>52</v>
      </c>
      <c r="Y372" t="s">
        <v>53</v>
      </c>
      <c r="Z372" t="s">
        <v>54</v>
      </c>
      <c r="AD372" t="s">
        <v>94</v>
      </c>
      <c r="AE372" t="s">
        <v>95</v>
      </c>
      <c r="AF372" t="s">
        <v>1531</v>
      </c>
      <c r="AH372" t="s">
        <v>187</v>
      </c>
      <c r="AI372" t="s">
        <v>374</v>
      </c>
      <c r="AJ372">
        <v>33</v>
      </c>
      <c r="AK372" t="s">
        <v>63</v>
      </c>
      <c r="AL372" t="s">
        <v>58</v>
      </c>
      <c r="AM372" t="s">
        <v>58</v>
      </c>
      <c r="AN372" t="s">
        <v>58</v>
      </c>
      <c r="AO372" t="s">
        <v>58</v>
      </c>
      <c r="AP372" t="s">
        <v>58</v>
      </c>
      <c r="AQ372" t="s">
        <v>783</v>
      </c>
    </row>
    <row r="373" spans="1:43" x14ac:dyDescent="0.35">
      <c r="A373" t="s">
        <v>1498</v>
      </c>
      <c r="B373" t="s">
        <v>47</v>
      </c>
      <c r="C373" t="s">
        <v>1532</v>
      </c>
      <c r="E373" t="s">
        <v>49</v>
      </c>
      <c r="F373" t="s">
        <v>1533</v>
      </c>
      <c r="G373" t="s">
        <v>1534</v>
      </c>
      <c r="I373" t="str">
        <f>HYPERLINK("https://play.google.com/store/apps/details?id=com.finopaymentbank.mobile&amp;reviewId=ee379cba-77b1-4fee-855c-5fd3e21a8205","https://play.google.com/store/apps/details?id=com.finopaymentbank.mobile&amp;reviewId=ee379cba-77b1-4fee-855c-5fd3e21a8205")</f>
        <v>https://play.google.com/store/apps/details?id=com.finopaymentbank.mobile&amp;reviewId=ee379cba-77b1-4fee-855c-5fd3e21a8205</v>
      </c>
      <c r="J373" t="s">
        <v>52</v>
      </c>
      <c r="Y373" t="s">
        <v>53</v>
      </c>
      <c r="Z373" t="s">
        <v>54</v>
      </c>
      <c r="AD373" t="s">
        <v>94</v>
      </c>
      <c r="AE373" t="s">
        <v>95</v>
      </c>
      <c r="AF373" t="s">
        <v>1535</v>
      </c>
      <c r="AH373" t="s">
        <v>187</v>
      </c>
      <c r="AI373" t="s">
        <v>1536</v>
      </c>
      <c r="AJ373">
        <v>33</v>
      </c>
      <c r="AK373" t="s">
        <v>63</v>
      </c>
      <c r="AL373" t="s">
        <v>58</v>
      </c>
      <c r="AM373" t="s">
        <v>58</v>
      </c>
      <c r="AN373" t="s">
        <v>58</v>
      </c>
      <c r="AO373" t="s">
        <v>58</v>
      </c>
      <c r="AP373" t="s">
        <v>58</v>
      </c>
      <c r="AQ373" t="s">
        <v>783</v>
      </c>
    </row>
    <row r="374" spans="1:43" x14ac:dyDescent="0.35">
      <c r="A374" t="s">
        <v>1498</v>
      </c>
      <c r="B374" t="s">
        <v>47</v>
      </c>
      <c r="C374" t="s">
        <v>1537</v>
      </c>
      <c r="E374" t="s">
        <v>76</v>
      </c>
      <c r="F374" t="s">
        <v>1538</v>
      </c>
      <c r="G374" t="s">
        <v>1539</v>
      </c>
      <c r="I374" t="str">
        <f>HYPERLINK("https://play.google.com/store/apps/details?id=com.finopaymentbank.mobile&amp;reviewId=effb5359-5aa3-4964-9001-67fe9e90abef","https://play.google.com/store/apps/details?id=com.finopaymentbank.mobile&amp;reviewId=effb5359-5aa3-4964-9001-67fe9e90abef")</f>
        <v>https://play.google.com/store/apps/details?id=com.finopaymentbank.mobile&amp;reviewId=effb5359-5aa3-4964-9001-67fe9e90abef</v>
      </c>
      <c r="J374" t="s">
        <v>52</v>
      </c>
      <c r="Y374" t="s">
        <v>53</v>
      </c>
      <c r="Z374" t="s">
        <v>114</v>
      </c>
      <c r="AD374" t="s">
        <v>797</v>
      </c>
      <c r="AE374" t="s">
        <v>95</v>
      </c>
      <c r="AF374" t="s">
        <v>1540</v>
      </c>
      <c r="AH374" t="s">
        <v>187</v>
      </c>
      <c r="AI374" t="s">
        <v>1541</v>
      </c>
      <c r="AJ374">
        <v>30</v>
      </c>
      <c r="AK374" t="s">
        <v>63</v>
      </c>
      <c r="AL374" t="s">
        <v>58</v>
      </c>
      <c r="AM374" t="s">
        <v>58</v>
      </c>
      <c r="AN374" t="s">
        <v>58</v>
      </c>
      <c r="AO374" t="s">
        <v>58</v>
      </c>
      <c r="AP374" t="s">
        <v>58</v>
      </c>
      <c r="AQ374" t="s">
        <v>783</v>
      </c>
    </row>
    <row r="375" spans="1:43" x14ac:dyDescent="0.35">
      <c r="A375" t="s">
        <v>1498</v>
      </c>
      <c r="B375" t="s">
        <v>47</v>
      </c>
      <c r="C375" t="s">
        <v>1542</v>
      </c>
      <c r="E375" t="s">
        <v>49</v>
      </c>
      <c r="F375" t="s">
        <v>1543</v>
      </c>
      <c r="G375" t="s">
        <v>1544</v>
      </c>
      <c r="I375" t="str">
        <f>HYPERLINK("https://play.google.com/store/apps/details?id=com.finopaymentbank.mobile&amp;reviewId=522e5b56-cfd5-410b-a310-1a471505b8c3","https://play.google.com/store/apps/details?id=com.finopaymentbank.mobile&amp;reviewId=522e5b56-cfd5-410b-a310-1a471505b8c3")</f>
        <v>https://play.google.com/store/apps/details?id=com.finopaymentbank.mobile&amp;reviewId=522e5b56-cfd5-410b-a310-1a471505b8c3</v>
      </c>
      <c r="J375" t="s">
        <v>52</v>
      </c>
      <c r="Y375" t="s">
        <v>53</v>
      </c>
      <c r="Z375" t="s">
        <v>54</v>
      </c>
      <c r="AD375" t="s">
        <v>94</v>
      </c>
      <c r="AE375" t="s">
        <v>95</v>
      </c>
      <c r="AF375" t="s">
        <v>1545</v>
      </c>
      <c r="AH375" t="s">
        <v>187</v>
      </c>
      <c r="AI375" t="s">
        <v>480</v>
      </c>
      <c r="AJ375">
        <v>29</v>
      </c>
      <c r="AK375" t="s">
        <v>63</v>
      </c>
      <c r="AL375" t="s">
        <v>58</v>
      </c>
      <c r="AM375" t="s">
        <v>58</v>
      </c>
      <c r="AN375" t="s">
        <v>58</v>
      </c>
      <c r="AO375" t="s">
        <v>58</v>
      </c>
      <c r="AP375" t="s">
        <v>58</v>
      </c>
      <c r="AQ375" t="s">
        <v>783</v>
      </c>
    </row>
    <row r="376" spans="1:43" x14ac:dyDescent="0.35">
      <c r="A376" t="s">
        <v>1498</v>
      </c>
      <c r="B376" t="s">
        <v>47</v>
      </c>
      <c r="C376" t="s">
        <v>1546</v>
      </c>
      <c r="E376" t="s">
        <v>49</v>
      </c>
      <c r="F376" t="s">
        <v>1547</v>
      </c>
      <c r="G376" t="s">
        <v>1548</v>
      </c>
      <c r="I376" t="str">
        <f>HYPERLINK("https://play.google.com/store/apps/details?id=com.finopaymentbank.mobile&amp;reviewId=587a46d9-c19f-42fe-80d3-eaaff9fab31c","https://play.google.com/store/apps/details?id=com.finopaymentbank.mobile&amp;reviewId=587a46d9-c19f-42fe-80d3-eaaff9fab31c")</f>
        <v>https://play.google.com/store/apps/details?id=com.finopaymentbank.mobile&amp;reviewId=587a46d9-c19f-42fe-80d3-eaaff9fab31c</v>
      </c>
      <c r="J376" t="s">
        <v>52</v>
      </c>
      <c r="Y376" t="s">
        <v>53</v>
      </c>
      <c r="Z376" t="s">
        <v>54</v>
      </c>
      <c r="AD376" t="s">
        <v>94</v>
      </c>
      <c r="AE376" t="s">
        <v>95</v>
      </c>
      <c r="AF376" t="s">
        <v>1549</v>
      </c>
      <c r="AH376" t="s">
        <v>187</v>
      </c>
      <c r="AI376" t="s">
        <v>637</v>
      </c>
      <c r="AJ376">
        <v>30</v>
      </c>
      <c r="AK376" t="s">
        <v>63</v>
      </c>
      <c r="AL376" t="s">
        <v>58</v>
      </c>
      <c r="AM376" t="s">
        <v>58</v>
      </c>
      <c r="AN376" t="s">
        <v>58</v>
      </c>
      <c r="AO376" t="s">
        <v>58</v>
      </c>
      <c r="AP376" t="s">
        <v>58</v>
      </c>
      <c r="AQ376" t="s">
        <v>783</v>
      </c>
    </row>
    <row r="377" spans="1:43" x14ac:dyDescent="0.35">
      <c r="A377" t="s">
        <v>1498</v>
      </c>
      <c r="B377" t="s">
        <v>47</v>
      </c>
      <c r="C377" t="s">
        <v>1550</v>
      </c>
      <c r="E377" t="s">
        <v>65</v>
      </c>
      <c r="F377" t="s">
        <v>528</v>
      </c>
      <c r="G377" t="s">
        <v>1551</v>
      </c>
      <c r="I377" t="str">
        <f>HYPERLINK("https://play.google.com/store/apps/details?id=com.finopaymentbank.mobile&amp;reviewId=2aefa1d3-6634-487c-b150-2cc67a8f107c","https://play.google.com/store/apps/details?id=com.finopaymentbank.mobile&amp;reviewId=2aefa1d3-6634-487c-b150-2cc67a8f107c")</f>
        <v>https://play.google.com/store/apps/details?id=com.finopaymentbank.mobile&amp;reviewId=2aefa1d3-6634-487c-b150-2cc67a8f107c</v>
      </c>
      <c r="J377" t="s">
        <v>52</v>
      </c>
      <c r="Y377" t="s">
        <v>53</v>
      </c>
      <c r="Z377" t="s">
        <v>68</v>
      </c>
      <c r="AD377" t="s">
        <v>833</v>
      </c>
      <c r="AE377" t="s">
        <v>95</v>
      </c>
      <c r="AF377" t="s">
        <v>1552</v>
      </c>
      <c r="AH377" t="s">
        <v>187</v>
      </c>
      <c r="AI377" t="s">
        <v>827</v>
      </c>
      <c r="AJ377">
        <v>33</v>
      </c>
      <c r="AK377" t="s">
        <v>63</v>
      </c>
      <c r="AL377" t="s">
        <v>58</v>
      </c>
      <c r="AM377" t="s">
        <v>58</v>
      </c>
      <c r="AN377" t="s">
        <v>58</v>
      </c>
      <c r="AO377" t="s">
        <v>58</v>
      </c>
      <c r="AP377" t="s">
        <v>58</v>
      </c>
      <c r="AQ377" t="s">
        <v>783</v>
      </c>
    </row>
    <row r="378" spans="1:43" x14ac:dyDescent="0.35">
      <c r="A378" t="s">
        <v>1498</v>
      </c>
      <c r="B378" t="s">
        <v>47</v>
      </c>
      <c r="C378" t="s">
        <v>1553</v>
      </c>
      <c r="E378" t="s">
        <v>49</v>
      </c>
      <c r="F378" t="s">
        <v>1554</v>
      </c>
      <c r="G378" t="s">
        <v>1555</v>
      </c>
      <c r="I378" t="str">
        <f>HYPERLINK("https://play.google.com/store/apps/details?id=com.finopaymentbank.mobile&amp;reviewId=db9c16d9-fc06-4606-ae5e-32428796f22f","https://play.google.com/store/apps/details?id=com.finopaymentbank.mobile&amp;reviewId=db9c16d9-fc06-4606-ae5e-32428796f22f")</f>
        <v>https://play.google.com/store/apps/details?id=com.finopaymentbank.mobile&amp;reviewId=db9c16d9-fc06-4606-ae5e-32428796f22f</v>
      </c>
      <c r="Y378" t="s">
        <v>53</v>
      </c>
      <c r="Z378" t="s">
        <v>54</v>
      </c>
      <c r="AD378" t="s">
        <v>94</v>
      </c>
      <c r="AE378" t="s">
        <v>95</v>
      </c>
      <c r="AF378" t="s">
        <v>1556</v>
      </c>
      <c r="AH378" t="s">
        <v>187</v>
      </c>
      <c r="AI378" t="s">
        <v>1557</v>
      </c>
      <c r="AJ378">
        <v>33</v>
      </c>
      <c r="AK378" t="s">
        <v>63</v>
      </c>
      <c r="AL378" t="s">
        <v>58</v>
      </c>
      <c r="AM378" t="s">
        <v>58</v>
      </c>
      <c r="AN378" t="s">
        <v>58</v>
      </c>
      <c r="AO378" t="s">
        <v>58</v>
      </c>
      <c r="AP378" t="s">
        <v>58</v>
      </c>
      <c r="AQ378" t="s">
        <v>783</v>
      </c>
    </row>
    <row r="379" spans="1:43" x14ac:dyDescent="0.35">
      <c r="A379" t="s">
        <v>1558</v>
      </c>
      <c r="B379" t="s">
        <v>47</v>
      </c>
      <c r="C379" t="s">
        <v>1559</v>
      </c>
      <c r="E379" t="s">
        <v>49</v>
      </c>
      <c r="F379" t="s">
        <v>86</v>
      </c>
      <c r="G379" t="s">
        <v>1560</v>
      </c>
      <c r="I379" t="str">
        <f>HYPERLINK("https://play.google.com/store/apps/details?id=com.finopaymentbank.mobile&amp;reviewId=bf37a6d1-c3ed-4417-a657-28b490289948","https://play.google.com/store/apps/details?id=com.finopaymentbank.mobile&amp;reviewId=bf37a6d1-c3ed-4417-a657-28b490289948")</f>
        <v>https://play.google.com/store/apps/details?id=com.finopaymentbank.mobile&amp;reviewId=bf37a6d1-c3ed-4417-a657-28b490289948</v>
      </c>
      <c r="J379" t="s">
        <v>52</v>
      </c>
      <c r="Y379" t="s">
        <v>53</v>
      </c>
      <c r="Z379" t="s">
        <v>54</v>
      </c>
      <c r="AD379" t="s">
        <v>94</v>
      </c>
      <c r="AE379" t="s">
        <v>95</v>
      </c>
      <c r="AF379" t="s">
        <v>1561</v>
      </c>
      <c r="AH379" t="s">
        <v>187</v>
      </c>
      <c r="AI379" t="s">
        <v>773</v>
      </c>
      <c r="AJ379">
        <v>30</v>
      </c>
      <c r="AK379" t="s">
        <v>63</v>
      </c>
      <c r="AL379" t="s">
        <v>58</v>
      </c>
      <c r="AM379" t="s">
        <v>58</v>
      </c>
      <c r="AN379" t="s">
        <v>58</v>
      </c>
      <c r="AO379" t="s">
        <v>58</v>
      </c>
      <c r="AP379" t="s">
        <v>58</v>
      </c>
      <c r="AQ379" t="s">
        <v>783</v>
      </c>
    </row>
    <row r="380" spans="1:43" x14ac:dyDescent="0.35">
      <c r="A380" t="s">
        <v>1558</v>
      </c>
      <c r="B380" t="s">
        <v>47</v>
      </c>
      <c r="C380" t="s">
        <v>1562</v>
      </c>
      <c r="E380" t="s">
        <v>76</v>
      </c>
      <c r="F380" t="s">
        <v>1563</v>
      </c>
      <c r="G380" t="s">
        <v>1564</v>
      </c>
      <c r="I380" t="str">
        <f>HYPERLINK("https://play.google.com/store/apps/details?id=com.finopaymentbank.mobile&amp;reviewId=cc1c370e-d371-48a5-830f-468e6f7e6522","https://play.google.com/store/apps/details?id=com.finopaymentbank.mobile&amp;reviewId=cc1c370e-d371-48a5-830f-468e6f7e6522")</f>
        <v>https://play.google.com/store/apps/details?id=com.finopaymentbank.mobile&amp;reviewId=cc1c370e-d371-48a5-830f-468e6f7e6522</v>
      </c>
      <c r="J380" t="s">
        <v>92</v>
      </c>
      <c r="Y380" t="s">
        <v>53</v>
      </c>
      <c r="Z380" t="s">
        <v>114</v>
      </c>
      <c r="AD380" t="s">
        <v>797</v>
      </c>
      <c r="AE380" t="s">
        <v>95</v>
      </c>
      <c r="AF380" t="s">
        <v>1565</v>
      </c>
      <c r="AH380" t="s">
        <v>347</v>
      </c>
      <c r="AI380" t="s">
        <v>289</v>
      </c>
      <c r="AJ380">
        <v>30</v>
      </c>
      <c r="AK380" t="s">
        <v>63</v>
      </c>
      <c r="AL380" t="s">
        <v>58</v>
      </c>
      <c r="AM380" t="s">
        <v>58</v>
      </c>
      <c r="AN380" t="s">
        <v>58</v>
      </c>
      <c r="AO380" t="s">
        <v>58</v>
      </c>
      <c r="AP380" t="s">
        <v>58</v>
      </c>
      <c r="AQ380" t="s">
        <v>783</v>
      </c>
    </row>
    <row r="381" spans="1:43" x14ac:dyDescent="0.35">
      <c r="A381" t="s">
        <v>1558</v>
      </c>
      <c r="B381" t="s">
        <v>47</v>
      </c>
      <c r="C381" t="s">
        <v>1566</v>
      </c>
      <c r="E381" t="s">
        <v>49</v>
      </c>
      <c r="F381" t="s">
        <v>1567</v>
      </c>
      <c r="G381" t="s">
        <v>1568</v>
      </c>
      <c r="I381" t="str">
        <f>HYPERLINK("https://play.google.com/store/apps/details?id=com.finopaymentbank.mobile&amp;reviewId=b8a168e9-8cb7-4e6f-9bb3-2ff50ee4397b","https://play.google.com/store/apps/details?id=com.finopaymentbank.mobile&amp;reviewId=b8a168e9-8cb7-4e6f-9bb3-2ff50ee4397b")</f>
        <v>https://play.google.com/store/apps/details?id=com.finopaymentbank.mobile&amp;reviewId=b8a168e9-8cb7-4e6f-9bb3-2ff50ee4397b</v>
      </c>
      <c r="J381" t="s">
        <v>52</v>
      </c>
      <c r="Y381" t="s">
        <v>53</v>
      </c>
      <c r="Z381" t="s">
        <v>54</v>
      </c>
      <c r="AD381" t="s">
        <v>94</v>
      </c>
      <c r="AE381" t="s">
        <v>95</v>
      </c>
      <c r="AF381" t="s">
        <v>1569</v>
      </c>
      <c r="AH381" t="s">
        <v>187</v>
      </c>
      <c r="AI381" t="s">
        <v>348</v>
      </c>
      <c r="AJ381">
        <v>29</v>
      </c>
      <c r="AK381" t="s">
        <v>63</v>
      </c>
      <c r="AL381" t="s">
        <v>58</v>
      </c>
      <c r="AM381" t="s">
        <v>58</v>
      </c>
      <c r="AN381" t="s">
        <v>58</v>
      </c>
      <c r="AO381" t="s">
        <v>58</v>
      </c>
      <c r="AP381" t="s">
        <v>58</v>
      </c>
      <c r="AQ381" t="s">
        <v>783</v>
      </c>
    </row>
    <row r="382" spans="1:43" x14ac:dyDescent="0.35">
      <c r="A382" t="s">
        <v>1558</v>
      </c>
      <c r="B382" t="s">
        <v>47</v>
      </c>
      <c r="C382" t="s">
        <v>1570</v>
      </c>
      <c r="E382" t="s">
        <v>49</v>
      </c>
      <c r="F382" t="s">
        <v>1571</v>
      </c>
      <c r="G382" t="s">
        <v>1572</v>
      </c>
      <c r="I382" t="str">
        <f>HYPERLINK("https://play.google.com/store/apps/details?id=com.finopaymentbank.mobile&amp;reviewId=15c5de61-3066-49fb-8e33-cd13c3ff8bb5","https://play.google.com/store/apps/details?id=com.finopaymentbank.mobile&amp;reviewId=15c5de61-3066-49fb-8e33-cd13c3ff8bb5")</f>
        <v>https://play.google.com/store/apps/details?id=com.finopaymentbank.mobile&amp;reviewId=15c5de61-3066-49fb-8e33-cd13c3ff8bb5</v>
      </c>
      <c r="J382" t="s">
        <v>52</v>
      </c>
      <c r="Y382" t="s">
        <v>53</v>
      </c>
      <c r="Z382" t="s">
        <v>54</v>
      </c>
      <c r="AD382" t="s">
        <v>94</v>
      </c>
      <c r="AE382" t="s">
        <v>95</v>
      </c>
      <c r="AF382" t="s">
        <v>1573</v>
      </c>
      <c r="AH382" t="s">
        <v>1574</v>
      </c>
      <c r="AI382" t="s">
        <v>158</v>
      </c>
      <c r="AJ382">
        <v>34</v>
      </c>
      <c r="AK382" t="s">
        <v>63</v>
      </c>
      <c r="AL382" t="s">
        <v>58</v>
      </c>
      <c r="AM382" t="s">
        <v>58</v>
      </c>
      <c r="AN382" t="s">
        <v>58</v>
      </c>
      <c r="AO382" t="s">
        <v>58</v>
      </c>
      <c r="AP382" t="s">
        <v>58</v>
      </c>
      <c r="AQ382" t="s">
        <v>783</v>
      </c>
    </row>
    <row r="383" spans="1:43" x14ac:dyDescent="0.35">
      <c r="A383" t="s">
        <v>1558</v>
      </c>
      <c r="B383" t="s">
        <v>47</v>
      </c>
      <c r="C383" t="s">
        <v>1575</v>
      </c>
      <c r="E383" t="s">
        <v>76</v>
      </c>
      <c r="F383" t="s">
        <v>1576</v>
      </c>
      <c r="G383" t="s">
        <v>1577</v>
      </c>
      <c r="I383" t="str">
        <f>HYPERLINK("https://play.google.com/store/apps/details?id=com.finopaymentbank.mobile&amp;reviewId=3c581752-9be9-4105-bacf-ba47812f62d6","https://play.google.com/store/apps/details?id=com.finopaymentbank.mobile&amp;reviewId=3c581752-9be9-4105-bacf-ba47812f62d6")</f>
        <v>https://play.google.com/store/apps/details?id=com.finopaymentbank.mobile&amp;reviewId=3c581752-9be9-4105-bacf-ba47812f62d6</v>
      </c>
      <c r="J383" t="s">
        <v>52</v>
      </c>
      <c r="Y383" t="s">
        <v>53</v>
      </c>
      <c r="Z383" t="s">
        <v>114</v>
      </c>
      <c r="AD383" t="s">
        <v>797</v>
      </c>
      <c r="AE383" t="s">
        <v>95</v>
      </c>
      <c r="AF383" t="s">
        <v>1578</v>
      </c>
      <c r="AI383" t="s">
        <v>1579</v>
      </c>
      <c r="AJ383">
        <v>33</v>
      </c>
      <c r="AK383" t="s">
        <v>63</v>
      </c>
      <c r="AL383" t="s">
        <v>58</v>
      </c>
      <c r="AM383" t="s">
        <v>58</v>
      </c>
      <c r="AN383" t="s">
        <v>58</v>
      </c>
      <c r="AO383" t="s">
        <v>58</v>
      </c>
      <c r="AP383" t="s">
        <v>58</v>
      </c>
      <c r="AQ383" t="s">
        <v>783</v>
      </c>
    </row>
    <row r="384" spans="1:43" x14ac:dyDescent="0.35">
      <c r="A384" t="s">
        <v>1558</v>
      </c>
      <c r="B384" t="s">
        <v>47</v>
      </c>
      <c r="C384" t="s">
        <v>1580</v>
      </c>
      <c r="E384" t="s">
        <v>49</v>
      </c>
      <c r="F384" t="s">
        <v>999</v>
      </c>
      <c r="G384" t="s">
        <v>1581</v>
      </c>
      <c r="I384" t="str">
        <f>HYPERLINK("https://play.google.com/store/apps/details?id=com.finopaymentbank.mobile&amp;reviewId=401968ed-fe0f-499f-bda9-3faefbd054c8","https://play.google.com/store/apps/details?id=com.finopaymentbank.mobile&amp;reviewId=401968ed-fe0f-499f-bda9-3faefbd054c8")</f>
        <v>https://play.google.com/store/apps/details?id=com.finopaymentbank.mobile&amp;reviewId=401968ed-fe0f-499f-bda9-3faefbd054c8</v>
      </c>
      <c r="J384" t="s">
        <v>52</v>
      </c>
      <c r="Y384" t="s">
        <v>53</v>
      </c>
      <c r="Z384" t="s">
        <v>54</v>
      </c>
      <c r="AD384" t="s">
        <v>94</v>
      </c>
      <c r="AE384" t="s">
        <v>95</v>
      </c>
      <c r="AF384" t="s">
        <v>1582</v>
      </c>
      <c r="AH384" t="s">
        <v>187</v>
      </c>
      <c r="AI384" t="s">
        <v>1583</v>
      </c>
      <c r="AJ384">
        <v>31</v>
      </c>
      <c r="AK384" t="s">
        <v>63</v>
      </c>
      <c r="AL384" t="s">
        <v>58</v>
      </c>
      <c r="AM384" t="s">
        <v>58</v>
      </c>
      <c r="AN384" t="s">
        <v>58</v>
      </c>
      <c r="AO384" t="s">
        <v>58</v>
      </c>
      <c r="AP384" t="s">
        <v>58</v>
      </c>
      <c r="AQ384" t="s">
        <v>783</v>
      </c>
    </row>
    <row r="385" spans="1:43" x14ac:dyDescent="0.35">
      <c r="A385" t="s">
        <v>1558</v>
      </c>
      <c r="B385" t="s">
        <v>47</v>
      </c>
      <c r="C385" t="s">
        <v>1584</v>
      </c>
      <c r="E385" t="s">
        <v>49</v>
      </c>
      <c r="F385" t="s">
        <v>86</v>
      </c>
      <c r="G385" t="s">
        <v>1585</v>
      </c>
      <c r="I385" t="str">
        <f>HYPERLINK("https://play.google.com/store/apps/details?id=com.finopaymentbank.mobile&amp;reviewId=eeb3f1c5-02da-468e-8983-94fe30d62f25","https://play.google.com/store/apps/details?id=com.finopaymentbank.mobile&amp;reviewId=eeb3f1c5-02da-468e-8983-94fe30d62f25")</f>
        <v>https://play.google.com/store/apps/details?id=com.finopaymentbank.mobile&amp;reviewId=eeb3f1c5-02da-468e-8983-94fe30d62f25</v>
      </c>
      <c r="J385" t="s">
        <v>52</v>
      </c>
      <c r="Y385" t="s">
        <v>53</v>
      </c>
      <c r="Z385" t="s">
        <v>54</v>
      </c>
      <c r="AD385" t="s">
        <v>94</v>
      </c>
      <c r="AE385" t="s">
        <v>95</v>
      </c>
      <c r="AF385" t="s">
        <v>1586</v>
      </c>
      <c r="AH385" t="s">
        <v>187</v>
      </c>
      <c r="AI385" t="s">
        <v>766</v>
      </c>
      <c r="AJ385">
        <v>31</v>
      </c>
      <c r="AK385" t="s">
        <v>63</v>
      </c>
      <c r="AL385" t="s">
        <v>58</v>
      </c>
      <c r="AM385" t="s">
        <v>58</v>
      </c>
      <c r="AN385" t="s">
        <v>58</v>
      </c>
      <c r="AO385" t="s">
        <v>58</v>
      </c>
      <c r="AP385" t="s">
        <v>58</v>
      </c>
      <c r="AQ385" t="s">
        <v>783</v>
      </c>
    </row>
    <row r="386" spans="1:43" x14ac:dyDescent="0.35">
      <c r="A386" t="s">
        <v>1558</v>
      </c>
      <c r="B386" t="s">
        <v>47</v>
      </c>
      <c r="C386" t="s">
        <v>1587</v>
      </c>
      <c r="E386" t="s">
        <v>49</v>
      </c>
      <c r="F386" t="s">
        <v>550</v>
      </c>
      <c r="G386" t="s">
        <v>1588</v>
      </c>
      <c r="I386" t="str">
        <f>HYPERLINK("https://play.google.com/store/apps/details?id=com.finopaymentbank.mobile&amp;reviewId=b44e1379-b470-406e-91ba-397ebde8d573","https://play.google.com/store/apps/details?id=com.finopaymentbank.mobile&amp;reviewId=b44e1379-b470-406e-91ba-397ebde8d573")</f>
        <v>https://play.google.com/store/apps/details?id=com.finopaymentbank.mobile&amp;reviewId=b44e1379-b470-406e-91ba-397ebde8d573</v>
      </c>
      <c r="J386" t="s">
        <v>52</v>
      </c>
      <c r="Y386" t="s">
        <v>53</v>
      </c>
      <c r="Z386" t="s">
        <v>54</v>
      </c>
      <c r="AD386" t="s">
        <v>94</v>
      </c>
      <c r="AE386" t="s">
        <v>95</v>
      </c>
      <c r="AF386" t="s">
        <v>1589</v>
      </c>
      <c r="AH386" t="s">
        <v>187</v>
      </c>
      <c r="AI386" t="s">
        <v>106</v>
      </c>
      <c r="AJ386">
        <v>31</v>
      </c>
      <c r="AK386" t="s">
        <v>63</v>
      </c>
      <c r="AL386" t="s">
        <v>58</v>
      </c>
      <c r="AM386" t="s">
        <v>58</v>
      </c>
      <c r="AN386" t="s">
        <v>58</v>
      </c>
      <c r="AO386" t="s">
        <v>58</v>
      </c>
      <c r="AP386" t="s">
        <v>58</v>
      </c>
      <c r="AQ386" t="s">
        <v>783</v>
      </c>
    </row>
    <row r="387" spans="1:43" x14ac:dyDescent="0.35">
      <c r="A387" t="s">
        <v>1558</v>
      </c>
      <c r="B387" t="s">
        <v>47</v>
      </c>
      <c r="C387" t="s">
        <v>1590</v>
      </c>
      <c r="E387" t="s">
        <v>49</v>
      </c>
      <c r="F387" t="s">
        <v>1591</v>
      </c>
      <c r="G387" t="s">
        <v>1592</v>
      </c>
      <c r="I387" t="str">
        <f>HYPERLINK("https://play.google.com/store/apps/details?id=com.finopaymentbank.mobile&amp;reviewId=79b9c896-6a8a-4c77-8f28-f76462de6f35","https://play.google.com/store/apps/details?id=com.finopaymentbank.mobile&amp;reviewId=79b9c896-6a8a-4c77-8f28-f76462de6f35")</f>
        <v>https://play.google.com/store/apps/details?id=com.finopaymentbank.mobile&amp;reviewId=79b9c896-6a8a-4c77-8f28-f76462de6f35</v>
      </c>
      <c r="J387" t="s">
        <v>52</v>
      </c>
      <c r="Y387" t="s">
        <v>53</v>
      </c>
      <c r="Z387" t="s">
        <v>54</v>
      </c>
      <c r="AD387" t="s">
        <v>94</v>
      </c>
      <c r="AE387" t="s">
        <v>95</v>
      </c>
      <c r="AF387" t="s">
        <v>1593</v>
      </c>
      <c r="AH387" t="s">
        <v>187</v>
      </c>
      <c r="AI387" t="s">
        <v>215</v>
      </c>
      <c r="AJ387">
        <v>31</v>
      </c>
      <c r="AK387" t="s">
        <v>63</v>
      </c>
      <c r="AL387" t="s">
        <v>58</v>
      </c>
      <c r="AM387" t="s">
        <v>58</v>
      </c>
      <c r="AN387" t="s">
        <v>58</v>
      </c>
      <c r="AO387" t="s">
        <v>58</v>
      </c>
      <c r="AP387" t="s">
        <v>58</v>
      </c>
      <c r="AQ387" t="s">
        <v>783</v>
      </c>
    </row>
    <row r="388" spans="1:43" x14ac:dyDescent="0.35">
      <c r="A388" t="s">
        <v>1558</v>
      </c>
      <c r="B388" t="s">
        <v>47</v>
      </c>
      <c r="C388" t="s">
        <v>1594</v>
      </c>
      <c r="E388" t="s">
        <v>49</v>
      </c>
      <c r="F388" t="s">
        <v>713</v>
      </c>
      <c r="G388" t="s">
        <v>1595</v>
      </c>
      <c r="I388" t="str">
        <f>HYPERLINK("https://play.google.com/store/apps/details?id=com.finopaymentbank.mobile&amp;reviewId=1dd87c61-3205-403c-9deb-2096fa864907","https://play.google.com/store/apps/details?id=com.finopaymentbank.mobile&amp;reviewId=1dd87c61-3205-403c-9deb-2096fa864907")</f>
        <v>https://play.google.com/store/apps/details?id=com.finopaymentbank.mobile&amp;reviewId=1dd87c61-3205-403c-9deb-2096fa864907</v>
      </c>
      <c r="J388" t="s">
        <v>52</v>
      </c>
      <c r="Y388" t="s">
        <v>53</v>
      </c>
      <c r="Z388" t="s">
        <v>54</v>
      </c>
      <c r="AD388" t="s">
        <v>94</v>
      </c>
      <c r="AE388" t="s">
        <v>95</v>
      </c>
      <c r="AF388" t="s">
        <v>1596</v>
      </c>
      <c r="AH388" t="s">
        <v>187</v>
      </c>
      <c r="AI388" t="s">
        <v>1597</v>
      </c>
      <c r="AJ388">
        <v>30</v>
      </c>
      <c r="AK388" t="s">
        <v>63</v>
      </c>
      <c r="AL388" t="s">
        <v>58</v>
      </c>
      <c r="AM388" t="s">
        <v>58</v>
      </c>
      <c r="AN388" t="s">
        <v>58</v>
      </c>
      <c r="AO388" t="s">
        <v>58</v>
      </c>
      <c r="AP388" t="s">
        <v>58</v>
      </c>
      <c r="AQ388" t="s">
        <v>783</v>
      </c>
    </row>
    <row r="389" spans="1:43" x14ac:dyDescent="0.35">
      <c r="A389" t="s">
        <v>1558</v>
      </c>
      <c r="B389" t="s">
        <v>47</v>
      </c>
      <c r="C389" t="s">
        <v>1598</v>
      </c>
      <c r="E389" t="s">
        <v>76</v>
      </c>
      <c r="F389" t="s">
        <v>1599</v>
      </c>
      <c r="G389" t="s">
        <v>1600</v>
      </c>
      <c r="I389" t="str">
        <f>HYPERLINK("https://play.google.com/store/apps/details?id=com.finopaymentbank.mobile&amp;reviewId=5add0fda-cd39-4d31-a2cc-c6c28e85823f","https://play.google.com/store/apps/details?id=com.finopaymentbank.mobile&amp;reviewId=5add0fda-cd39-4d31-a2cc-c6c28e85823f")</f>
        <v>https://play.google.com/store/apps/details?id=com.finopaymentbank.mobile&amp;reviewId=5add0fda-cd39-4d31-a2cc-c6c28e85823f</v>
      </c>
      <c r="Y389" t="s">
        <v>53</v>
      </c>
      <c r="Z389" t="s">
        <v>114</v>
      </c>
      <c r="AD389" t="s">
        <v>797</v>
      </c>
      <c r="AE389" t="s">
        <v>95</v>
      </c>
      <c r="AF389" t="s">
        <v>1601</v>
      </c>
      <c r="AH389" t="s">
        <v>187</v>
      </c>
      <c r="AI389" t="s">
        <v>1602</v>
      </c>
      <c r="AJ389">
        <v>34</v>
      </c>
      <c r="AK389" t="s">
        <v>63</v>
      </c>
      <c r="AL389" t="s">
        <v>58</v>
      </c>
      <c r="AM389" t="s">
        <v>58</v>
      </c>
      <c r="AN389" t="s">
        <v>58</v>
      </c>
      <c r="AO389" t="s">
        <v>58</v>
      </c>
      <c r="AP389" t="s">
        <v>58</v>
      </c>
      <c r="AQ389" t="s">
        <v>783</v>
      </c>
    </row>
    <row r="390" spans="1:43" x14ac:dyDescent="0.35">
      <c r="A390" t="s">
        <v>1558</v>
      </c>
      <c r="B390" t="s">
        <v>47</v>
      </c>
      <c r="C390" t="s">
        <v>1603</v>
      </c>
      <c r="E390" t="s">
        <v>76</v>
      </c>
      <c r="F390" t="s">
        <v>1604</v>
      </c>
      <c r="G390" t="s">
        <v>1605</v>
      </c>
      <c r="I390" t="str">
        <f>HYPERLINK("https://play.google.com/store/apps/details?id=com.finopaymentbank.mobile&amp;reviewId=9b82f8e7-008e-4f5d-9446-37c2e921231b","https://play.google.com/store/apps/details?id=com.finopaymentbank.mobile&amp;reviewId=9b82f8e7-008e-4f5d-9446-37c2e921231b")</f>
        <v>https://play.google.com/store/apps/details?id=com.finopaymentbank.mobile&amp;reviewId=9b82f8e7-008e-4f5d-9446-37c2e921231b</v>
      </c>
      <c r="J390" t="s">
        <v>52</v>
      </c>
      <c r="Y390" t="s">
        <v>53</v>
      </c>
      <c r="Z390" t="s">
        <v>114</v>
      </c>
      <c r="AD390" t="s">
        <v>797</v>
      </c>
      <c r="AE390" t="s">
        <v>95</v>
      </c>
      <c r="AF390" t="s">
        <v>1606</v>
      </c>
      <c r="AH390" t="s">
        <v>187</v>
      </c>
      <c r="AI390" t="s">
        <v>378</v>
      </c>
      <c r="AJ390">
        <v>29</v>
      </c>
      <c r="AK390" t="s">
        <v>63</v>
      </c>
      <c r="AL390" t="s">
        <v>58</v>
      </c>
      <c r="AM390" t="s">
        <v>58</v>
      </c>
      <c r="AN390" t="s">
        <v>58</v>
      </c>
      <c r="AO390" t="s">
        <v>58</v>
      </c>
      <c r="AP390" t="s">
        <v>58</v>
      </c>
      <c r="AQ390" t="s">
        <v>783</v>
      </c>
    </row>
    <row r="391" spans="1:43" x14ac:dyDescent="0.35">
      <c r="A391" t="s">
        <v>1607</v>
      </c>
      <c r="B391" t="s">
        <v>47</v>
      </c>
      <c r="C391" t="s">
        <v>1608</v>
      </c>
      <c r="E391" t="s">
        <v>49</v>
      </c>
      <c r="F391" t="s">
        <v>77</v>
      </c>
      <c r="G391" t="s">
        <v>1609</v>
      </c>
      <c r="I391" t="str">
        <f>HYPERLINK("https://play.google.com/store/apps/details?id=com.finopaymentbank.mobile&amp;reviewId=7fc9b604-4892-4296-8c19-9aa2fd894eb5","https://play.google.com/store/apps/details?id=com.finopaymentbank.mobile&amp;reviewId=7fc9b604-4892-4296-8c19-9aa2fd894eb5")</f>
        <v>https://play.google.com/store/apps/details?id=com.finopaymentbank.mobile&amp;reviewId=7fc9b604-4892-4296-8c19-9aa2fd894eb5</v>
      </c>
      <c r="J391" t="s">
        <v>52</v>
      </c>
      <c r="Y391" t="s">
        <v>53</v>
      </c>
      <c r="Z391" t="s">
        <v>54</v>
      </c>
      <c r="AD391" t="s">
        <v>94</v>
      </c>
      <c r="AE391" t="s">
        <v>95</v>
      </c>
      <c r="AF391" t="s">
        <v>1610</v>
      </c>
      <c r="AH391" t="s">
        <v>187</v>
      </c>
      <c r="AI391" t="s">
        <v>1611</v>
      </c>
      <c r="AJ391">
        <v>33</v>
      </c>
      <c r="AK391" t="s">
        <v>63</v>
      </c>
      <c r="AL391" t="s">
        <v>58</v>
      </c>
      <c r="AM391" t="s">
        <v>58</v>
      </c>
      <c r="AN391" t="s">
        <v>58</v>
      </c>
      <c r="AO391" t="s">
        <v>58</v>
      </c>
      <c r="AP391" t="s">
        <v>58</v>
      </c>
      <c r="AQ391" t="s">
        <v>783</v>
      </c>
    </row>
    <row r="392" spans="1:43" x14ac:dyDescent="0.35">
      <c r="A392" t="s">
        <v>1607</v>
      </c>
      <c r="B392" t="s">
        <v>47</v>
      </c>
      <c r="C392" t="s">
        <v>1612</v>
      </c>
      <c r="E392" t="s">
        <v>49</v>
      </c>
      <c r="F392" t="s">
        <v>77</v>
      </c>
      <c r="G392" t="s">
        <v>1613</v>
      </c>
      <c r="I392" t="str">
        <f>HYPERLINK("https://play.google.com/store/apps/details?id=com.finopaymentbank.mobile&amp;reviewId=c36d2ec9-c917-452d-aa02-bd5f437e1bdd","https://play.google.com/store/apps/details?id=com.finopaymentbank.mobile&amp;reviewId=c36d2ec9-c917-452d-aa02-bd5f437e1bdd")</f>
        <v>https://play.google.com/store/apps/details?id=com.finopaymentbank.mobile&amp;reviewId=c36d2ec9-c917-452d-aa02-bd5f437e1bdd</v>
      </c>
      <c r="J392" t="s">
        <v>52</v>
      </c>
      <c r="Y392" t="s">
        <v>53</v>
      </c>
      <c r="Z392" t="s">
        <v>54</v>
      </c>
      <c r="AD392" t="s">
        <v>94</v>
      </c>
      <c r="AE392" t="s">
        <v>95</v>
      </c>
      <c r="AF392" t="s">
        <v>1614</v>
      </c>
      <c r="AH392" t="s">
        <v>347</v>
      </c>
      <c r="AI392" t="s">
        <v>480</v>
      </c>
      <c r="AJ392">
        <v>29</v>
      </c>
      <c r="AK392" t="s">
        <v>63</v>
      </c>
      <c r="AL392" t="s">
        <v>58</v>
      </c>
      <c r="AM392" t="s">
        <v>58</v>
      </c>
      <c r="AN392" t="s">
        <v>58</v>
      </c>
      <c r="AO392" t="s">
        <v>58</v>
      </c>
      <c r="AP392" t="s">
        <v>58</v>
      </c>
      <c r="AQ392" t="s">
        <v>783</v>
      </c>
    </row>
    <row r="393" spans="1:43" x14ac:dyDescent="0.35">
      <c r="A393" t="s">
        <v>1607</v>
      </c>
      <c r="B393" t="s">
        <v>47</v>
      </c>
      <c r="C393" t="s">
        <v>1615</v>
      </c>
      <c r="E393" t="s">
        <v>49</v>
      </c>
      <c r="F393" t="s">
        <v>1616</v>
      </c>
      <c r="G393" t="s">
        <v>1617</v>
      </c>
      <c r="I393" t="str">
        <f>HYPERLINK("https://play.google.com/store/apps/details?id=com.finopaymentbank.mobile&amp;reviewId=eb6aa2f2-7bae-4df4-a3d4-ad6985eb69f4","https://play.google.com/store/apps/details?id=com.finopaymentbank.mobile&amp;reviewId=eb6aa2f2-7bae-4df4-a3d4-ad6985eb69f4")</f>
        <v>https://play.google.com/store/apps/details?id=com.finopaymentbank.mobile&amp;reviewId=eb6aa2f2-7bae-4df4-a3d4-ad6985eb69f4</v>
      </c>
      <c r="J393" t="s">
        <v>92</v>
      </c>
      <c r="Y393" t="s">
        <v>53</v>
      </c>
      <c r="Z393" t="s">
        <v>54</v>
      </c>
      <c r="AD393" t="s">
        <v>94</v>
      </c>
      <c r="AE393" t="s">
        <v>95</v>
      </c>
      <c r="AF393" t="s">
        <v>1618</v>
      </c>
      <c r="AH393" t="s">
        <v>187</v>
      </c>
      <c r="AI393" t="s">
        <v>576</v>
      </c>
      <c r="AJ393">
        <v>27</v>
      </c>
      <c r="AK393" t="s">
        <v>63</v>
      </c>
      <c r="AL393" t="s">
        <v>58</v>
      </c>
      <c r="AM393" t="s">
        <v>58</v>
      </c>
      <c r="AN393" t="s">
        <v>58</v>
      </c>
      <c r="AO393" t="s">
        <v>58</v>
      </c>
      <c r="AP393" t="s">
        <v>58</v>
      </c>
      <c r="AQ393" t="s">
        <v>783</v>
      </c>
    </row>
    <row r="394" spans="1:43" x14ac:dyDescent="0.35">
      <c r="A394" t="s">
        <v>1607</v>
      </c>
      <c r="B394" t="s">
        <v>47</v>
      </c>
      <c r="C394" t="s">
        <v>1619</v>
      </c>
      <c r="E394" t="s">
        <v>49</v>
      </c>
      <c r="F394" t="s">
        <v>1620</v>
      </c>
      <c r="G394" t="s">
        <v>1621</v>
      </c>
      <c r="I394" t="str">
        <f>HYPERLINK("https://play.google.com/store/apps/details?id=com.finopaymentbank.mobile&amp;reviewId=34545d09-1e68-498a-b4c4-fbfb6ecac912","https://play.google.com/store/apps/details?id=com.finopaymentbank.mobile&amp;reviewId=34545d09-1e68-498a-b4c4-fbfb6ecac912")</f>
        <v>https://play.google.com/store/apps/details?id=com.finopaymentbank.mobile&amp;reviewId=34545d09-1e68-498a-b4c4-fbfb6ecac912</v>
      </c>
      <c r="J394" t="s">
        <v>52</v>
      </c>
      <c r="Y394" t="s">
        <v>53</v>
      </c>
      <c r="Z394" t="s">
        <v>54</v>
      </c>
      <c r="AD394" t="s">
        <v>94</v>
      </c>
      <c r="AE394" t="s">
        <v>95</v>
      </c>
      <c r="AF394" t="s">
        <v>1622</v>
      </c>
      <c r="AH394" t="s">
        <v>347</v>
      </c>
      <c r="AI394" t="s">
        <v>1623</v>
      </c>
      <c r="AJ394">
        <v>33</v>
      </c>
      <c r="AK394" t="s">
        <v>63</v>
      </c>
      <c r="AL394" t="s">
        <v>58</v>
      </c>
      <c r="AM394" t="s">
        <v>58</v>
      </c>
      <c r="AN394" t="s">
        <v>58</v>
      </c>
      <c r="AO394" t="s">
        <v>58</v>
      </c>
      <c r="AP394" t="s">
        <v>58</v>
      </c>
      <c r="AQ394" t="s">
        <v>783</v>
      </c>
    </row>
    <row r="395" spans="1:43" x14ac:dyDescent="0.35">
      <c r="A395" t="s">
        <v>1607</v>
      </c>
      <c r="B395" t="s">
        <v>47</v>
      </c>
      <c r="C395" t="s">
        <v>1624</v>
      </c>
      <c r="E395" t="s">
        <v>76</v>
      </c>
      <c r="F395" t="s">
        <v>1625</v>
      </c>
      <c r="G395" t="s">
        <v>1626</v>
      </c>
      <c r="I395" t="str">
        <f>HYPERLINK("https://play.google.com/store/apps/details?id=com.finopaymentbank.mobile&amp;reviewId=8880735b-375b-4643-920f-514c5dbdb3b1","https://play.google.com/store/apps/details?id=com.finopaymentbank.mobile&amp;reviewId=8880735b-375b-4643-920f-514c5dbdb3b1")</f>
        <v>https://play.google.com/store/apps/details?id=com.finopaymentbank.mobile&amp;reviewId=8880735b-375b-4643-920f-514c5dbdb3b1</v>
      </c>
      <c r="J395" t="s">
        <v>92</v>
      </c>
      <c r="Y395" t="s">
        <v>53</v>
      </c>
      <c r="Z395" t="s">
        <v>114</v>
      </c>
      <c r="AD395" t="s">
        <v>797</v>
      </c>
      <c r="AE395" t="s">
        <v>95</v>
      </c>
      <c r="AF395" t="s">
        <v>1627</v>
      </c>
      <c r="AH395" t="s">
        <v>347</v>
      </c>
      <c r="AI395" t="s">
        <v>265</v>
      </c>
      <c r="AJ395">
        <v>33</v>
      </c>
      <c r="AK395" t="s">
        <v>63</v>
      </c>
      <c r="AL395" t="s">
        <v>58</v>
      </c>
      <c r="AM395" t="s">
        <v>58</v>
      </c>
      <c r="AN395" t="s">
        <v>58</v>
      </c>
      <c r="AO395" t="s">
        <v>58</v>
      </c>
      <c r="AP395" t="s">
        <v>58</v>
      </c>
      <c r="AQ395" t="s">
        <v>783</v>
      </c>
    </row>
    <row r="396" spans="1:43" x14ac:dyDescent="0.35">
      <c r="A396" t="s">
        <v>1607</v>
      </c>
      <c r="B396" t="s">
        <v>47</v>
      </c>
      <c r="C396" t="s">
        <v>1628</v>
      </c>
      <c r="E396" t="s">
        <v>49</v>
      </c>
      <c r="F396" t="s">
        <v>86</v>
      </c>
      <c r="G396" t="s">
        <v>1629</v>
      </c>
      <c r="I396" t="str">
        <f>HYPERLINK("https://play.google.com/store/apps/details?id=com.finopaymentbank.mobile&amp;reviewId=28d2d663-bf17-421f-a31e-15939db41045","https://play.google.com/store/apps/details?id=com.finopaymentbank.mobile&amp;reviewId=28d2d663-bf17-421f-a31e-15939db41045")</f>
        <v>https://play.google.com/store/apps/details?id=com.finopaymentbank.mobile&amp;reviewId=28d2d663-bf17-421f-a31e-15939db41045</v>
      </c>
      <c r="J396" t="s">
        <v>52</v>
      </c>
      <c r="Y396" t="s">
        <v>53</v>
      </c>
      <c r="Z396" t="s">
        <v>54</v>
      </c>
      <c r="AD396" t="s">
        <v>94</v>
      </c>
      <c r="AE396" t="s">
        <v>95</v>
      </c>
      <c r="AF396" t="s">
        <v>1630</v>
      </c>
      <c r="AH396" t="s">
        <v>187</v>
      </c>
      <c r="AI396" t="s">
        <v>678</v>
      </c>
      <c r="AJ396">
        <v>31</v>
      </c>
      <c r="AK396" t="s">
        <v>63</v>
      </c>
      <c r="AL396" t="s">
        <v>58</v>
      </c>
      <c r="AM396" t="s">
        <v>58</v>
      </c>
      <c r="AN396" t="s">
        <v>58</v>
      </c>
      <c r="AO396" t="s">
        <v>58</v>
      </c>
      <c r="AP396" t="s">
        <v>58</v>
      </c>
      <c r="AQ396" t="s">
        <v>783</v>
      </c>
    </row>
    <row r="397" spans="1:43" x14ac:dyDescent="0.35">
      <c r="A397" t="s">
        <v>1607</v>
      </c>
      <c r="B397" t="s">
        <v>47</v>
      </c>
      <c r="C397" t="s">
        <v>1631</v>
      </c>
      <c r="E397" t="s">
        <v>49</v>
      </c>
      <c r="F397" t="s">
        <v>1632</v>
      </c>
      <c r="G397" t="s">
        <v>1633</v>
      </c>
      <c r="I397" t="str">
        <f>HYPERLINK("https://play.google.com/store/apps/details?id=com.finopaymentbank.mobile&amp;reviewId=cedc8ea2-3b1b-4ec8-a31e-99bac97267ce","https://play.google.com/store/apps/details?id=com.finopaymentbank.mobile&amp;reviewId=cedc8ea2-3b1b-4ec8-a31e-99bac97267ce")</f>
        <v>https://play.google.com/store/apps/details?id=com.finopaymentbank.mobile&amp;reviewId=cedc8ea2-3b1b-4ec8-a31e-99bac97267ce</v>
      </c>
      <c r="J397" t="s">
        <v>52</v>
      </c>
      <c r="Y397" t="s">
        <v>53</v>
      </c>
      <c r="Z397" t="s">
        <v>93</v>
      </c>
      <c r="AD397" t="s">
        <v>94</v>
      </c>
      <c r="AE397" t="s">
        <v>95</v>
      </c>
      <c r="AF397" t="s">
        <v>1634</v>
      </c>
      <c r="AH397" t="s">
        <v>228</v>
      </c>
      <c r="AI397" t="s">
        <v>162</v>
      </c>
      <c r="AJ397">
        <v>30</v>
      </c>
      <c r="AK397" t="s">
        <v>63</v>
      </c>
      <c r="AL397" t="s">
        <v>58</v>
      </c>
      <c r="AM397" t="s">
        <v>58</v>
      </c>
      <c r="AN397" t="s">
        <v>58</v>
      </c>
      <c r="AO397" t="s">
        <v>58</v>
      </c>
      <c r="AP397" t="s">
        <v>58</v>
      </c>
      <c r="AQ397" t="s">
        <v>783</v>
      </c>
    </row>
    <row r="398" spans="1:43" x14ac:dyDescent="0.35">
      <c r="A398" t="s">
        <v>1607</v>
      </c>
      <c r="B398" t="s">
        <v>47</v>
      </c>
      <c r="C398" t="s">
        <v>1635</v>
      </c>
      <c r="E398" t="s">
        <v>49</v>
      </c>
      <c r="F398" t="s">
        <v>86</v>
      </c>
      <c r="G398" t="s">
        <v>1636</v>
      </c>
      <c r="I398" t="str">
        <f>HYPERLINK("https://play.google.com/store/apps/details?id=com.finopaymentbank.mobile&amp;reviewId=5674d193-e204-4330-b70a-fb284a285d9d","https://play.google.com/store/apps/details?id=com.finopaymentbank.mobile&amp;reviewId=5674d193-e204-4330-b70a-fb284a285d9d")</f>
        <v>https://play.google.com/store/apps/details?id=com.finopaymentbank.mobile&amp;reviewId=5674d193-e204-4330-b70a-fb284a285d9d</v>
      </c>
      <c r="J398" t="s">
        <v>92</v>
      </c>
      <c r="Y398" t="s">
        <v>53</v>
      </c>
      <c r="Z398" t="s">
        <v>93</v>
      </c>
      <c r="AD398" t="s">
        <v>94</v>
      </c>
      <c r="AE398" t="s">
        <v>95</v>
      </c>
      <c r="AF398" t="s">
        <v>1637</v>
      </c>
      <c r="AH398" t="s">
        <v>347</v>
      </c>
      <c r="AI398" t="s">
        <v>426</v>
      </c>
      <c r="AJ398">
        <v>27</v>
      </c>
      <c r="AK398" t="s">
        <v>63</v>
      </c>
      <c r="AL398" t="s">
        <v>58</v>
      </c>
      <c r="AM398" t="s">
        <v>58</v>
      </c>
      <c r="AN398" t="s">
        <v>58</v>
      </c>
      <c r="AO398" t="s">
        <v>58</v>
      </c>
      <c r="AP398" t="s">
        <v>58</v>
      </c>
      <c r="AQ398" t="s">
        <v>783</v>
      </c>
    </row>
    <row r="399" spans="1:43" x14ac:dyDescent="0.35">
      <c r="A399" t="s">
        <v>1607</v>
      </c>
      <c r="B399" t="s">
        <v>47</v>
      </c>
      <c r="C399" t="s">
        <v>1638</v>
      </c>
      <c r="E399" t="s">
        <v>49</v>
      </c>
      <c r="F399" t="s">
        <v>86</v>
      </c>
      <c r="G399" t="s">
        <v>1639</v>
      </c>
      <c r="I399" t="str">
        <f>HYPERLINK("https://play.google.com/store/apps/details?id=com.finopaymentbank.mobile&amp;reviewId=4cc95bde-ae9a-4d0e-a410-ea92fde4e76a","https://play.google.com/store/apps/details?id=com.finopaymentbank.mobile&amp;reviewId=4cc95bde-ae9a-4d0e-a410-ea92fde4e76a")</f>
        <v>https://play.google.com/store/apps/details?id=com.finopaymentbank.mobile&amp;reviewId=4cc95bde-ae9a-4d0e-a410-ea92fde4e76a</v>
      </c>
      <c r="J399" t="s">
        <v>52</v>
      </c>
      <c r="Y399" t="s">
        <v>53</v>
      </c>
      <c r="Z399" t="s">
        <v>54</v>
      </c>
      <c r="AD399" t="s">
        <v>94</v>
      </c>
      <c r="AE399" t="s">
        <v>95</v>
      </c>
      <c r="AF399" t="s">
        <v>1640</v>
      </c>
      <c r="AH399" t="s">
        <v>187</v>
      </c>
      <c r="AI399" t="s">
        <v>1641</v>
      </c>
      <c r="AJ399">
        <v>33</v>
      </c>
      <c r="AK399" t="s">
        <v>63</v>
      </c>
      <c r="AL399" t="s">
        <v>58</v>
      </c>
      <c r="AM399" t="s">
        <v>58</v>
      </c>
      <c r="AN399" t="s">
        <v>58</v>
      </c>
      <c r="AO399" t="s">
        <v>58</v>
      </c>
      <c r="AP399" t="s">
        <v>58</v>
      </c>
      <c r="AQ399" t="s">
        <v>783</v>
      </c>
    </row>
    <row r="400" spans="1:43" x14ac:dyDescent="0.35">
      <c r="A400" t="s">
        <v>1607</v>
      </c>
      <c r="B400" t="s">
        <v>47</v>
      </c>
      <c r="C400" t="s">
        <v>1642</v>
      </c>
      <c r="E400" t="s">
        <v>76</v>
      </c>
      <c r="F400" t="s">
        <v>1643</v>
      </c>
      <c r="G400" t="s">
        <v>1644</v>
      </c>
      <c r="I400" t="str">
        <f>HYPERLINK("https://play.google.com/store/apps/details?id=com.finopaymentbank.mobile&amp;reviewId=35ca1d39-7f69-4dc0-8467-966cba081de2","https://play.google.com/store/apps/details?id=com.finopaymentbank.mobile&amp;reviewId=35ca1d39-7f69-4dc0-8467-966cba081de2")</f>
        <v>https://play.google.com/store/apps/details?id=com.finopaymentbank.mobile&amp;reviewId=35ca1d39-7f69-4dc0-8467-966cba081de2</v>
      </c>
      <c r="J400" t="s">
        <v>52</v>
      </c>
      <c r="Y400" t="s">
        <v>53</v>
      </c>
      <c r="Z400" t="s">
        <v>114</v>
      </c>
      <c r="AD400" t="s">
        <v>797</v>
      </c>
      <c r="AE400" t="s">
        <v>95</v>
      </c>
      <c r="AF400" t="s">
        <v>1645</v>
      </c>
      <c r="AH400" t="s">
        <v>187</v>
      </c>
      <c r="AI400" t="s">
        <v>162</v>
      </c>
      <c r="AJ400">
        <v>30</v>
      </c>
      <c r="AK400" t="s">
        <v>63</v>
      </c>
      <c r="AL400" t="s">
        <v>58</v>
      </c>
      <c r="AM400" t="s">
        <v>58</v>
      </c>
      <c r="AN400" t="s">
        <v>58</v>
      </c>
      <c r="AO400" t="s">
        <v>58</v>
      </c>
      <c r="AP400" t="s">
        <v>58</v>
      </c>
      <c r="AQ400" t="s">
        <v>783</v>
      </c>
    </row>
    <row r="401" spans="1:43" x14ac:dyDescent="0.35">
      <c r="A401" t="s">
        <v>1607</v>
      </c>
      <c r="B401" t="s">
        <v>47</v>
      </c>
      <c r="C401" t="s">
        <v>1646</v>
      </c>
      <c r="E401" t="s">
        <v>49</v>
      </c>
      <c r="F401" t="s">
        <v>77</v>
      </c>
      <c r="G401" t="s">
        <v>1647</v>
      </c>
      <c r="I401" t="str">
        <f>HYPERLINK("https://play.google.com/store/apps/details?id=com.finopaymentbank.mobile&amp;reviewId=0a4a205c-637f-4629-8b6d-364938529106","https://play.google.com/store/apps/details?id=com.finopaymentbank.mobile&amp;reviewId=0a4a205c-637f-4629-8b6d-364938529106")</f>
        <v>https://play.google.com/store/apps/details?id=com.finopaymentbank.mobile&amp;reviewId=0a4a205c-637f-4629-8b6d-364938529106</v>
      </c>
      <c r="J401" t="s">
        <v>52</v>
      </c>
      <c r="Y401" t="s">
        <v>53</v>
      </c>
      <c r="Z401" t="s">
        <v>54</v>
      </c>
      <c r="AD401" t="s">
        <v>94</v>
      </c>
      <c r="AE401" t="s">
        <v>95</v>
      </c>
      <c r="AF401" t="s">
        <v>1648</v>
      </c>
      <c r="AI401" t="s">
        <v>240</v>
      </c>
      <c r="AJ401">
        <v>34</v>
      </c>
      <c r="AK401" t="s">
        <v>63</v>
      </c>
      <c r="AL401" t="s">
        <v>58</v>
      </c>
      <c r="AM401" t="s">
        <v>58</v>
      </c>
      <c r="AN401" t="s">
        <v>58</v>
      </c>
      <c r="AO401" t="s">
        <v>58</v>
      </c>
      <c r="AP401" t="s">
        <v>58</v>
      </c>
      <c r="AQ401" t="s">
        <v>783</v>
      </c>
    </row>
    <row r="402" spans="1:43" x14ac:dyDescent="0.35">
      <c r="A402" t="s">
        <v>1649</v>
      </c>
      <c r="B402" t="s">
        <v>47</v>
      </c>
      <c r="C402" t="s">
        <v>1650</v>
      </c>
      <c r="E402" t="s">
        <v>49</v>
      </c>
      <c r="F402" t="s">
        <v>1651</v>
      </c>
      <c r="G402" t="s">
        <v>1652</v>
      </c>
      <c r="I402" t="str">
        <f>HYPERLINK("https://play.google.com/store/apps/details?id=com.finopaymentbank.mobile&amp;reviewId=5b8c5a4c-f9eb-42bb-b7c7-b25843053fe4","https://play.google.com/store/apps/details?id=com.finopaymentbank.mobile&amp;reviewId=5b8c5a4c-f9eb-42bb-b7c7-b25843053fe4")</f>
        <v>https://play.google.com/store/apps/details?id=com.finopaymentbank.mobile&amp;reviewId=5b8c5a4c-f9eb-42bb-b7c7-b25843053fe4</v>
      </c>
      <c r="Y402" t="s">
        <v>53</v>
      </c>
      <c r="Z402" t="s">
        <v>54</v>
      </c>
      <c r="AD402" t="s">
        <v>94</v>
      </c>
      <c r="AE402" t="s">
        <v>95</v>
      </c>
      <c r="AF402" t="s">
        <v>1653</v>
      </c>
      <c r="AH402" t="s">
        <v>347</v>
      </c>
      <c r="AI402" t="s">
        <v>1257</v>
      </c>
      <c r="AJ402">
        <v>33</v>
      </c>
      <c r="AK402" t="s">
        <v>63</v>
      </c>
      <c r="AL402" t="s">
        <v>58</v>
      </c>
      <c r="AM402" t="s">
        <v>58</v>
      </c>
      <c r="AN402" t="s">
        <v>58</v>
      </c>
      <c r="AO402" t="s">
        <v>58</v>
      </c>
      <c r="AP402" t="s">
        <v>58</v>
      </c>
      <c r="AQ402" t="s">
        <v>783</v>
      </c>
    </row>
    <row r="403" spans="1:43" x14ac:dyDescent="0.35">
      <c r="A403" t="s">
        <v>1649</v>
      </c>
      <c r="B403" t="s">
        <v>47</v>
      </c>
      <c r="C403" t="s">
        <v>1654</v>
      </c>
      <c r="E403" t="s">
        <v>49</v>
      </c>
      <c r="F403" t="s">
        <v>66</v>
      </c>
      <c r="G403" t="s">
        <v>1655</v>
      </c>
      <c r="I403" t="str">
        <f>HYPERLINK("https://play.google.com/store/apps/details?id=com.finopaymentbank.mobile&amp;reviewId=7e5cb567-a6ff-47f6-90b3-94675975b2d6","https://play.google.com/store/apps/details?id=com.finopaymentbank.mobile&amp;reviewId=7e5cb567-a6ff-47f6-90b3-94675975b2d6")</f>
        <v>https://play.google.com/store/apps/details?id=com.finopaymentbank.mobile&amp;reviewId=7e5cb567-a6ff-47f6-90b3-94675975b2d6</v>
      </c>
      <c r="J403" t="s">
        <v>52</v>
      </c>
      <c r="Y403" t="s">
        <v>53</v>
      </c>
      <c r="Z403" t="s">
        <v>54</v>
      </c>
      <c r="AD403" t="s">
        <v>94</v>
      </c>
      <c r="AE403" t="s">
        <v>95</v>
      </c>
      <c r="AF403" t="s">
        <v>1656</v>
      </c>
      <c r="AH403" t="s">
        <v>187</v>
      </c>
      <c r="AI403" t="s">
        <v>1579</v>
      </c>
      <c r="AJ403">
        <v>33</v>
      </c>
      <c r="AK403" t="s">
        <v>63</v>
      </c>
      <c r="AL403" t="s">
        <v>58</v>
      </c>
      <c r="AM403" t="s">
        <v>58</v>
      </c>
      <c r="AN403" t="s">
        <v>58</v>
      </c>
      <c r="AO403" t="s">
        <v>58</v>
      </c>
      <c r="AP403" t="s">
        <v>58</v>
      </c>
      <c r="AQ403" t="s">
        <v>783</v>
      </c>
    </row>
    <row r="404" spans="1:43" x14ac:dyDescent="0.35">
      <c r="A404" t="s">
        <v>1649</v>
      </c>
      <c r="B404" t="s">
        <v>47</v>
      </c>
      <c r="C404" t="s">
        <v>1657</v>
      </c>
      <c r="E404" t="s">
        <v>49</v>
      </c>
      <c r="F404" t="s">
        <v>86</v>
      </c>
      <c r="G404" t="s">
        <v>1658</v>
      </c>
      <c r="I404" t="str">
        <f>HYPERLINK("https://play.google.com/store/apps/details?id=com.finopaymentbank.mobile&amp;reviewId=368f2224-cff3-4cca-8cd1-0f0f9ca80033","https://play.google.com/store/apps/details?id=com.finopaymentbank.mobile&amp;reviewId=368f2224-cff3-4cca-8cd1-0f0f9ca80033")</f>
        <v>https://play.google.com/store/apps/details?id=com.finopaymentbank.mobile&amp;reviewId=368f2224-cff3-4cca-8cd1-0f0f9ca80033</v>
      </c>
      <c r="J404" t="s">
        <v>52</v>
      </c>
      <c r="Y404" t="s">
        <v>53</v>
      </c>
      <c r="Z404" t="s">
        <v>54</v>
      </c>
      <c r="AD404" t="s">
        <v>94</v>
      </c>
      <c r="AE404" t="s">
        <v>95</v>
      </c>
      <c r="AF404" t="s">
        <v>1659</v>
      </c>
      <c r="AH404" t="s">
        <v>187</v>
      </c>
      <c r="AI404" t="s">
        <v>1660</v>
      </c>
      <c r="AJ404">
        <v>30</v>
      </c>
      <c r="AK404" t="s">
        <v>63</v>
      </c>
      <c r="AL404" t="s">
        <v>58</v>
      </c>
      <c r="AM404" t="s">
        <v>58</v>
      </c>
      <c r="AN404" t="s">
        <v>58</v>
      </c>
      <c r="AO404" t="s">
        <v>58</v>
      </c>
      <c r="AP404" t="s">
        <v>58</v>
      </c>
      <c r="AQ404" t="s">
        <v>783</v>
      </c>
    </row>
    <row r="405" spans="1:43" x14ac:dyDescent="0.35">
      <c r="A405" t="s">
        <v>1649</v>
      </c>
      <c r="B405" t="s">
        <v>47</v>
      </c>
      <c r="C405" t="s">
        <v>1661</v>
      </c>
      <c r="E405" t="s">
        <v>76</v>
      </c>
      <c r="F405" t="s">
        <v>104</v>
      </c>
      <c r="G405" t="s">
        <v>1662</v>
      </c>
      <c r="I405" t="str">
        <f>HYPERLINK("https://play.google.com/store/apps/details?id=com.finopaymentbank.mobile&amp;reviewId=c16e08c8-4d95-40b8-9b38-01050e530fda","https://play.google.com/store/apps/details?id=com.finopaymentbank.mobile&amp;reviewId=c16e08c8-4d95-40b8-9b38-01050e530fda")</f>
        <v>https://play.google.com/store/apps/details?id=com.finopaymentbank.mobile&amp;reviewId=c16e08c8-4d95-40b8-9b38-01050e530fda</v>
      </c>
      <c r="J405" t="s">
        <v>52</v>
      </c>
      <c r="Y405" t="s">
        <v>53</v>
      </c>
      <c r="Z405" t="s">
        <v>114</v>
      </c>
      <c r="AD405" t="s">
        <v>797</v>
      </c>
      <c r="AE405" t="s">
        <v>95</v>
      </c>
      <c r="AF405" t="s">
        <v>1663</v>
      </c>
      <c r="AH405" t="s">
        <v>187</v>
      </c>
      <c r="AI405" t="s">
        <v>682</v>
      </c>
      <c r="AJ405">
        <v>27</v>
      </c>
      <c r="AK405" t="s">
        <v>63</v>
      </c>
      <c r="AL405" t="s">
        <v>58</v>
      </c>
      <c r="AM405" t="s">
        <v>58</v>
      </c>
      <c r="AN405" t="s">
        <v>58</v>
      </c>
      <c r="AO405" t="s">
        <v>58</v>
      </c>
      <c r="AP405" t="s">
        <v>58</v>
      </c>
      <c r="AQ405" t="s">
        <v>783</v>
      </c>
    </row>
    <row r="406" spans="1:43" x14ac:dyDescent="0.35">
      <c r="A406" t="s">
        <v>1649</v>
      </c>
      <c r="B406" t="s">
        <v>47</v>
      </c>
      <c r="C406" t="s">
        <v>1664</v>
      </c>
      <c r="E406" t="s">
        <v>49</v>
      </c>
      <c r="F406" t="s">
        <v>86</v>
      </c>
      <c r="G406" t="s">
        <v>1665</v>
      </c>
      <c r="I406" t="str">
        <f>HYPERLINK("https://play.google.com/store/apps/details?id=com.finopaymentbank.mobile&amp;reviewId=16a8d6f4-4776-4947-9b4a-c727737a76dd","https://play.google.com/store/apps/details?id=com.finopaymentbank.mobile&amp;reviewId=16a8d6f4-4776-4947-9b4a-c727737a76dd")</f>
        <v>https://play.google.com/store/apps/details?id=com.finopaymentbank.mobile&amp;reviewId=16a8d6f4-4776-4947-9b4a-c727737a76dd</v>
      </c>
      <c r="J406" t="s">
        <v>92</v>
      </c>
      <c r="Y406" t="s">
        <v>53</v>
      </c>
      <c r="Z406" t="s">
        <v>54</v>
      </c>
      <c r="AD406" t="s">
        <v>94</v>
      </c>
      <c r="AE406" t="s">
        <v>95</v>
      </c>
      <c r="AF406" t="s">
        <v>1666</v>
      </c>
      <c r="AH406" t="s">
        <v>187</v>
      </c>
      <c r="AI406" t="s">
        <v>1248</v>
      </c>
      <c r="AJ406">
        <v>33</v>
      </c>
      <c r="AK406" t="s">
        <v>63</v>
      </c>
      <c r="AL406" t="s">
        <v>58</v>
      </c>
      <c r="AM406" t="s">
        <v>58</v>
      </c>
      <c r="AN406" t="s">
        <v>58</v>
      </c>
      <c r="AO406" t="s">
        <v>58</v>
      </c>
      <c r="AP406" t="s">
        <v>58</v>
      </c>
      <c r="AQ406" t="s">
        <v>783</v>
      </c>
    </row>
    <row r="407" spans="1:43" x14ac:dyDescent="0.35">
      <c r="A407" t="s">
        <v>1649</v>
      </c>
      <c r="B407" t="s">
        <v>47</v>
      </c>
      <c r="C407" t="s">
        <v>1667</v>
      </c>
      <c r="E407" t="s">
        <v>49</v>
      </c>
      <c r="F407" t="s">
        <v>1668</v>
      </c>
      <c r="G407" t="s">
        <v>1669</v>
      </c>
      <c r="I407" t="str">
        <f>HYPERLINK("https://play.google.com/store/apps/details?id=com.finopaymentbank.mobile&amp;reviewId=107dfc04-af9e-478a-b005-a80b5d717429","https://play.google.com/store/apps/details?id=com.finopaymentbank.mobile&amp;reviewId=107dfc04-af9e-478a-b005-a80b5d717429")</f>
        <v>https://play.google.com/store/apps/details?id=com.finopaymentbank.mobile&amp;reviewId=107dfc04-af9e-478a-b005-a80b5d717429</v>
      </c>
      <c r="J407" t="s">
        <v>52</v>
      </c>
      <c r="Y407" t="s">
        <v>53</v>
      </c>
      <c r="Z407" t="s">
        <v>54</v>
      </c>
      <c r="AD407" t="s">
        <v>94</v>
      </c>
      <c r="AE407" t="s">
        <v>95</v>
      </c>
      <c r="AF407" t="s">
        <v>1670</v>
      </c>
      <c r="AH407" t="s">
        <v>187</v>
      </c>
      <c r="AI407" t="s">
        <v>201</v>
      </c>
      <c r="AJ407">
        <v>30</v>
      </c>
      <c r="AK407" t="s">
        <v>63</v>
      </c>
      <c r="AL407" t="s">
        <v>58</v>
      </c>
      <c r="AM407" t="s">
        <v>58</v>
      </c>
      <c r="AN407" t="s">
        <v>58</v>
      </c>
      <c r="AO407" t="s">
        <v>58</v>
      </c>
      <c r="AP407" t="s">
        <v>58</v>
      </c>
      <c r="AQ407" t="s">
        <v>783</v>
      </c>
    </row>
    <row r="408" spans="1:43" x14ac:dyDescent="0.35">
      <c r="A408" t="s">
        <v>1649</v>
      </c>
      <c r="B408" t="s">
        <v>47</v>
      </c>
      <c r="C408" t="s">
        <v>1671</v>
      </c>
      <c r="E408" t="s">
        <v>76</v>
      </c>
      <c r="F408" t="s">
        <v>1672</v>
      </c>
      <c r="G408" t="s">
        <v>1673</v>
      </c>
      <c r="I408" t="str">
        <f>HYPERLINK("https://play.google.com/store/apps/details?id=com.finopaymentbank.mobile&amp;reviewId=ef3b1d57-154a-4545-936c-3883ae98818e","https://play.google.com/store/apps/details?id=com.finopaymentbank.mobile&amp;reviewId=ef3b1d57-154a-4545-936c-3883ae98818e")</f>
        <v>https://play.google.com/store/apps/details?id=com.finopaymentbank.mobile&amp;reviewId=ef3b1d57-154a-4545-936c-3883ae98818e</v>
      </c>
      <c r="J408" t="s">
        <v>52</v>
      </c>
      <c r="Y408" t="s">
        <v>53</v>
      </c>
      <c r="Z408" t="s">
        <v>79</v>
      </c>
      <c r="AD408" t="s">
        <v>1674</v>
      </c>
      <c r="AE408" t="s">
        <v>95</v>
      </c>
      <c r="AF408" t="s">
        <v>1675</v>
      </c>
      <c r="AH408" t="s">
        <v>347</v>
      </c>
      <c r="AI408" t="s">
        <v>197</v>
      </c>
      <c r="AJ408">
        <v>27</v>
      </c>
      <c r="AK408" t="s">
        <v>63</v>
      </c>
      <c r="AL408" t="s">
        <v>58</v>
      </c>
      <c r="AM408" t="s">
        <v>58</v>
      </c>
      <c r="AN408" t="s">
        <v>58</v>
      </c>
      <c r="AO408" t="s">
        <v>58</v>
      </c>
      <c r="AP408" t="s">
        <v>58</v>
      </c>
      <c r="AQ408" t="s">
        <v>783</v>
      </c>
    </row>
    <row r="409" spans="1:43" x14ac:dyDescent="0.35">
      <c r="A409" t="s">
        <v>1649</v>
      </c>
      <c r="B409" t="s">
        <v>47</v>
      </c>
      <c r="C409" t="s">
        <v>1676</v>
      </c>
      <c r="E409" t="s">
        <v>65</v>
      </c>
      <c r="F409" t="s">
        <v>1677</v>
      </c>
      <c r="G409" t="s">
        <v>1678</v>
      </c>
      <c r="I409" t="str">
        <f>HYPERLINK("https://play.google.com/store/apps/details?id=com.finopaymentbank.mobile&amp;reviewId=dba7e55c-3c5f-43d2-ac70-075f33fafbc6","https://play.google.com/store/apps/details?id=com.finopaymentbank.mobile&amp;reviewId=dba7e55c-3c5f-43d2-ac70-075f33fafbc6")</f>
        <v>https://play.google.com/store/apps/details?id=com.finopaymentbank.mobile&amp;reviewId=dba7e55c-3c5f-43d2-ac70-075f33fafbc6</v>
      </c>
      <c r="J409" t="s">
        <v>52</v>
      </c>
      <c r="Y409" t="s">
        <v>53</v>
      </c>
      <c r="Z409" t="s">
        <v>68</v>
      </c>
      <c r="AD409" t="s">
        <v>833</v>
      </c>
      <c r="AE409" t="s">
        <v>95</v>
      </c>
      <c r="AF409" t="s">
        <v>1679</v>
      </c>
      <c r="AH409" t="s">
        <v>187</v>
      </c>
      <c r="AI409" t="s">
        <v>253</v>
      </c>
      <c r="AJ409">
        <v>30</v>
      </c>
      <c r="AK409" t="s">
        <v>63</v>
      </c>
      <c r="AL409" t="s">
        <v>58</v>
      </c>
      <c r="AM409" t="s">
        <v>58</v>
      </c>
      <c r="AN409" t="s">
        <v>58</v>
      </c>
      <c r="AO409" t="s">
        <v>58</v>
      </c>
      <c r="AP409" t="s">
        <v>58</v>
      </c>
      <c r="AQ409" t="s">
        <v>783</v>
      </c>
    </row>
    <row r="410" spans="1:43" x14ac:dyDescent="0.35">
      <c r="A410" t="s">
        <v>1649</v>
      </c>
      <c r="B410" t="s">
        <v>47</v>
      </c>
      <c r="C410" t="s">
        <v>1680</v>
      </c>
      <c r="E410" t="s">
        <v>49</v>
      </c>
      <c r="F410" t="s">
        <v>1681</v>
      </c>
      <c r="G410" t="s">
        <v>1682</v>
      </c>
      <c r="I410" t="str">
        <f>HYPERLINK("https://play.google.com/store/apps/details?id=com.finopaymentbank.mobile&amp;reviewId=d08fb9d5-fcaf-45a4-a9bc-05991aebbfef","https://play.google.com/store/apps/details?id=com.finopaymentbank.mobile&amp;reviewId=d08fb9d5-fcaf-45a4-a9bc-05991aebbfef")</f>
        <v>https://play.google.com/store/apps/details?id=com.finopaymentbank.mobile&amp;reviewId=d08fb9d5-fcaf-45a4-a9bc-05991aebbfef</v>
      </c>
      <c r="Y410" t="s">
        <v>53</v>
      </c>
      <c r="Z410" t="s">
        <v>54</v>
      </c>
      <c r="AD410" t="s">
        <v>94</v>
      </c>
      <c r="AE410" t="s">
        <v>95</v>
      </c>
      <c r="AF410" t="s">
        <v>1683</v>
      </c>
      <c r="AH410" t="s">
        <v>347</v>
      </c>
      <c r="AI410" t="s">
        <v>570</v>
      </c>
      <c r="AJ410">
        <v>30</v>
      </c>
      <c r="AK410" t="s">
        <v>63</v>
      </c>
      <c r="AL410" t="s">
        <v>58</v>
      </c>
      <c r="AM410" t="s">
        <v>58</v>
      </c>
      <c r="AN410" t="s">
        <v>58</v>
      </c>
      <c r="AO410" t="s">
        <v>58</v>
      </c>
      <c r="AP410" t="s">
        <v>58</v>
      </c>
      <c r="AQ410" t="s">
        <v>783</v>
      </c>
    </row>
    <row r="411" spans="1:43" x14ac:dyDescent="0.35">
      <c r="A411" t="s">
        <v>1649</v>
      </c>
      <c r="B411" t="s">
        <v>47</v>
      </c>
      <c r="C411" t="s">
        <v>1684</v>
      </c>
      <c r="E411" t="s">
        <v>76</v>
      </c>
      <c r="F411" t="s">
        <v>1685</v>
      </c>
      <c r="G411" t="s">
        <v>1686</v>
      </c>
      <c r="I411" t="str">
        <f>HYPERLINK("https://play.google.com/store/apps/details?id=com.finopaymentbank.mobile&amp;reviewId=be94111c-cb31-44bf-9b03-e91583260b11","https://play.google.com/store/apps/details?id=com.finopaymentbank.mobile&amp;reviewId=be94111c-cb31-44bf-9b03-e91583260b11")</f>
        <v>https://play.google.com/store/apps/details?id=com.finopaymentbank.mobile&amp;reviewId=be94111c-cb31-44bf-9b03-e91583260b11</v>
      </c>
      <c r="J411" t="s">
        <v>52</v>
      </c>
      <c r="Y411" t="s">
        <v>53</v>
      </c>
      <c r="Z411" t="s">
        <v>114</v>
      </c>
      <c r="AD411" t="s">
        <v>797</v>
      </c>
      <c r="AE411" t="s">
        <v>95</v>
      </c>
      <c r="AF411" t="s">
        <v>1687</v>
      </c>
      <c r="AI411" t="s">
        <v>878</v>
      </c>
      <c r="AJ411">
        <v>29</v>
      </c>
      <c r="AK411" t="s">
        <v>63</v>
      </c>
      <c r="AL411" t="s">
        <v>58</v>
      </c>
      <c r="AM411" t="s">
        <v>58</v>
      </c>
      <c r="AN411" t="s">
        <v>58</v>
      </c>
      <c r="AO411" t="s">
        <v>58</v>
      </c>
      <c r="AP411" t="s">
        <v>58</v>
      </c>
      <c r="AQ411" t="s">
        <v>783</v>
      </c>
    </row>
    <row r="412" spans="1:43" x14ac:dyDescent="0.35">
      <c r="A412" t="s">
        <v>1649</v>
      </c>
      <c r="B412" t="s">
        <v>47</v>
      </c>
      <c r="C412" t="s">
        <v>1688</v>
      </c>
      <c r="E412" t="s">
        <v>49</v>
      </c>
      <c r="F412" t="s">
        <v>86</v>
      </c>
      <c r="G412" t="s">
        <v>1689</v>
      </c>
      <c r="I412" t="str">
        <f>HYPERLINK("https://play.google.com/store/apps/details?id=com.finopaymentbank.mobile&amp;reviewId=9544b599-7f89-4e85-9e26-6abff4c06997","https://play.google.com/store/apps/details?id=com.finopaymentbank.mobile&amp;reviewId=9544b599-7f89-4e85-9e26-6abff4c06997")</f>
        <v>https://play.google.com/store/apps/details?id=com.finopaymentbank.mobile&amp;reviewId=9544b599-7f89-4e85-9e26-6abff4c06997</v>
      </c>
      <c r="J412" t="s">
        <v>52</v>
      </c>
      <c r="Y412" t="s">
        <v>53</v>
      </c>
      <c r="Z412" t="s">
        <v>54</v>
      </c>
      <c r="AD412" t="s">
        <v>94</v>
      </c>
      <c r="AE412" t="s">
        <v>95</v>
      </c>
      <c r="AF412" t="s">
        <v>1690</v>
      </c>
      <c r="AH412" t="s">
        <v>347</v>
      </c>
      <c r="AI412" t="s">
        <v>322</v>
      </c>
      <c r="AJ412">
        <v>27</v>
      </c>
      <c r="AK412" t="s">
        <v>63</v>
      </c>
      <c r="AL412" t="s">
        <v>58</v>
      </c>
      <c r="AM412" t="s">
        <v>58</v>
      </c>
      <c r="AN412" t="s">
        <v>58</v>
      </c>
      <c r="AO412" t="s">
        <v>58</v>
      </c>
      <c r="AP412" t="s">
        <v>58</v>
      </c>
      <c r="AQ412" t="s">
        <v>783</v>
      </c>
    </row>
    <row r="413" spans="1:43" x14ac:dyDescent="0.35">
      <c r="A413" t="s">
        <v>1649</v>
      </c>
      <c r="B413" t="s">
        <v>47</v>
      </c>
      <c r="C413" t="s">
        <v>1691</v>
      </c>
      <c r="E413" t="s">
        <v>49</v>
      </c>
      <c r="F413" t="s">
        <v>1692</v>
      </c>
      <c r="G413" t="s">
        <v>1693</v>
      </c>
      <c r="I413" t="str">
        <f>HYPERLINK("https://play.google.com/store/apps/details?id=com.finopaymentbank.mobile&amp;reviewId=3a47d12f-23e6-457e-888c-1aaa7ce24c1d","https://play.google.com/store/apps/details?id=com.finopaymentbank.mobile&amp;reviewId=3a47d12f-23e6-457e-888c-1aaa7ce24c1d")</f>
        <v>https://play.google.com/store/apps/details?id=com.finopaymentbank.mobile&amp;reviewId=3a47d12f-23e6-457e-888c-1aaa7ce24c1d</v>
      </c>
      <c r="J413" t="s">
        <v>52</v>
      </c>
      <c r="Y413" t="s">
        <v>53</v>
      </c>
      <c r="Z413" t="s">
        <v>54</v>
      </c>
      <c r="AD413" t="s">
        <v>94</v>
      </c>
      <c r="AE413" t="s">
        <v>95</v>
      </c>
      <c r="AF413" t="s">
        <v>1694</v>
      </c>
      <c r="AH413" t="s">
        <v>187</v>
      </c>
      <c r="AI413" t="s">
        <v>115</v>
      </c>
      <c r="AJ413">
        <v>33</v>
      </c>
      <c r="AK413" t="s">
        <v>63</v>
      </c>
      <c r="AL413" t="s">
        <v>58</v>
      </c>
      <c r="AM413" t="s">
        <v>58</v>
      </c>
      <c r="AN413" t="s">
        <v>58</v>
      </c>
      <c r="AO413" t="s">
        <v>58</v>
      </c>
      <c r="AP413" t="s">
        <v>58</v>
      </c>
      <c r="AQ413" t="s">
        <v>783</v>
      </c>
    </row>
    <row r="414" spans="1:43" x14ac:dyDescent="0.35">
      <c r="A414" t="s">
        <v>1649</v>
      </c>
      <c r="B414" t="s">
        <v>47</v>
      </c>
      <c r="C414" t="s">
        <v>1695</v>
      </c>
      <c r="E414" t="s">
        <v>49</v>
      </c>
      <c r="F414" t="s">
        <v>1696</v>
      </c>
      <c r="G414" t="s">
        <v>1697</v>
      </c>
      <c r="I414" t="str">
        <f>HYPERLINK("https://play.google.com/store/apps/details?id=com.finopaymentbank.mobile&amp;reviewId=bdc4bb3c-6da4-4cb4-b8ed-8b691314e4d0","https://play.google.com/store/apps/details?id=com.finopaymentbank.mobile&amp;reviewId=bdc4bb3c-6da4-4cb4-b8ed-8b691314e4d0")</f>
        <v>https://play.google.com/store/apps/details?id=com.finopaymentbank.mobile&amp;reviewId=bdc4bb3c-6da4-4cb4-b8ed-8b691314e4d0</v>
      </c>
      <c r="J414" t="s">
        <v>52</v>
      </c>
      <c r="Y414" t="s">
        <v>53</v>
      </c>
      <c r="Z414" t="s">
        <v>54</v>
      </c>
      <c r="AD414" t="s">
        <v>94</v>
      </c>
      <c r="AE414" t="s">
        <v>95</v>
      </c>
      <c r="AF414" t="s">
        <v>1698</v>
      </c>
      <c r="AH414" t="s">
        <v>347</v>
      </c>
      <c r="AI414" t="s">
        <v>470</v>
      </c>
      <c r="AJ414">
        <v>29</v>
      </c>
      <c r="AK414" t="s">
        <v>63</v>
      </c>
      <c r="AL414" t="s">
        <v>58</v>
      </c>
      <c r="AM414" t="s">
        <v>58</v>
      </c>
      <c r="AN414" t="s">
        <v>58</v>
      </c>
      <c r="AO414" t="s">
        <v>58</v>
      </c>
      <c r="AP414" t="s">
        <v>58</v>
      </c>
      <c r="AQ414" t="s">
        <v>783</v>
      </c>
    </row>
    <row r="415" spans="1:43" x14ac:dyDescent="0.35">
      <c r="A415" t="s">
        <v>1649</v>
      </c>
      <c r="B415" t="s">
        <v>47</v>
      </c>
      <c r="C415" t="s">
        <v>1699</v>
      </c>
      <c r="E415" t="s">
        <v>76</v>
      </c>
      <c r="F415" t="s">
        <v>1700</v>
      </c>
      <c r="G415" t="s">
        <v>1701</v>
      </c>
      <c r="I415" t="str">
        <f>HYPERLINK("https://play.google.com/store/apps/details?id=com.finopaymentbank.mobile&amp;reviewId=4d259d38-fede-400d-9d65-ca5c85dbedb8","https://play.google.com/store/apps/details?id=com.finopaymentbank.mobile&amp;reviewId=4d259d38-fede-400d-9d65-ca5c85dbedb8")</f>
        <v>https://play.google.com/store/apps/details?id=com.finopaymentbank.mobile&amp;reviewId=4d259d38-fede-400d-9d65-ca5c85dbedb8</v>
      </c>
      <c r="J415" t="s">
        <v>52</v>
      </c>
      <c r="Y415" t="s">
        <v>53</v>
      </c>
      <c r="Z415" t="s">
        <v>114</v>
      </c>
      <c r="AD415" t="s">
        <v>797</v>
      </c>
      <c r="AE415" t="s">
        <v>95</v>
      </c>
      <c r="AF415" t="s">
        <v>1702</v>
      </c>
      <c r="AH415" t="s">
        <v>187</v>
      </c>
      <c r="AI415" t="s">
        <v>552</v>
      </c>
      <c r="AJ415">
        <v>30</v>
      </c>
      <c r="AK415" t="s">
        <v>63</v>
      </c>
      <c r="AL415" t="s">
        <v>58</v>
      </c>
      <c r="AM415" t="s">
        <v>58</v>
      </c>
      <c r="AN415" t="s">
        <v>58</v>
      </c>
      <c r="AO415" t="s">
        <v>58</v>
      </c>
      <c r="AP415" t="s">
        <v>58</v>
      </c>
      <c r="AQ415" t="s">
        <v>783</v>
      </c>
    </row>
    <row r="416" spans="1:43" x14ac:dyDescent="0.35">
      <c r="A416" t="s">
        <v>1649</v>
      </c>
      <c r="B416" t="s">
        <v>47</v>
      </c>
      <c r="C416" t="s">
        <v>1703</v>
      </c>
      <c r="E416" t="s">
        <v>76</v>
      </c>
      <c r="F416" t="s">
        <v>1704</v>
      </c>
      <c r="G416" t="s">
        <v>1705</v>
      </c>
      <c r="I416" t="str">
        <f>HYPERLINK("https://play.google.com/store/apps/details?id=com.finopaymentbank.mobile&amp;reviewId=f464fff8-c711-4357-88f2-58d6d018f694","https://play.google.com/store/apps/details?id=com.finopaymentbank.mobile&amp;reviewId=f464fff8-c711-4357-88f2-58d6d018f694")</f>
        <v>https://play.google.com/store/apps/details?id=com.finopaymentbank.mobile&amp;reviewId=f464fff8-c711-4357-88f2-58d6d018f694</v>
      </c>
      <c r="J416" t="s">
        <v>52</v>
      </c>
      <c r="Y416" t="s">
        <v>53</v>
      </c>
      <c r="Z416" t="s">
        <v>114</v>
      </c>
      <c r="AD416" t="s">
        <v>797</v>
      </c>
      <c r="AE416" t="s">
        <v>95</v>
      </c>
      <c r="AF416" t="s">
        <v>1706</v>
      </c>
      <c r="AI416" t="s">
        <v>1707</v>
      </c>
      <c r="AJ416">
        <v>31</v>
      </c>
      <c r="AK416" t="s">
        <v>63</v>
      </c>
      <c r="AL416" t="s">
        <v>58</v>
      </c>
      <c r="AM416" t="s">
        <v>58</v>
      </c>
      <c r="AN416" t="s">
        <v>58</v>
      </c>
      <c r="AO416" t="s">
        <v>58</v>
      </c>
      <c r="AP416" t="s">
        <v>58</v>
      </c>
      <c r="AQ416" t="s">
        <v>783</v>
      </c>
    </row>
    <row r="417" spans="1:43" x14ac:dyDescent="0.35">
      <c r="A417" t="s">
        <v>1708</v>
      </c>
      <c r="B417" t="s">
        <v>47</v>
      </c>
      <c r="C417" t="s">
        <v>1709</v>
      </c>
      <c r="E417" t="s">
        <v>49</v>
      </c>
      <c r="F417" t="s">
        <v>1710</v>
      </c>
      <c r="G417" t="s">
        <v>1711</v>
      </c>
      <c r="I417" t="str">
        <f>HYPERLINK("https://play.google.com/store/apps/details?id=com.finopaymentbank.mobile&amp;reviewId=d25e4e92-6ef3-4526-876d-6f0dc8234cce","https://play.google.com/store/apps/details?id=com.finopaymentbank.mobile&amp;reviewId=d25e4e92-6ef3-4526-876d-6f0dc8234cce")</f>
        <v>https://play.google.com/store/apps/details?id=com.finopaymentbank.mobile&amp;reviewId=d25e4e92-6ef3-4526-876d-6f0dc8234cce</v>
      </c>
      <c r="J417" t="s">
        <v>52</v>
      </c>
      <c r="Y417" t="s">
        <v>53</v>
      </c>
      <c r="Z417" t="s">
        <v>54</v>
      </c>
      <c r="AD417" t="s">
        <v>94</v>
      </c>
      <c r="AE417" t="s">
        <v>95</v>
      </c>
      <c r="AF417" t="s">
        <v>1712</v>
      </c>
      <c r="AH417" t="s">
        <v>347</v>
      </c>
      <c r="AI417" t="s">
        <v>1713</v>
      </c>
      <c r="AJ417">
        <v>29</v>
      </c>
      <c r="AK417" t="s">
        <v>63</v>
      </c>
      <c r="AL417" t="s">
        <v>58</v>
      </c>
      <c r="AM417" t="s">
        <v>58</v>
      </c>
      <c r="AN417" t="s">
        <v>58</v>
      </c>
      <c r="AO417" t="s">
        <v>58</v>
      </c>
      <c r="AP417" t="s">
        <v>58</v>
      </c>
      <c r="AQ417" t="s">
        <v>783</v>
      </c>
    </row>
    <row r="418" spans="1:43" x14ac:dyDescent="0.35">
      <c r="A418" t="s">
        <v>1708</v>
      </c>
      <c r="B418" t="s">
        <v>47</v>
      </c>
      <c r="C418" t="s">
        <v>1714</v>
      </c>
      <c r="E418" t="s">
        <v>49</v>
      </c>
      <c r="F418" t="s">
        <v>1715</v>
      </c>
      <c r="G418" t="s">
        <v>1716</v>
      </c>
      <c r="I418" t="str">
        <f>HYPERLINK("https://play.google.com/store/apps/details?id=com.finopaymentbank.mobile&amp;reviewId=8caa9ff4-81ef-43c1-bf57-c4a7d9c8e7a6","https://play.google.com/store/apps/details?id=com.finopaymentbank.mobile&amp;reviewId=8caa9ff4-81ef-43c1-bf57-c4a7d9c8e7a6")</f>
        <v>https://play.google.com/store/apps/details?id=com.finopaymentbank.mobile&amp;reviewId=8caa9ff4-81ef-43c1-bf57-c4a7d9c8e7a6</v>
      </c>
      <c r="Y418" t="s">
        <v>53</v>
      </c>
      <c r="Z418" t="s">
        <v>54</v>
      </c>
      <c r="AD418" t="s">
        <v>94</v>
      </c>
      <c r="AE418" t="s">
        <v>95</v>
      </c>
      <c r="AF418" t="s">
        <v>1717</v>
      </c>
      <c r="AH418" t="s">
        <v>347</v>
      </c>
      <c r="AI418" t="s">
        <v>1718</v>
      </c>
      <c r="AJ418">
        <v>30</v>
      </c>
      <c r="AK418" t="s">
        <v>63</v>
      </c>
      <c r="AL418" t="s">
        <v>58</v>
      </c>
      <c r="AM418" t="s">
        <v>58</v>
      </c>
      <c r="AN418" t="s">
        <v>58</v>
      </c>
      <c r="AO418" t="s">
        <v>58</v>
      </c>
      <c r="AP418" t="s">
        <v>58</v>
      </c>
      <c r="AQ418" t="s">
        <v>783</v>
      </c>
    </row>
    <row r="419" spans="1:43" x14ac:dyDescent="0.35">
      <c r="A419" t="s">
        <v>1708</v>
      </c>
      <c r="B419" t="s">
        <v>47</v>
      </c>
      <c r="C419" t="s">
        <v>1719</v>
      </c>
      <c r="E419" t="s">
        <v>49</v>
      </c>
      <c r="F419" t="s">
        <v>1720</v>
      </c>
      <c r="G419" t="s">
        <v>1721</v>
      </c>
      <c r="I419" t="str">
        <f>HYPERLINK("https://play.google.com/store/apps/details?id=com.finopaymentbank.mobile&amp;reviewId=c991c56a-75c4-4909-8af5-1cfd6a48336e","https://play.google.com/store/apps/details?id=com.finopaymentbank.mobile&amp;reviewId=c991c56a-75c4-4909-8af5-1cfd6a48336e")</f>
        <v>https://play.google.com/store/apps/details?id=com.finopaymentbank.mobile&amp;reviewId=c991c56a-75c4-4909-8af5-1cfd6a48336e</v>
      </c>
      <c r="J419" t="s">
        <v>52</v>
      </c>
      <c r="Y419" t="s">
        <v>53</v>
      </c>
      <c r="Z419" t="s">
        <v>54</v>
      </c>
      <c r="AD419" t="s">
        <v>94</v>
      </c>
      <c r="AE419" t="s">
        <v>95</v>
      </c>
      <c r="AF419" t="s">
        <v>1722</v>
      </c>
      <c r="AH419" t="s">
        <v>187</v>
      </c>
      <c r="AI419" t="s">
        <v>1707</v>
      </c>
      <c r="AJ419">
        <v>31</v>
      </c>
      <c r="AK419" t="s">
        <v>63</v>
      </c>
      <c r="AL419" t="s">
        <v>58</v>
      </c>
      <c r="AM419" t="s">
        <v>58</v>
      </c>
      <c r="AN419" t="s">
        <v>58</v>
      </c>
      <c r="AO419" t="s">
        <v>58</v>
      </c>
      <c r="AP419" t="s">
        <v>58</v>
      </c>
      <c r="AQ419" t="s">
        <v>783</v>
      </c>
    </row>
    <row r="420" spans="1:43" x14ac:dyDescent="0.35">
      <c r="A420" t="s">
        <v>1708</v>
      </c>
      <c r="B420" t="s">
        <v>47</v>
      </c>
      <c r="C420" t="s">
        <v>1723</v>
      </c>
      <c r="E420" t="s">
        <v>49</v>
      </c>
      <c r="F420" t="s">
        <v>1724</v>
      </c>
      <c r="G420" t="s">
        <v>1725</v>
      </c>
      <c r="I420" t="str">
        <f>HYPERLINK("https://play.google.com/store/apps/details?id=com.finopaymentbank.mobile&amp;reviewId=64f8f0bd-45b5-4341-90c2-a8dab6f2d1a1","https://play.google.com/store/apps/details?id=com.finopaymentbank.mobile&amp;reviewId=64f8f0bd-45b5-4341-90c2-a8dab6f2d1a1")</f>
        <v>https://play.google.com/store/apps/details?id=com.finopaymentbank.mobile&amp;reviewId=64f8f0bd-45b5-4341-90c2-a8dab6f2d1a1</v>
      </c>
      <c r="J420" t="s">
        <v>52</v>
      </c>
      <c r="Y420" t="s">
        <v>53</v>
      </c>
      <c r="Z420" t="s">
        <v>54</v>
      </c>
      <c r="AD420" t="s">
        <v>94</v>
      </c>
      <c r="AE420" t="s">
        <v>95</v>
      </c>
      <c r="AF420" t="s">
        <v>1726</v>
      </c>
      <c r="AH420" t="s">
        <v>347</v>
      </c>
      <c r="AI420" t="s">
        <v>281</v>
      </c>
      <c r="AJ420">
        <v>29</v>
      </c>
      <c r="AK420" t="s">
        <v>63</v>
      </c>
      <c r="AL420" t="s">
        <v>58</v>
      </c>
      <c r="AM420" t="s">
        <v>58</v>
      </c>
      <c r="AN420" t="s">
        <v>58</v>
      </c>
      <c r="AO420" t="s">
        <v>58</v>
      </c>
      <c r="AP420" t="s">
        <v>58</v>
      </c>
      <c r="AQ420" t="s">
        <v>783</v>
      </c>
    </row>
    <row r="421" spans="1:43" x14ac:dyDescent="0.35">
      <c r="A421" t="s">
        <v>1708</v>
      </c>
      <c r="B421" t="s">
        <v>47</v>
      </c>
      <c r="C421" t="s">
        <v>1727</v>
      </c>
      <c r="E421" t="s">
        <v>49</v>
      </c>
      <c r="F421" t="s">
        <v>1728</v>
      </c>
      <c r="G421" t="s">
        <v>1729</v>
      </c>
      <c r="I421" t="str">
        <f>HYPERLINK("https://play.google.com/store/apps/details?id=com.finopaymentbank.mobile&amp;reviewId=addbd207-7f72-4254-8583-2560d43726d2","https://play.google.com/store/apps/details?id=com.finopaymentbank.mobile&amp;reviewId=addbd207-7f72-4254-8583-2560d43726d2")</f>
        <v>https://play.google.com/store/apps/details?id=com.finopaymentbank.mobile&amp;reviewId=addbd207-7f72-4254-8583-2560d43726d2</v>
      </c>
      <c r="J421" t="s">
        <v>52</v>
      </c>
      <c r="Y421" t="s">
        <v>53</v>
      </c>
      <c r="Z421" t="s">
        <v>54</v>
      </c>
      <c r="AD421" t="s">
        <v>94</v>
      </c>
      <c r="AE421" t="s">
        <v>95</v>
      </c>
      <c r="AF421" t="s">
        <v>1730</v>
      </c>
      <c r="AH421" t="s">
        <v>187</v>
      </c>
      <c r="AI421" t="s">
        <v>1037</v>
      </c>
      <c r="AJ421">
        <v>33</v>
      </c>
      <c r="AK421" t="s">
        <v>63</v>
      </c>
      <c r="AL421" t="s">
        <v>58</v>
      </c>
      <c r="AM421" t="s">
        <v>58</v>
      </c>
      <c r="AN421" t="s">
        <v>58</v>
      </c>
      <c r="AO421" t="s">
        <v>58</v>
      </c>
      <c r="AP421" t="s">
        <v>58</v>
      </c>
      <c r="AQ421" t="s">
        <v>783</v>
      </c>
    </row>
    <row r="422" spans="1:43" x14ac:dyDescent="0.35">
      <c r="A422" t="s">
        <v>1708</v>
      </c>
      <c r="B422" t="s">
        <v>47</v>
      </c>
      <c r="C422" t="s">
        <v>1731</v>
      </c>
      <c r="E422" t="s">
        <v>49</v>
      </c>
      <c r="F422" t="s">
        <v>1732</v>
      </c>
      <c r="G422" t="s">
        <v>1733</v>
      </c>
      <c r="I422" t="str">
        <f>HYPERLINK("https://play.google.com/store/apps/details?id=com.finopaymentbank.mobile&amp;reviewId=83f8f9d6-c7e1-46a0-b778-9e9b3c2df9f5","https://play.google.com/store/apps/details?id=com.finopaymentbank.mobile&amp;reviewId=83f8f9d6-c7e1-46a0-b778-9e9b3c2df9f5")</f>
        <v>https://play.google.com/store/apps/details?id=com.finopaymentbank.mobile&amp;reviewId=83f8f9d6-c7e1-46a0-b778-9e9b3c2df9f5</v>
      </c>
      <c r="J422" t="s">
        <v>92</v>
      </c>
      <c r="Y422" t="s">
        <v>53</v>
      </c>
      <c r="Z422" t="s">
        <v>54</v>
      </c>
      <c r="AD422" t="s">
        <v>94</v>
      </c>
      <c r="AE422" t="s">
        <v>95</v>
      </c>
      <c r="AF422" t="s">
        <v>1734</v>
      </c>
      <c r="AH422" t="s">
        <v>187</v>
      </c>
      <c r="AI422" t="s">
        <v>1735</v>
      </c>
      <c r="AJ422">
        <v>30</v>
      </c>
      <c r="AK422" t="s">
        <v>63</v>
      </c>
      <c r="AL422" t="s">
        <v>58</v>
      </c>
      <c r="AM422" t="s">
        <v>58</v>
      </c>
      <c r="AN422" t="s">
        <v>58</v>
      </c>
      <c r="AO422" t="s">
        <v>58</v>
      </c>
      <c r="AP422" t="s">
        <v>58</v>
      </c>
      <c r="AQ422" t="s">
        <v>783</v>
      </c>
    </row>
    <row r="423" spans="1:43" x14ac:dyDescent="0.35">
      <c r="A423" t="s">
        <v>1708</v>
      </c>
      <c r="B423" t="s">
        <v>47</v>
      </c>
      <c r="C423" t="s">
        <v>1736</v>
      </c>
      <c r="E423" t="s">
        <v>49</v>
      </c>
      <c r="F423" t="s">
        <v>1737</v>
      </c>
      <c r="G423" t="s">
        <v>1738</v>
      </c>
      <c r="I423" t="str">
        <f>HYPERLINK("https://play.google.com/store/apps/details?id=com.finopaymentbank.mobile&amp;reviewId=dc0738e4-441b-4d7e-b9be-a8acf67e3188","https://play.google.com/store/apps/details?id=com.finopaymentbank.mobile&amp;reviewId=dc0738e4-441b-4d7e-b9be-a8acf67e3188")</f>
        <v>https://play.google.com/store/apps/details?id=com.finopaymentbank.mobile&amp;reviewId=dc0738e4-441b-4d7e-b9be-a8acf67e3188</v>
      </c>
      <c r="J423" t="s">
        <v>92</v>
      </c>
      <c r="Y423" t="s">
        <v>53</v>
      </c>
      <c r="Z423" t="s">
        <v>54</v>
      </c>
      <c r="AD423" t="s">
        <v>94</v>
      </c>
      <c r="AE423" t="s">
        <v>95</v>
      </c>
      <c r="AF423" t="s">
        <v>1739</v>
      </c>
      <c r="AH423" t="s">
        <v>347</v>
      </c>
      <c r="AI423" t="s">
        <v>1740</v>
      </c>
      <c r="AJ423">
        <v>33</v>
      </c>
      <c r="AK423" t="s">
        <v>63</v>
      </c>
      <c r="AL423" t="s">
        <v>58</v>
      </c>
      <c r="AM423" t="s">
        <v>58</v>
      </c>
      <c r="AN423" t="s">
        <v>58</v>
      </c>
      <c r="AO423" t="s">
        <v>58</v>
      </c>
      <c r="AP423" t="s">
        <v>58</v>
      </c>
      <c r="AQ423" t="s">
        <v>783</v>
      </c>
    </row>
    <row r="424" spans="1:43" x14ac:dyDescent="0.35">
      <c r="A424" t="s">
        <v>1708</v>
      </c>
      <c r="B424" t="s">
        <v>47</v>
      </c>
      <c r="C424" t="s">
        <v>1741</v>
      </c>
      <c r="E424" t="s">
        <v>49</v>
      </c>
      <c r="F424" t="s">
        <v>104</v>
      </c>
      <c r="G424" t="s">
        <v>1742</v>
      </c>
      <c r="I424" t="str">
        <f>HYPERLINK("https://play.google.com/store/apps/details?id=com.finopaymentbank.mobile&amp;reviewId=e132dc19-bb06-4114-93be-d365b6fb2524","https://play.google.com/store/apps/details?id=com.finopaymentbank.mobile&amp;reviewId=e132dc19-bb06-4114-93be-d365b6fb2524")</f>
        <v>https://play.google.com/store/apps/details?id=com.finopaymentbank.mobile&amp;reviewId=e132dc19-bb06-4114-93be-d365b6fb2524</v>
      </c>
      <c r="J424" t="s">
        <v>52</v>
      </c>
      <c r="Y424" t="s">
        <v>53</v>
      </c>
      <c r="Z424" t="s">
        <v>54</v>
      </c>
      <c r="AD424" t="s">
        <v>94</v>
      </c>
      <c r="AE424" t="s">
        <v>95</v>
      </c>
      <c r="AF424" t="s">
        <v>1743</v>
      </c>
      <c r="AH424" t="s">
        <v>347</v>
      </c>
      <c r="AI424" t="s">
        <v>622</v>
      </c>
      <c r="AJ424">
        <v>28</v>
      </c>
      <c r="AK424" t="s">
        <v>63</v>
      </c>
      <c r="AL424" t="s">
        <v>58</v>
      </c>
      <c r="AM424" t="s">
        <v>58</v>
      </c>
      <c r="AN424" t="s">
        <v>58</v>
      </c>
      <c r="AO424" t="s">
        <v>58</v>
      </c>
      <c r="AP424" t="s">
        <v>58</v>
      </c>
      <c r="AQ424" t="s">
        <v>783</v>
      </c>
    </row>
    <row r="425" spans="1:43" x14ac:dyDescent="0.35">
      <c r="A425" t="s">
        <v>1708</v>
      </c>
      <c r="B425" t="s">
        <v>47</v>
      </c>
      <c r="C425" t="s">
        <v>1744</v>
      </c>
      <c r="E425" t="s">
        <v>49</v>
      </c>
      <c r="F425" t="s">
        <v>1745</v>
      </c>
      <c r="G425" t="s">
        <v>1746</v>
      </c>
      <c r="I425" t="str">
        <f>HYPERLINK("https://play.google.com/store/apps/details?id=com.finopaymentbank.mobile&amp;reviewId=8c64f6be-b281-41cd-b94a-2ea830ae3675","https://play.google.com/store/apps/details?id=com.finopaymentbank.mobile&amp;reviewId=8c64f6be-b281-41cd-b94a-2ea830ae3675")</f>
        <v>https://play.google.com/store/apps/details?id=com.finopaymentbank.mobile&amp;reviewId=8c64f6be-b281-41cd-b94a-2ea830ae3675</v>
      </c>
      <c r="J425" t="s">
        <v>52</v>
      </c>
      <c r="Y425" t="s">
        <v>53</v>
      </c>
      <c r="Z425" t="s">
        <v>54</v>
      </c>
      <c r="AD425" t="s">
        <v>94</v>
      </c>
      <c r="AE425" t="s">
        <v>95</v>
      </c>
      <c r="AF425" t="s">
        <v>1747</v>
      </c>
      <c r="AH425" t="s">
        <v>347</v>
      </c>
      <c r="AI425" t="s">
        <v>480</v>
      </c>
      <c r="AJ425">
        <v>30</v>
      </c>
      <c r="AK425" t="s">
        <v>63</v>
      </c>
      <c r="AL425" t="s">
        <v>58</v>
      </c>
      <c r="AM425" t="s">
        <v>58</v>
      </c>
      <c r="AN425" t="s">
        <v>58</v>
      </c>
      <c r="AO425" t="s">
        <v>58</v>
      </c>
      <c r="AP425" t="s">
        <v>58</v>
      </c>
      <c r="AQ425" t="s">
        <v>783</v>
      </c>
    </row>
    <row r="426" spans="1:43" x14ac:dyDescent="0.35">
      <c r="A426" t="s">
        <v>1708</v>
      </c>
      <c r="B426" t="s">
        <v>47</v>
      </c>
      <c r="C426" t="s">
        <v>1748</v>
      </c>
      <c r="E426" t="s">
        <v>65</v>
      </c>
      <c r="F426" t="s">
        <v>1749</v>
      </c>
      <c r="G426" t="s">
        <v>1750</v>
      </c>
      <c r="I426" t="str">
        <f>HYPERLINK("https://play.google.com/store/apps/details?id=com.finopaymentbank.mobile&amp;reviewId=d8b1dafb-4225-455c-94d5-7f4cf2164cd6","https://play.google.com/store/apps/details?id=com.finopaymentbank.mobile&amp;reviewId=d8b1dafb-4225-455c-94d5-7f4cf2164cd6")</f>
        <v>https://play.google.com/store/apps/details?id=com.finopaymentbank.mobile&amp;reviewId=d8b1dafb-4225-455c-94d5-7f4cf2164cd6</v>
      </c>
      <c r="J426" t="s">
        <v>52</v>
      </c>
      <c r="Y426" t="s">
        <v>53</v>
      </c>
      <c r="Z426" t="s">
        <v>68</v>
      </c>
      <c r="AD426" t="s">
        <v>833</v>
      </c>
      <c r="AE426" t="s">
        <v>95</v>
      </c>
      <c r="AF426" t="s">
        <v>1751</v>
      </c>
      <c r="AH426" t="s">
        <v>347</v>
      </c>
      <c r="AI426" t="s">
        <v>88</v>
      </c>
      <c r="AJ426">
        <v>30</v>
      </c>
      <c r="AK426" t="s">
        <v>63</v>
      </c>
      <c r="AL426" t="s">
        <v>58</v>
      </c>
      <c r="AM426" t="s">
        <v>58</v>
      </c>
      <c r="AN426" t="s">
        <v>58</v>
      </c>
      <c r="AO426" t="s">
        <v>58</v>
      </c>
      <c r="AP426" t="s">
        <v>58</v>
      </c>
      <c r="AQ426" t="s">
        <v>783</v>
      </c>
    </row>
    <row r="427" spans="1:43" x14ac:dyDescent="0.35">
      <c r="A427" t="s">
        <v>1708</v>
      </c>
      <c r="B427" t="s">
        <v>47</v>
      </c>
      <c r="C427" t="s">
        <v>1752</v>
      </c>
      <c r="E427" t="s">
        <v>49</v>
      </c>
      <c r="F427" t="s">
        <v>1753</v>
      </c>
      <c r="G427" t="s">
        <v>1754</v>
      </c>
      <c r="I427" t="str">
        <f>HYPERLINK("https://play.google.com/store/apps/details?id=com.finopaymentbank.mobile&amp;reviewId=f36901a0-0b2c-42be-967b-434d76665d26","https://play.google.com/store/apps/details?id=com.finopaymentbank.mobile&amp;reviewId=f36901a0-0b2c-42be-967b-434d76665d26")</f>
        <v>https://play.google.com/store/apps/details?id=com.finopaymentbank.mobile&amp;reviewId=f36901a0-0b2c-42be-967b-434d76665d26</v>
      </c>
      <c r="J427" t="s">
        <v>52</v>
      </c>
      <c r="Y427" t="s">
        <v>53</v>
      </c>
      <c r="Z427" t="s">
        <v>54</v>
      </c>
      <c r="AD427" t="s">
        <v>94</v>
      </c>
      <c r="AE427" t="s">
        <v>95</v>
      </c>
      <c r="AF427" t="s">
        <v>1755</v>
      </c>
      <c r="AI427" t="s">
        <v>1756</v>
      </c>
      <c r="AJ427">
        <v>31</v>
      </c>
      <c r="AK427" t="s">
        <v>63</v>
      </c>
      <c r="AL427" t="s">
        <v>58</v>
      </c>
      <c r="AM427" t="s">
        <v>58</v>
      </c>
      <c r="AN427" t="s">
        <v>58</v>
      </c>
      <c r="AO427" t="s">
        <v>58</v>
      </c>
      <c r="AP427" t="s">
        <v>58</v>
      </c>
      <c r="AQ427" t="s">
        <v>783</v>
      </c>
    </row>
    <row r="428" spans="1:43" x14ac:dyDescent="0.35">
      <c r="A428" t="s">
        <v>1708</v>
      </c>
      <c r="B428" t="s">
        <v>47</v>
      </c>
      <c r="C428" t="s">
        <v>1757</v>
      </c>
      <c r="E428" t="s">
        <v>49</v>
      </c>
      <c r="F428" t="s">
        <v>1758</v>
      </c>
      <c r="G428" t="s">
        <v>1759</v>
      </c>
      <c r="I428" t="str">
        <f>HYPERLINK("https://play.google.com/store/apps/details?id=com.finopaymentbank.mobile&amp;reviewId=dd6986d3-f08b-4ee3-9689-5570ec068b3d","https://play.google.com/store/apps/details?id=com.finopaymentbank.mobile&amp;reviewId=dd6986d3-f08b-4ee3-9689-5570ec068b3d")</f>
        <v>https://play.google.com/store/apps/details?id=com.finopaymentbank.mobile&amp;reviewId=dd6986d3-f08b-4ee3-9689-5570ec068b3d</v>
      </c>
      <c r="J428" t="s">
        <v>52</v>
      </c>
      <c r="Y428" t="s">
        <v>53</v>
      </c>
      <c r="Z428" t="s">
        <v>54</v>
      </c>
      <c r="AD428" t="s">
        <v>94</v>
      </c>
      <c r="AE428" t="s">
        <v>95</v>
      </c>
      <c r="AF428" t="s">
        <v>1760</v>
      </c>
      <c r="AH428" t="s">
        <v>187</v>
      </c>
      <c r="AI428" t="s">
        <v>193</v>
      </c>
      <c r="AJ428">
        <v>30</v>
      </c>
      <c r="AK428" t="s">
        <v>63</v>
      </c>
      <c r="AL428" t="s">
        <v>58</v>
      </c>
      <c r="AM428" t="s">
        <v>58</v>
      </c>
      <c r="AN428" t="s">
        <v>58</v>
      </c>
      <c r="AO428" t="s">
        <v>58</v>
      </c>
      <c r="AP428" t="s">
        <v>58</v>
      </c>
      <c r="AQ428" t="s">
        <v>783</v>
      </c>
    </row>
    <row r="429" spans="1:43" x14ac:dyDescent="0.35">
      <c r="A429" t="s">
        <v>1708</v>
      </c>
      <c r="B429" t="s">
        <v>47</v>
      </c>
      <c r="C429" t="s">
        <v>1761</v>
      </c>
      <c r="E429" t="s">
        <v>49</v>
      </c>
      <c r="F429" t="s">
        <v>77</v>
      </c>
      <c r="G429" t="s">
        <v>1762</v>
      </c>
      <c r="I429" t="str">
        <f>HYPERLINK("https://play.google.com/store/apps/details?id=com.finopaymentbank.mobile&amp;reviewId=67add1b2-3463-4876-b60b-382f4a2be0ff","https://play.google.com/store/apps/details?id=com.finopaymentbank.mobile&amp;reviewId=67add1b2-3463-4876-b60b-382f4a2be0ff")</f>
        <v>https://play.google.com/store/apps/details?id=com.finopaymentbank.mobile&amp;reviewId=67add1b2-3463-4876-b60b-382f4a2be0ff</v>
      </c>
      <c r="J429" t="s">
        <v>52</v>
      </c>
      <c r="Y429" t="s">
        <v>53</v>
      </c>
      <c r="Z429" t="s">
        <v>54</v>
      </c>
      <c r="AD429" t="s">
        <v>94</v>
      </c>
      <c r="AE429" t="s">
        <v>95</v>
      </c>
      <c r="AF429" t="s">
        <v>1763</v>
      </c>
      <c r="AH429" t="s">
        <v>347</v>
      </c>
      <c r="AI429" t="s">
        <v>149</v>
      </c>
      <c r="AJ429">
        <v>33</v>
      </c>
      <c r="AK429" t="s">
        <v>63</v>
      </c>
      <c r="AL429" t="s">
        <v>58</v>
      </c>
      <c r="AM429" t="s">
        <v>58</v>
      </c>
      <c r="AN429" t="s">
        <v>58</v>
      </c>
      <c r="AO429" t="s">
        <v>58</v>
      </c>
      <c r="AP429" t="s">
        <v>58</v>
      </c>
      <c r="AQ429" t="s">
        <v>783</v>
      </c>
    </row>
    <row r="430" spans="1:43" x14ac:dyDescent="0.35">
      <c r="A430" t="s">
        <v>1764</v>
      </c>
      <c r="B430" t="s">
        <v>47</v>
      </c>
      <c r="C430" t="s">
        <v>1765</v>
      </c>
      <c r="E430" t="s">
        <v>76</v>
      </c>
      <c r="F430" t="s">
        <v>1766</v>
      </c>
      <c r="G430" t="s">
        <v>1767</v>
      </c>
      <c r="I430" t="str">
        <f>HYPERLINK("https://play.google.com/store/apps/details?id=com.finopaymentbank.mobile&amp;reviewId=190311db-f5d9-4fa3-b8e8-28d43abbceec","https://play.google.com/store/apps/details?id=com.finopaymentbank.mobile&amp;reviewId=190311db-f5d9-4fa3-b8e8-28d43abbceec")</f>
        <v>https://play.google.com/store/apps/details?id=com.finopaymentbank.mobile&amp;reviewId=190311db-f5d9-4fa3-b8e8-28d43abbceec</v>
      </c>
      <c r="J430" t="s">
        <v>52</v>
      </c>
      <c r="Y430" t="s">
        <v>53</v>
      </c>
      <c r="Z430" t="s">
        <v>114</v>
      </c>
      <c r="AD430" t="s">
        <v>797</v>
      </c>
      <c r="AE430" t="s">
        <v>95</v>
      </c>
      <c r="AF430" t="s">
        <v>1768</v>
      </c>
      <c r="AH430" t="s">
        <v>187</v>
      </c>
      <c r="AI430" t="s">
        <v>1769</v>
      </c>
      <c r="AJ430">
        <v>33</v>
      </c>
      <c r="AK430" t="s">
        <v>63</v>
      </c>
      <c r="AL430" t="s">
        <v>58</v>
      </c>
      <c r="AM430" t="s">
        <v>58</v>
      </c>
      <c r="AN430" t="s">
        <v>58</v>
      </c>
      <c r="AO430" t="s">
        <v>58</v>
      </c>
      <c r="AP430" t="s">
        <v>58</v>
      </c>
      <c r="AQ430" t="s">
        <v>783</v>
      </c>
    </row>
    <row r="431" spans="1:43" x14ac:dyDescent="0.35">
      <c r="A431" t="s">
        <v>1764</v>
      </c>
      <c r="B431" t="s">
        <v>47</v>
      </c>
      <c r="C431" t="s">
        <v>1770</v>
      </c>
      <c r="E431" t="s">
        <v>49</v>
      </c>
      <c r="F431" t="s">
        <v>1771</v>
      </c>
      <c r="G431" t="s">
        <v>1772</v>
      </c>
      <c r="I431" t="str">
        <f>HYPERLINK("https://play.google.com/store/apps/details?id=com.finopaymentbank.mobile&amp;reviewId=d29e36af-c386-42a5-a1be-a552ce8346ae","https://play.google.com/store/apps/details?id=com.finopaymentbank.mobile&amp;reviewId=d29e36af-c386-42a5-a1be-a552ce8346ae")</f>
        <v>https://play.google.com/store/apps/details?id=com.finopaymentbank.mobile&amp;reviewId=d29e36af-c386-42a5-a1be-a552ce8346ae</v>
      </c>
      <c r="J431" t="s">
        <v>52</v>
      </c>
      <c r="Y431" t="s">
        <v>53</v>
      </c>
      <c r="Z431" t="s">
        <v>54</v>
      </c>
      <c r="AD431" t="s">
        <v>94</v>
      </c>
      <c r="AE431" t="s">
        <v>95</v>
      </c>
      <c r="AF431" t="s">
        <v>1773</v>
      </c>
      <c r="AH431" t="s">
        <v>187</v>
      </c>
      <c r="AI431" t="s">
        <v>1774</v>
      </c>
      <c r="AJ431">
        <v>33</v>
      </c>
      <c r="AK431" t="s">
        <v>63</v>
      </c>
      <c r="AL431" t="s">
        <v>58</v>
      </c>
      <c r="AM431" t="s">
        <v>58</v>
      </c>
      <c r="AN431" t="s">
        <v>58</v>
      </c>
      <c r="AO431" t="s">
        <v>58</v>
      </c>
      <c r="AP431" t="s">
        <v>58</v>
      </c>
      <c r="AQ431" t="s">
        <v>783</v>
      </c>
    </row>
    <row r="432" spans="1:43" x14ac:dyDescent="0.35">
      <c r="A432" t="s">
        <v>1764</v>
      </c>
      <c r="B432" t="s">
        <v>47</v>
      </c>
      <c r="C432" t="s">
        <v>1775</v>
      </c>
      <c r="E432" t="s">
        <v>65</v>
      </c>
      <c r="F432" t="s">
        <v>380</v>
      </c>
      <c r="G432" t="s">
        <v>1776</v>
      </c>
      <c r="I432" t="str">
        <f>HYPERLINK("https://play.google.com/store/apps/details?id=com.finopaymentbank.mobile&amp;reviewId=3c057862-5652-4a4d-879a-fe53b8ec6a63","https://play.google.com/store/apps/details?id=com.finopaymentbank.mobile&amp;reviewId=3c057862-5652-4a4d-879a-fe53b8ec6a63")</f>
        <v>https://play.google.com/store/apps/details?id=com.finopaymentbank.mobile&amp;reviewId=3c057862-5652-4a4d-879a-fe53b8ec6a63</v>
      </c>
      <c r="J432" t="s">
        <v>52</v>
      </c>
      <c r="Y432" t="s">
        <v>53</v>
      </c>
      <c r="Z432" t="s">
        <v>68</v>
      </c>
      <c r="AD432" t="s">
        <v>833</v>
      </c>
      <c r="AE432" t="s">
        <v>95</v>
      </c>
      <c r="AF432" t="s">
        <v>1777</v>
      </c>
      <c r="AH432" t="s">
        <v>187</v>
      </c>
      <c r="AI432" t="s">
        <v>1778</v>
      </c>
      <c r="AJ432">
        <v>33</v>
      </c>
      <c r="AK432" t="s">
        <v>63</v>
      </c>
      <c r="AL432" t="s">
        <v>58</v>
      </c>
      <c r="AM432" t="s">
        <v>58</v>
      </c>
      <c r="AN432" t="s">
        <v>58</v>
      </c>
      <c r="AO432" t="s">
        <v>58</v>
      </c>
      <c r="AP432" t="s">
        <v>58</v>
      </c>
      <c r="AQ432" t="s">
        <v>783</v>
      </c>
    </row>
    <row r="433" spans="1:43" x14ac:dyDescent="0.35">
      <c r="A433" t="s">
        <v>1764</v>
      </c>
      <c r="B433" t="s">
        <v>47</v>
      </c>
      <c r="C433" t="s">
        <v>1779</v>
      </c>
      <c r="E433" t="s">
        <v>49</v>
      </c>
      <c r="F433" t="s">
        <v>1780</v>
      </c>
      <c r="G433" t="s">
        <v>1781</v>
      </c>
      <c r="I433" t="str">
        <f>HYPERLINK("https://play.google.com/store/apps/details?id=com.finopaymentbank.mobile&amp;reviewId=20727797-90f0-42ee-9d35-567193c42166","https://play.google.com/store/apps/details?id=com.finopaymentbank.mobile&amp;reviewId=20727797-90f0-42ee-9d35-567193c42166")</f>
        <v>https://play.google.com/store/apps/details?id=com.finopaymentbank.mobile&amp;reviewId=20727797-90f0-42ee-9d35-567193c42166</v>
      </c>
      <c r="Y433" t="s">
        <v>53</v>
      </c>
      <c r="Z433" t="s">
        <v>54</v>
      </c>
      <c r="AD433" t="s">
        <v>94</v>
      </c>
      <c r="AE433" t="s">
        <v>95</v>
      </c>
      <c r="AF433" t="s">
        <v>1782</v>
      </c>
      <c r="AH433" t="s">
        <v>187</v>
      </c>
      <c r="AI433" t="s">
        <v>1783</v>
      </c>
      <c r="AJ433">
        <v>30</v>
      </c>
      <c r="AK433" t="s">
        <v>63</v>
      </c>
      <c r="AL433" t="s">
        <v>58</v>
      </c>
      <c r="AM433" t="s">
        <v>58</v>
      </c>
      <c r="AN433" t="s">
        <v>58</v>
      </c>
      <c r="AO433" t="s">
        <v>58</v>
      </c>
      <c r="AP433" t="s">
        <v>58</v>
      </c>
      <c r="AQ433" t="s">
        <v>783</v>
      </c>
    </row>
    <row r="434" spans="1:43" x14ac:dyDescent="0.35">
      <c r="A434" t="s">
        <v>1764</v>
      </c>
      <c r="B434" t="s">
        <v>47</v>
      </c>
      <c r="C434" t="s">
        <v>1784</v>
      </c>
      <c r="E434" t="s">
        <v>49</v>
      </c>
      <c r="F434" t="s">
        <v>1785</v>
      </c>
      <c r="G434" t="s">
        <v>1786</v>
      </c>
      <c r="I434" t="str">
        <f>HYPERLINK("https://play.google.com/store/apps/details?id=com.finopaymentbank.mobile&amp;reviewId=3dc21c6f-6bc4-4730-9150-e8d6f99bcd0e","https://play.google.com/store/apps/details?id=com.finopaymentbank.mobile&amp;reviewId=3dc21c6f-6bc4-4730-9150-e8d6f99bcd0e")</f>
        <v>https://play.google.com/store/apps/details?id=com.finopaymentbank.mobile&amp;reviewId=3dc21c6f-6bc4-4730-9150-e8d6f99bcd0e</v>
      </c>
      <c r="J434" t="s">
        <v>52</v>
      </c>
      <c r="Y434" t="s">
        <v>53</v>
      </c>
      <c r="Z434" t="s">
        <v>54</v>
      </c>
      <c r="AD434" t="s">
        <v>94</v>
      </c>
      <c r="AE434" t="s">
        <v>95</v>
      </c>
      <c r="AF434" t="s">
        <v>1787</v>
      </c>
      <c r="AH434" t="s">
        <v>187</v>
      </c>
      <c r="AI434" t="s">
        <v>455</v>
      </c>
      <c r="AJ434">
        <v>31</v>
      </c>
      <c r="AK434" t="s">
        <v>63</v>
      </c>
      <c r="AL434" t="s">
        <v>58</v>
      </c>
      <c r="AM434" t="s">
        <v>58</v>
      </c>
      <c r="AN434" t="s">
        <v>58</v>
      </c>
      <c r="AO434" t="s">
        <v>58</v>
      </c>
      <c r="AP434" t="s">
        <v>58</v>
      </c>
      <c r="AQ434" t="s">
        <v>58</v>
      </c>
    </row>
    <row r="435" spans="1:43" x14ac:dyDescent="0.35">
      <c r="A435" t="s">
        <v>1764</v>
      </c>
      <c r="B435" t="s">
        <v>47</v>
      </c>
      <c r="C435" t="s">
        <v>1788</v>
      </c>
      <c r="E435" t="s">
        <v>49</v>
      </c>
      <c r="F435" t="s">
        <v>1789</v>
      </c>
      <c r="G435" t="s">
        <v>1790</v>
      </c>
      <c r="I435" t="str">
        <f>HYPERLINK("https://play.google.com/store/apps/details?id=com.finopaymentbank.mobile&amp;reviewId=30bae33b-5efa-4cf8-91e8-a73d74d06660","https://play.google.com/store/apps/details?id=com.finopaymentbank.mobile&amp;reviewId=30bae33b-5efa-4cf8-91e8-a73d74d06660")</f>
        <v>https://play.google.com/store/apps/details?id=com.finopaymentbank.mobile&amp;reviewId=30bae33b-5efa-4cf8-91e8-a73d74d06660</v>
      </c>
      <c r="J435" t="s">
        <v>52</v>
      </c>
      <c r="Y435" t="s">
        <v>53</v>
      </c>
      <c r="Z435" t="s">
        <v>54</v>
      </c>
      <c r="AD435" t="s">
        <v>94</v>
      </c>
      <c r="AE435" t="s">
        <v>95</v>
      </c>
      <c r="AF435" t="s">
        <v>1791</v>
      </c>
      <c r="AI435" t="s">
        <v>1792</v>
      </c>
      <c r="AJ435">
        <v>33</v>
      </c>
      <c r="AK435" t="s">
        <v>63</v>
      </c>
      <c r="AL435" t="s">
        <v>58</v>
      </c>
      <c r="AM435" t="s">
        <v>58</v>
      </c>
      <c r="AN435" t="s">
        <v>58</v>
      </c>
      <c r="AO435" t="s">
        <v>58</v>
      </c>
      <c r="AP435" t="s">
        <v>58</v>
      </c>
      <c r="AQ435" t="s">
        <v>783</v>
      </c>
    </row>
    <row r="436" spans="1:43" x14ac:dyDescent="0.35">
      <c r="A436" t="s">
        <v>1764</v>
      </c>
      <c r="B436" t="s">
        <v>47</v>
      </c>
      <c r="C436" t="s">
        <v>1793</v>
      </c>
      <c r="E436" t="s">
        <v>49</v>
      </c>
      <c r="F436" t="s">
        <v>713</v>
      </c>
      <c r="G436" t="s">
        <v>1794</v>
      </c>
      <c r="I436" t="str">
        <f>HYPERLINK("https://play.google.com/store/apps/details?id=com.finopaymentbank.mobile&amp;reviewId=00a34895-5350-462e-8f9c-56fbe4df76c9","https://play.google.com/store/apps/details?id=com.finopaymentbank.mobile&amp;reviewId=00a34895-5350-462e-8f9c-56fbe4df76c9")</f>
        <v>https://play.google.com/store/apps/details?id=com.finopaymentbank.mobile&amp;reviewId=00a34895-5350-462e-8f9c-56fbe4df76c9</v>
      </c>
      <c r="J436" t="s">
        <v>52</v>
      </c>
      <c r="Y436" t="s">
        <v>53</v>
      </c>
      <c r="Z436" t="s">
        <v>54</v>
      </c>
      <c r="AD436" t="s">
        <v>94</v>
      </c>
      <c r="AE436" t="s">
        <v>95</v>
      </c>
      <c r="AF436" t="s">
        <v>1795</v>
      </c>
      <c r="AH436" t="s">
        <v>187</v>
      </c>
      <c r="AI436" t="s">
        <v>493</v>
      </c>
      <c r="AJ436">
        <v>33</v>
      </c>
      <c r="AK436" t="s">
        <v>63</v>
      </c>
      <c r="AL436" t="s">
        <v>58</v>
      </c>
      <c r="AM436" t="s">
        <v>58</v>
      </c>
      <c r="AN436" t="s">
        <v>58</v>
      </c>
      <c r="AO436" t="s">
        <v>58</v>
      </c>
      <c r="AP436" t="s">
        <v>58</v>
      </c>
      <c r="AQ436" t="s">
        <v>783</v>
      </c>
    </row>
    <row r="437" spans="1:43" x14ac:dyDescent="0.35">
      <c r="A437" t="s">
        <v>1764</v>
      </c>
      <c r="B437" t="s">
        <v>47</v>
      </c>
      <c r="C437" t="s">
        <v>1796</v>
      </c>
      <c r="E437" t="s">
        <v>49</v>
      </c>
      <c r="F437" t="s">
        <v>1797</v>
      </c>
      <c r="G437" t="s">
        <v>1798</v>
      </c>
      <c r="I437" t="str">
        <f>HYPERLINK("https://play.google.com/store/apps/details?id=com.finopaymentbank.mobile&amp;reviewId=711db186-1b40-4568-96df-c4e6412d81f1","https://play.google.com/store/apps/details?id=com.finopaymentbank.mobile&amp;reviewId=711db186-1b40-4568-96df-c4e6412d81f1")</f>
        <v>https://play.google.com/store/apps/details?id=com.finopaymentbank.mobile&amp;reviewId=711db186-1b40-4568-96df-c4e6412d81f1</v>
      </c>
      <c r="J437" t="s">
        <v>52</v>
      </c>
      <c r="Y437" t="s">
        <v>53</v>
      </c>
      <c r="Z437" t="s">
        <v>54</v>
      </c>
      <c r="AD437" t="s">
        <v>94</v>
      </c>
      <c r="AE437" t="s">
        <v>95</v>
      </c>
      <c r="AF437" t="s">
        <v>1799</v>
      </c>
      <c r="AH437" t="s">
        <v>347</v>
      </c>
      <c r="AI437" t="s">
        <v>1800</v>
      </c>
      <c r="AJ437">
        <v>30</v>
      </c>
      <c r="AK437" t="s">
        <v>63</v>
      </c>
      <c r="AL437" t="s">
        <v>58</v>
      </c>
      <c r="AM437" t="s">
        <v>58</v>
      </c>
      <c r="AN437" t="s">
        <v>58</v>
      </c>
      <c r="AO437" t="s">
        <v>58</v>
      </c>
      <c r="AP437" t="s">
        <v>58</v>
      </c>
      <c r="AQ437" t="s">
        <v>783</v>
      </c>
    </row>
    <row r="438" spans="1:43" x14ac:dyDescent="0.35">
      <c r="A438" t="s">
        <v>1764</v>
      </c>
      <c r="B438" t="s">
        <v>47</v>
      </c>
      <c r="C438" t="s">
        <v>1801</v>
      </c>
      <c r="E438" t="s">
        <v>76</v>
      </c>
      <c r="F438" t="s">
        <v>112</v>
      </c>
      <c r="G438" t="s">
        <v>1802</v>
      </c>
      <c r="I438" t="str">
        <f>HYPERLINK("https://play.google.com/store/apps/details?id=com.finopaymentbank.mobile&amp;reviewId=aabd9650-f1c3-4817-b16e-d9cf3ab598ab","https://play.google.com/store/apps/details?id=com.finopaymentbank.mobile&amp;reviewId=aabd9650-f1c3-4817-b16e-d9cf3ab598ab")</f>
        <v>https://play.google.com/store/apps/details?id=com.finopaymentbank.mobile&amp;reviewId=aabd9650-f1c3-4817-b16e-d9cf3ab598ab</v>
      </c>
      <c r="J438" t="s">
        <v>52</v>
      </c>
      <c r="Y438" t="s">
        <v>53</v>
      </c>
      <c r="Z438" t="s">
        <v>114</v>
      </c>
      <c r="AD438" t="s">
        <v>797</v>
      </c>
      <c r="AE438" t="s">
        <v>95</v>
      </c>
      <c r="AF438" t="s">
        <v>1803</v>
      </c>
      <c r="AH438" t="s">
        <v>347</v>
      </c>
      <c r="AI438" t="s">
        <v>908</v>
      </c>
      <c r="AJ438">
        <v>33</v>
      </c>
      <c r="AK438" t="s">
        <v>63</v>
      </c>
      <c r="AL438" t="s">
        <v>58</v>
      </c>
      <c r="AM438" t="s">
        <v>58</v>
      </c>
      <c r="AN438" t="s">
        <v>58</v>
      </c>
      <c r="AO438" t="s">
        <v>58</v>
      </c>
      <c r="AP438" t="s">
        <v>58</v>
      </c>
      <c r="AQ438" t="s">
        <v>783</v>
      </c>
    </row>
    <row r="439" spans="1:43" x14ac:dyDescent="0.35">
      <c r="A439" t="s">
        <v>1764</v>
      </c>
      <c r="B439" t="s">
        <v>47</v>
      </c>
      <c r="C439" t="s">
        <v>1804</v>
      </c>
      <c r="E439" t="s">
        <v>49</v>
      </c>
      <c r="F439" t="s">
        <v>1805</v>
      </c>
      <c r="G439" t="s">
        <v>1806</v>
      </c>
      <c r="I439" t="str">
        <f>HYPERLINK("https://play.google.com/store/apps/details?id=com.finopaymentbank.mobile&amp;reviewId=325fcba1-1231-431f-b275-09b62d181239","https://play.google.com/store/apps/details?id=com.finopaymentbank.mobile&amp;reviewId=325fcba1-1231-431f-b275-09b62d181239")</f>
        <v>https://play.google.com/store/apps/details?id=com.finopaymentbank.mobile&amp;reviewId=325fcba1-1231-431f-b275-09b62d181239</v>
      </c>
      <c r="J439" t="s">
        <v>52</v>
      </c>
      <c r="Y439" t="s">
        <v>53</v>
      </c>
      <c r="Z439" t="s">
        <v>54</v>
      </c>
      <c r="AD439" t="s">
        <v>94</v>
      </c>
      <c r="AE439" t="s">
        <v>95</v>
      </c>
      <c r="AF439" t="s">
        <v>1807</v>
      </c>
      <c r="AH439" t="s">
        <v>187</v>
      </c>
      <c r="AI439" t="s">
        <v>576</v>
      </c>
      <c r="AJ439">
        <v>27</v>
      </c>
      <c r="AK439" t="s">
        <v>63</v>
      </c>
      <c r="AL439" t="s">
        <v>58</v>
      </c>
      <c r="AM439" t="s">
        <v>58</v>
      </c>
      <c r="AN439" t="s">
        <v>58</v>
      </c>
      <c r="AO439" t="s">
        <v>58</v>
      </c>
      <c r="AP439" t="s">
        <v>58</v>
      </c>
      <c r="AQ439" t="s">
        <v>783</v>
      </c>
    </row>
    <row r="440" spans="1:43" x14ac:dyDescent="0.35">
      <c r="A440" t="s">
        <v>1764</v>
      </c>
      <c r="B440" t="s">
        <v>47</v>
      </c>
      <c r="C440" t="s">
        <v>1808</v>
      </c>
      <c r="E440" t="s">
        <v>49</v>
      </c>
      <c r="F440" t="s">
        <v>1809</v>
      </c>
      <c r="G440" t="s">
        <v>1810</v>
      </c>
      <c r="I440" t="str">
        <f>HYPERLINK("https://play.google.com/store/apps/details?id=com.finopaymentbank.mobile&amp;reviewId=a7d810ca-e9dd-4b57-ae6b-9a201fb443bc","https://play.google.com/store/apps/details?id=com.finopaymentbank.mobile&amp;reviewId=a7d810ca-e9dd-4b57-ae6b-9a201fb443bc")</f>
        <v>https://play.google.com/store/apps/details?id=com.finopaymentbank.mobile&amp;reviewId=a7d810ca-e9dd-4b57-ae6b-9a201fb443bc</v>
      </c>
      <c r="J440" t="s">
        <v>52</v>
      </c>
      <c r="Y440" t="s">
        <v>53</v>
      </c>
      <c r="Z440" t="s">
        <v>54</v>
      </c>
      <c r="AD440" t="s">
        <v>94</v>
      </c>
      <c r="AE440" t="s">
        <v>95</v>
      </c>
      <c r="AF440" t="s">
        <v>1811</v>
      </c>
      <c r="AH440" t="s">
        <v>1574</v>
      </c>
      <c r="AI440" t="s">
        <v>1812</v>
      </c>
      <c r="AJ440">
        <v>34</v>
      </c>
      <c r="AK440" t="s">
        <v>63</v>
      </c>
      <c r="AL440" t="s">
        <v>58</v>
      </c>
      <c r="AM440" t="s">
        <v>58</v>
      </c>
      <c r="AN440" t="s">
        <v>58</v>
      </c>
      <c r="AO440" t="s">
        <v>58</v>
      </c>
      <c r="AP440" t="s">
        <v>58</v>
      </c>
      <c r="AQ440" t="s">
        <v>783</v>
      </c>
    </row>
    <row r="441" spans="1:43" x14ac:dyDescent="0.35">
      <c r="A441" t="s">
        <v>1764</v>
      </c>
      <c r="B441" t="s">
        <v>47</v>
      </c>
      <c r="C441" t="s">
        <v>1813</v>
      </c>
      <c r="E441" t="s">
        <v>49</v>
      </c>
      <c r="F441" t="s">
        <v>1814</v>
      </c>
      <c r="G441" t="s">
        <v>1815</v>
      </c>
      <c r="I441" t="str">
        <f>HYPERLINK("https://play.google.com/store/apps/details?id=com.finopaymentbank.mobile&amp;reviewId=a55268f4-45af-4657-b2ac-3bf011f58a0b","https://play.google.com/store/apps/details?id=com.finopaymentbank.mobile&amp;reviewId=a55268f4-45af-4657-b2ac-3bf011f58a0b")</f>
        <v>https://play.google.com/store/apps/details?id=com.finopaymentbank.mobile&amp;reviewId=a55268f4-45af-4657-b2ac-3bf011f58a0b</v>
      </c>
      <c r="J441" t="s">
        <v>52</v>
      </c>
      <c r="Y441" t="s">
        <v>53</v>
      </c>
      <c r="Z441" t="s">
        <v>54</v>
      </c>
      <c r="AD441" t="s">
        <v>858</v>
      </c>
      <c r="AE441" t="s">
        <v>95</v>
      </c>
      <c r="AF441" t="s">
        <v>1816</v>
      </c>
      <c r="AH441" t="s">
        <v>187</v>
      </c>
      <c r="AI441" t="s">
        <v>1817</v>
      </c>
      <c r="AJ441">
        <v>33</v>
      </c>
      <c r="AK441" t="s">
        <v>63</v>
      </c>
      <c r="AL441" t="s">
        <v>58</v>
      </c>
      <c r="AM441" t="s">
        <v>58</v>
      </c>
      <c r="AN441" t="s">
        <v>58</v>
      </c>
      <c r="AO441" t="s">
        <v>58</v>
      </c>
      <c r="AP441" t="s">
        <v>58</v>
      </c>
      <c r="AQ441" t="s">
        <v>783</v>
      </c>
    </row>
    <row r="442" spans="1:43" x14ac:dyDescent="0.35">
      <c r="A442" t="s">
        <v>1764</v>
      </c>
      <c r="B442" t="s">
        <v>47</v>
      </c>
      <c r="C442" t="s">
        <v>1818</v>
      </c>
      <c r="E442" t="s">
        <v>49</v>
      </c>
      <c r="F442" t="s">
        <v>713</v>
      </c>
      <c r="G442" t="s">
        <v>1819</v>
      </c>
      <c r="I442" t="str">
        <f>HYPERLINK("https://play.google.com/store/apps/details?id=com.finopaymentbank.mobile&amp;reviewId=bf54d4b3-d312-49b9-8bd3-e34d4e1bec16","https://play.google.com/store/apps/details?id=com.finopaymentbank.mobile&amp;reviewId=bf54d4b3-d312-49b9-8bd3-e34d4e1bec16")</f>
        <v>https://play.google.com/store/apps/details?id=com.finopaymentbank.mobile&amp;reviewId=bf54d4b3-d312-49b9-8bd3-e34d4e1bec16</v>
      </c>
      <c r="J442" t="s">
        <v>211</v>
      </c>
      <c r="Y442" t="s">
        <v>53</v>
      </c>
      <c r="Z442" t="s">
        <v>54</v>
      </c>
      <c r="AD442" t="s">
        <v>94</v>
      </c>
      <c r="AE442" t="s">
        <v>95</v>
      </c>
      <c r="AF442" t="s">
        <v>1820</v>
      </c>
      <c r="AH442" t="s">
        <v>252</v>
      </c>
      <c r="AI442" t="s">
        <v>1821</v>
      </c>
      <c r="AJ442">
        <v>33</v>
      </c>
      <c r="AK442" t="s">
        <v>63</v>
      </c>
      <c r="AL442" t="s">
        <v>58</v>
      </c>
      <c r="AM442" t="s">
        <v>58</v>
      </c>
      <c r="AN442" t="s">
        <v>58</v>
      </c>
      <c r="AO442" t="s">
        <v>58</v>
      </c>
      <c r="AP442" t="s">
        <v>58</v>
      </c>
      <c r="AQ442" t="s">
        <v>783</v>
      </c>
    </row>
    <row r="443" spans="1:43" x14ac:dyDescent="0.35">
      <c r="A443" t="s">
        <v>1764</v>
      </c>
      <c r="B443" t="s">
        <v>47</v>
      </c>
      <c r="C443" t="s">
        <v>1822</v>
      </c>
      <c r="E443" t="s">
        <v>49</v>
      </c>
      <c r="F443" t="s">
        <v>1823</v>
      </c>
      <c r="G443" t="s">
        <v>1824</v>
      </c>
      <c r="I443" t="str">
        <f>HYPERLINK("https://play.google.com/store/apps/details?id=com.finopaymentbank.mobile&amp;reviewId=a66ee59a-6a90-44b8-84d3-0aa5045d2e70","https://play.google.com/store/apps/details?id=com.finopaymentbank.mobile&amp;reviewId=a66ee59a-6a90-44b8-84d3-0aa5045d2e70")</f>
        <v>https://play.google.com/store/apps/details?id=com.finopaymentbank.mobile&amp;reviewId=a66ee59a-6a90-44b8-84d3-0aa5045d2e70</v>
      </c>
      <c r="Y443" t="s">
        <v>53</v>
      </c>
      <c r="Z443" t="s">
        <v>54</v>
      </c>
      <c r="AD443" t="s">
        <v>94</v>
      </c>
      <c r="AE443" t="s">
        <v>95</v>
      </c>
      <c r="AF443" t="s">
        <v>1825</v>
      </c>
      <c r="AH443" t="s">
        <v>187</v>
      </c>
      <c r="AI443" t="s">
        <v>678</v>
      </c>
      <c r="AJ443">
        <v>31</v>
      </c>
      <c r="AK443" t="s">
        <v>63</v>
      </c>
      <c r="AL443" t="s">
        <v>58</v>
      </c>
      <c r="AM443" t="s">
        <v>58</v>
      </c>
      <c r="AN443" t="s">
        <v>58</v>
      </c>
      <c r="AO443" t="s">
        <v>58</v>
      </c>
      <c r="AP443" t="s">
        <v>58</v>
      </c>
      <c r="AQ443" t="s">
        <v>783</v>
      </c>
    </row>
    <row r="444" spans="1:43" x14ac:dyDescent="0.35">
      <c r="A444" t="s">
        <v>1764</v>
      </c>
      <c r="B444" t="s">
        <v>47</v>
      </c>
      <c r="C444" t="s">
        <v>1826</v>
      </c>
      <c r="E444" t="s">
        <v>49</v>
      </c>
      <c r="F444" t="s">
        <v>1827</v>
      </c>
      <c r="G444" t="s">
        <v>1828</v>
      </c>
      <c r="I444" t="str">
        <f>HYPERLINK("https://play.google.com/store/apps/details?id=com.finopaymentbank.mobile&amp;reviewId=95750507-80de-4579-a565-5a790ca5508c","https://play.google.com/store/apps/details?id=com.finopaymentbank.mobile&amp;reviewId=95750507-80de-4579-a565-5a790ca5508c")</f>
        <v>https://play.google.com/store/apps/details?id=com.finopaymentbank.mobile&amp;reviewId=95750507-80de-4579-a565-5a790ca5508c</v>
      </c>
      <c r="J444" t="s">
        <v>52</v>
      </c>
      <c r="Y444" t="s">
        <v>53</v>
      </c>
      <c r="Z444" t="s">
        <v>54</v>
      </c>
      <c r="AD444" t="s">
        <v>94</v>
      </c>
      <c r="AE444" t="s">
        <v>95</v>
      </c>
      <c r="AF444" t="s">
        <v>1829</v>
      </c>
      <c r="AH444" t="s">
        <v>187</v>
      </c>
      <c r="AI444" t="s">
        <v>193</v>
      </c>
      <c r="AJ444">
        <v>29</v>
      </c>
      <c r="AK444" t="s">
        <v>63</v>
      </c>
      <c r="AL444" t="s">
        <v>58</v>
      </c>
      <c r="AM444" t="s">
        <v>58</v>
      </c>
      <c r="AN444" t="s">
        <v>58</v>
      </c>
      <c r="AO444" t="s">
        <v>58</v>
      </c>
      <c r="AP444" t="s">
        <v>58</v>
      </c>
      <c r="AQ444" t="s">
        <v>783</v>
      </c>
    </row>
    <row r="445" spans="1:43" x14ac:dyDescent="0.35">
      <c r="A445" t="s">
        <v>1830</v>
      </c>
      <c r="B445" t="s">
        <v>47</v>
      </c>
      <c r="C445" t="s">
        <v>1831</v>
      </c>
      <c r="E445" t="s">
        <v>49</v>
      </c>
      <c r="F445" t="s">
        <v>298</v>
      </c>
      <c r="G445" t="s">
        <v>1832</v>
      </c>
      <c r="I445" t="str">
        <f>HYPERLINK("https://play.google.com/store/apps/details?id=com.finopaymentbank.mobile&amp;reviewId=faa7918a-09f9-4974-8ed9-d45ca01f1c28","https://play.google.com/store/apps/details?id=com.finopaymentbank.mobile&amp;reviewId=faa7918a-09f9-4974-8ed9-d45ca01f1c28")</f>
        <v>https://play.google.com/store/apps/details?id=com.finopaymentbank.mobile&amp;reviewId=faa7918a-09f9-4974-8ed9-d45ca01f1c28</v>
      </c>
      <c r="J445" t="s">
        <v>52</v>
      </c>
      <c r="Y445" t="s">
        <v>53</v>
      </c>
      <c r="Z445" t="s">
        <v>54</v>
      </c>
      <c r="AD445" t="s">
        <v>94</v>
      </c>
      <c r="AE445" t="s">
        <v>95</v>
      </c>
      <c r="AF445" t="s">
        <v>1833</v>
      </c>
      <c r="AH445" t="s">
        <v>257</v>
      </c>
      <c r="AI445" t="s">
        <v>1834</v>
      </c>
      <c r="AJ445">
        <v>31</v>
      </c>
      <c r="AK445" t="s">
        <v>63</v>
      </c>
      <c r="AL445" t="s">
        <v>58</v>
      </c>
      <c r="AM445" t="s">
        <v>58</v>
      </c>
      <c r="AN445" t="s">
        <v>58</v>
      </c>
      <c r="AO445" t="s">
        <v>58</v>
      </c>
      <c r="AP445" t="s">
        <v>58</v>
      </c>
      <c r="AQ445" t="s">
        <v>783</v>
      </c>
    </row>
    <row r="446" spans="1:43" x14ac:dyDescent="0.35">
      <c r="A446" t="s">
        <v>1830</v>
      </c>
      <c r="B446" t="s">
        <v>47</v>
      </c>
      <c r="C446" t="s">
        <v>1835</v>
      </c>
      <c r="E446" t="s">
        <v>76</v>
      </c>
      <c r="F446" t="s">
        <v>1836</v>
      </c>
      <c r="G446" t="s">
        <v>1837</v>
      </c>
      <c r="I446" t="str">
        <f>HYPERLINK("https://play.google.com/store/apps/details?id=com.finopaymentbank.mobile&amp;reviewId=f6f8293a-603a-485b-9943-5bc93d33c9c2","https://play.google.com/store/apps/details?id=com.finopaymentbank.mobile&amp;reviewId=f6f8293a-603a-485b-9943-5bc93d33c9c2")</f>
        <v>https://play.google.com/store/apps/details?id=com.finopaymentbank.mobile&amp;reviewId=f6f8293a-603a-485b-9943-5bc93d33c9c2</v>
      </c>
      <c r="J446" t="s">
        <v>52</v>
      </c>
      <c r="Y446" t="s">
        <v>53</v>
      </c>
      <c r="Z446" t="s">
        <v>114</v>
      </c>
      <c r="AD446" t="s">
        <v>797</v>
      </c>
      <c r="AE446" t="s">
        <v>95</v>
      </c>
      <c r="AF446" t="s">
        <v>1838</v>
      </c>
      <c r="AH446" t="s">
        <v>187</v>
      </c>
      <c r="AI446" t="s">
        <v>723</v>
      </c>
      <c r="AJ446">
        <v>29</v>
      </c>
      <c r="AK446" t="s">
        <v>63</v>
      </c>
      <c r="AL446" t="s">
        <v>58</v>
      </c>
      <c r="AM446" t="s">
        <v>58</v>
      </c>
      <c r="AN446" t="s">
        <v>58</v>
      </c>
      <c r="AO446" t="s">
        <v>58</v>
      </c>
      <c r="AP446" t="s">
        <v>58</v>
      </c>
      <c r="AQ446" t="s">
        <v>783</v>
      </c>
    </row>
    <row r="447" spans="1:43" x14ac:dyDescent="0.35">
      <c r="A447" t="s">
        <v>1830</v>
      </c>
      <c r="B447" t="s">
        <v>47</v>
      </c>
      <c r="C447" t="s">
        <v>1839</v>
      </c>
      <c r="E447" t="s">
        <v>65</v>
      </c>
      <c r="F447" t="s">
        <v>1840</v>
      </c>
      <c r="G447" t="s">
        <v>1841</v>
      </c>
      <c r="I447" t="str">
        <f>HYPERLINK("https://play.google.com/store/apps/details?id=com.finopaymentbank.mobile&amp;reviewId=5e04c88f-5423-4f51-838e-572edb03c976","https://play.google.com/store/apps/details?id=com.finopaymentbank.mobile&amp;reviewId=5e04c88f-5423-4f51-838e-572edb03c976")</f>
        <v>https://play.google.com/store/apps/details?id=com.finopaymentbank.mobile&amp;reviewId=5e04c88f-5423-4f51-838e-572edb03c976</v>
      </c>
      <c r="J447" t="s">
        <v>52</v>
      </c>
      <c r="Y447" t="s">
        <v>53</v>
      </c>
      <c r="Z447" t="s">
        <v>68</v>
      </c>
      <c r="AD447" t="s">
        <v>833</v>
      </c>
      <c r="AE447" t="s">
        <v>95</v>
      </c>
      <c r="AF447" t="s">
        <v>1842</v>
      </c>
      <c r="AK447" t="s">
        <v>63</v>
      </c>
      <c r="AL447" t="s">
        <v>58</v>
      </c>
      <c r="AM447" t="s">
        <v>58</v>
      </c>
      <c r="AN447" t="s">
        <v>58</v>
      </c>
      <c r="AO447" t="s">
        <v>58</v>
      </c>
      <c r="AP447" t="s">
        <v>58</v>
      </c>
      <c r="AQ447" t="s">
        <v>783</v>
      </c>
    </row>
    <row r="448" spans="1:43" x14ac:dyDescent="0.35">
      <c r="A448" t="s">
        <v>1830</v>
      </c>
      <c r="B448" t="s">
        <v>47</v>
      </c>
      <c r="C448" t="s">
        <v>1843</v>
      </c>
      <c r="E448" t="s">
        <v>76</v>
      </c>
      <c r="F448" t="s">
        <v>1844</v>
      </c>
      <c r="G448" t="s">
        <v>1845</v>
      </c>
      <c r="I448" t="str">
        <f>HYPERLINK("https://play.google.com/store/apps/details?id=com.finopaymentbank.mobile&amp;reviewId=7c54fdd5-0b97-4a37-a9a1-ea5f54ba35c8","https://play.google.com/store/apps/details?id=com.finopaymentbank.mobile&amp;reviewId=7c54fdd5-0b97-4a37-a9a1-ea5f54ba35c8")</f>
        <v>https://play.google.com/store/apps/details?id=com.finopaymentbank.mobile&amp;reviewId=7c54fdd5-0b97-4a37-a9a1-ea5f54ba35c8</v>
      </c>
      <c r="J448" t="s">
        <v>52</v>
      </c>
      <c r="Y448" t="s">
        <v>53</v>
      </c>
      <c r="Z448" t="s">
        <v>114</v>
      </c>
      <c r="AD448" t="s">
        <v>797</v>
      </c>
      <c r="AE448" t="s">
        <v>95</v>
      </c>
      <c r="AF448" t="s">
        <v>1846</v>
      </c>
      <c r="AI448" t="s">
        <v>1847</v>
      </c>
      <c r="AJ448">
        <v>33</v>
      </c>
      <c r="AK448" t="s">
        <v>63</v>
      </c>
      <c r="AL448" t="s">
        <v>58</v>
      </c>
      <c r="AM448" t="s">
        <v>58</v>
      </c>
      <c r="AN448" t="s">
        <v>58</v>
      </c>
      <c r="AO448" t="s">
        <v>58</v>
      </c>
      <c r="AP448" t="s">
        <v>58</v>
      </c>
      <c r="AQ448" t="s">
        <v>783</v>
      </c>
    </row>
    <row r="449" spans="1:43" x14ac:dyDescent="0.35">
      <c r="A449" t="s">
        <v>1830</v>
      </c>
      <c r="B449" t="s">
        <v>47</v>
      </c>
      <c r="C449" t="s">
        <v>1848</v>
      </c>
      <c r="E449" t="s">
        <v>49</v>
      </c>
      <c r="F449" t="s">
        <v>86</v>
      </c>
      <c r="G449" t="s">
        <v>1849</v>
      </c>
      <c r="I449" t="str">
        <f>HYPERLINK("https://play.google.com/store/apps/details?id=com.finopaymentbank.mobile&amp;reviewId=1138586e-3c7e-41d1-9ae1-9e069f094d64","https://play.google.com/store/apps/details?id=com.finopaymentbank.mobile&amp;reviewId=1138586e-3c7e-41d1-9ae1-9e069f094d64")</f>
        <v>https://play.google.com/store/apps/details?id=com.finopaymentbank.mobile&amp;reviewId=1138586e-3c7e-41d1-9ae1-9e069f094d64</v>
      </c>
      <c r="J449" t="s">
        <v>52</v>
      </c>
      <c r="Y449" t="s">
        <v>53</v>
      </c>
      <c r="Z449" t="s">
        <v>54</v>
      </c>
      <c r="AD449" t="s">
        <v>94</v>
      </c>
      <c r="AE449" t="s">
        <v>95</v>
      </c>
      <c r="AF449" t="s">
        <v>1850</v>
      </c>
      <c r="AH449" t="s">
        <v>347</v>
      </c>
      <c r="AI449" t="s">
        <v>1203</v>
      </c>
      <c r="AJ449">
        <v>31</v>
      </c>
      <c r="AK449" t="s">
        <v>63</v>
      </c>
      <c r="AL449" t="s">
        <v>58</v>
      </c>
      <c r="AM449" t="s">
        <v>58</v>
      </c>
      <c r="AN449" t="s">
        <v>58</v>
      </c>
      <c r="AO449" t="s">
        <v>58</v>
      </c>
      <c r="AP449" t="s">
        <v>58</v>
      </c>
      <c r="AQ449" t="s">
        <v>783</v>
      </c>
    </row>
    <row r="450" spans="1:43" x14ac:dyDescent="0.35">
      <c r="A450" t="s">
        <v>1830</v>
      </c>
      <c r="B450" t="s">
        <v>47</v>
      </c>
      <c r="C450" t="s">
        <v>1851</v>
      </c>
      <c r="E450" t="s">
        <v>49</v>
      </c>
      <c r="F450" t="s">
        <v>77</v>
      </c>
      <c r="G450" t="s">
        <v>1852</v>
      </c>
      <c r="I450" t="str">
        <f>HYPERLINK("https://play.google.com/store/apps/details?id=com.finopaymentbank.mobile&amp;reviewId=12e2f5e4-f2ac-4aeb-aba0-79a3c7c829ca","https://play.google.com/store/apps/details?id=com.finopaymentbank.mobile&amp;reviewId=12e2f5e4-f2ac-4aeb-aba0-79a3c7c829ca")</f>
        <v>https://play.google.com/store/apps/details?id=com.finopaymentbank.mobile&amp;reviewId=12e2f5e4-f2ac-4aeb-aba0-79a3c7c829ca</v>
      </c>
      <c r="J450" t="s">
        <v>52</v>
      </c>
      <c r="Y450" t="s">
        <v>53</v>
      </c>
      <c r="Z450" t="s">
        <v>54</v>
      </c>
      <c r="AD450" t="s">
        <v>94</v>
      </c>
      <c r="AE450" t="s">
        <v>95</v>
      </c>
      <c r="AF450" t="s">
        <v>1853</v>
      </c>
      <c r="AH450" t="s">
        <v>187</v>
      </c>
      <c r="AI450" t="s">
        <v>823</v>
      </c>
      <c r="AJ450">
        <v>31</v>
      </c>
      <c r="AK450" t="s">
        <v>63</v>
      </c>
      <c r="AL450" t="s">
        <v>58</v>
      </c>
      <c r="AM450" t="s">
        <v>58</v>
      </c>
      <c r="AN450" t="s">
        <v>58</v>
      </c>
      <c r="AO450" t="s">
        <v>58</v>
      </c>
      <c r="AP450" t="s">
        <v>58</v>
      </c>
      <c r="AQ450" t="s">
        <v>783</v>
      </c>
    </row>
    <row r="451" spans="1:43" x14ac:dyDescent="0.35">
      <c r="A451" t="s">
        <v>1830</v>
      </c>
      <c r="B451" t="s">
        <v>47</v>
      </c>
      <c r="C451" t="s">
        <v>1854</v>
      </c>
      <c r="E451" t="s">
        <v>76</v>
      </c>
      <c r="F451" t="s">
        <v>1855</v>
      </c>
      <c r="G451" t="s">
        <v>1856</v>
      </c>
      <c r="I451" t="str">
        <f>HYPERLINK("https://play.google.com/store/apps/details?id=com.finopaymentbank.mobile&amp;reviewId=a4156b7d-dc77-4964-a254-c87c6368d178","https://play.google.com/store/apps/details?id=com.finopaymentbank.mobile&amp;reviewId=a4156b7d-dc77-4964-a254-c87c6368d178")</f>
        <v>https://play.google.com/store/apps/details?id=com.finopaymentbank.mobile&amp;reviewId=a4156b7d-dc77-4964-a254-c87c6368d178</v>
      </c>
      <c r="J451" t="s">
        <v>52</v>
      </c>
      <c r="Y451" t="s">
        <v>53</v>
      </c>
      <c r="Z451" t="s">
        <v>114</v>
      </c>
      <c r="AD451" t="s">
        <v>797</v>
      </c>
      <c r="AE451" t="s">
        <v>95</v>
      </c>
      <c r="AF451" t="s">
        <v>1857</v>
      </c>
      <c r="AH451" t="s">
        <v>347</v>
      </c>
      <c r="AI451" t="s">
        <v>1858</v>
      </c>
      <c r="AJ451">
        <v>30</v>
      </c>
      <c r="AK451" t="s">
        <v>63</v>
      </c>
      <c r="AL451" t="s">
        <v>58</v>
      </c>
      <c r="AM451" t="s">
        <v>58</v>
      </c>
      <c r="AN451" t="s">
        <v>58</v>
      </c>
      <c r="AO451" t="s">
        <v>58</v>
      </c>
      <c r="AP451" t="s">
        <v>58</v>
      </c>
      <c r="AQ451" t="s">
        <v>783</v>
      </c>
    </row>
    <row r="452" spans="1:43" x14ac:dyDescent="0.35">
      <c r="A452" t="s">
        <v>1830</v>
      </c>
      <c r="B452" t="s">
        <v>47</v>
      </c>
      <c r="C452" t="s">
        <v>1859</v>
      </c>
      <c r="E452" t="s">
        <v>49</v>
      </c>
      <c r="F452" t="s">
        <v>1860</v>
      </c>
      <c r="G452" t="s">
        <v>1861</v>
      </c>
      <c r="I452" t="str">
        <f>HYPERLINK("https://play.google.com/store/apps/details?id=com.finopaymentbank.mobile&amp;reviewId=e00e3f3b-9dba-4f6d-9d25-fb9ac4adba30","https://play.google.com/store/apps/details?id=com.finopaymentbank.mobile&amp;reviewId=e00e3f3b-9dba-4f6d-9d25-fb9ac4adba30")</f>
        <v>https://play.google.com/store/apps/details?id=com.finopaymentbank.mobile&amp;reviewId=e00e3f3b-9dba-4f6d-9d25-fb9ac4adba30</v>
      </c>
      <c r="J452" t="s">
        <v>211</v>
      </c>
      <c r="Y452" t="s">
        <v>53</v>
      </c>
      <c r="Z452" t="s">
        <v>54</v>
      </c>
      <c r="AD452" t="s">
        <v>94</v>
      </c>
      <c r="AE452" t="s">
        <v>95</v>
      </c>
      <c r="AF452" t="s">
        <v>1862</v>
      </c>
      <c r="AH452" t="s">
        <v>187</v>
      </c>
      <c r="AI452" t="s">
        <v>1863</v>
      </c>
      <c r="AJ452">
        <v>33</v>
      </c>
      <c r="AK452" t="s">
        <v>63</v>
      </c>
      <c r="AL452" t="s">
        <v>58</v>
      </c>
      <c r="AM452" t="s">
        <v>58</v>
      </c>
      <c r="AN452" t="s">
        <v>58</v>
      </c>
      <c r="AO452" t="s">
        <v>58</v>
      </c>
      <c r="AP452" t="s">
        <v>58</v>
      </c>
      <c r="AQ452" t="s">
        <v>783</v>
      </c>
    </row>
    <row r="453" spans="1:43" x14ac:dyDescent="0.35">
      <c r="A453" t="s">
        <v>1830</v>
      </c>
      <c r="B453" t="s">
        <v>47</v>
      </c>
      <c r="C453" t="s">
        <v>1864</v>
      </c>
      <c r="E453" t="s">
        <v>76</v>
      </c>
      <c r="F453" t="s">
        <v>1865</v>
      </c>
      <c r="G453" t="s">
        <v>1866</v>
      </c>
      <c r="I453" t="str">
        <f>HYPERLINK("https://play.google.com/store/apps/details?id=com.finopaymentbank.mobile&amp;reviewId=294cbf1e-c29c-4d77-ac86-84b26d6270e1","https://play.google.com/store/apps/details?id=com.finopaymentbank.mobile&amp;reviewId=294cbf1e-c29c-4d77-ac86-84b26d6270e1")</f>
        <v>https://play.google.com/store/apps/details?id=com.finopaymentbank.mobile&amp;reviewId=294cbf1e-c29c-4d77-ac86-84b26d6270e1</v>
      </c>
      <c r="J453" t="s">
        <v>52</v>
      </c>
      <c r="Y453" t="s">
        <v>53</v>
      </c>
      <c r="Z453" t="s">
        <v>114</v>
      </c>
      <c r="AD453" t="s">
        <v>797</v>
      </c>
      <c r="AE453" t="s">
        <v>95</v>
      </c>
      <c r="AF453" t="s">
        <v>1867</v>
      </c>
      <c r="AH453" t="s">
        <v>187</v>
      </c>
      <c r="AI453" t="s">
        <v>1583</v>
      </c>
      <c r="AJ453">
        <v>30</v>
      </c>
      <c r="AK453" t="s">
        <v>63</v>
      </c>
      <c r="AL453" t="s">
        <v>58</v>
      </c>
      <c r="AM453" t="s">
        <v>58</v>
      </c>
      <c r="AN453" t="s">
        <v>58</v>
      </c>
      <c r="AO453" t="s">
        <v>58</v>
      </c>
      <c r="AP453" t="s">
        <v>58</v>
      </c>
      <c r="AQ453" t="s">
        <v>783</v>
      </c>
    </row>
    <row r="454" spans="1:43" x14ac:dyDescent="0.35">
      <c r="A454" t="s">
        <v>1830</v>
      </c>
      <c r="B454" t="s">
        <v>47</v>
      </c>
      <c r="C454" t="s">
        <v>1868</v>
      </c>
      <c r="E454" t="s">
        <v>76</v>
      </c>
      <c r="F454" t="s">
        <v>1869</v>
      </c>
      <c r="G454" t="s">
        <v>1870</v>
      </c>
      <c r="I454" t="str">
        <f>HYPERLINK("https://play.google.com/store/apps/details?id=com.finopaymentbank.mobile&amp;reviewId=3d28fdea-e7e9-4fa0-8b44-6f712141e776","https://play.google.com/store/apps/details?id=com.finopaymentbank.mobile&amp;reviewId=3d28fdea-e7e9-4fa0-8b44-6f712141e776")</f>
        <v>https://play.google.com/store/apps/details?id=com.finopaymentbank.mobile&amp;reviewId=3d28fdea-e7e9-4fa0-8b44-6f712141e776</v>
      </c>
      <c r="J454" t="s">
        <v>52</v>
      </c>
      <c r="Y454" t="s">
        <v>53</v>
      </c>
      <c r="Z454" t="s">
        <v>114</v>
      </c>
      <c r="AD454" t="s">
        <v>797</v>
      </c>
      <c r="AE454" t="s">
        <v>95</v>
      </c>
      <c r="AF454" t="s">
        <v>1871</v>
      </c>
      <c r="AH454" t="s">
        <v>347</v>
      </c>
      <c r="AI454" t="s">
        <v>1872</v>
      </c>
      <c r="AJ454">
        <v>33</v>
      </c>
      <c r="AK454" t="s">
        <v>63</v>
      </c>
      <c r="AL454" t="s">
        <v>58</v>
      </c>
      <c r="AM454" t="s">
        <v>58</v>
      </c>
      <c r="AN454" t="s">
        <v>58</v>
      </c>
      <c r="AO454" t="s">
        <v>58</v>
      </c>
      <c r="AP454" t="s">
        <v>58</v>
      </c>
      <c r="AQ454" t="s">
        <v>783</v>
      </c>
    </row>
    <row r="455" spans="1:43" x14ac:dyDescent="0.35">
      <c r="A455" t="s">
        <v>1830</v>
      </c>
      <c r="B455" t="s">
        <v>47</v>
      </c>
      <c r="C455" t="s">
        <v>1873</v>
      </c>
      <c r="E455" t="s">
        <v>49</v>
      </c>
      <c r="F455" t="s">
        <v>1874</v>
      </c>
      <c r="G455" t="s">
        <v>1875</v>
      </c>
      <c r="I455" t="str">
        <f>HYPERLINK("https://play.google.com/store/apps/details?id=com.finopaymentbank.mobile&amp;reviewId=9c488f18-57f8-4873-9fd8-4937ebd3e8cf","https://play.google.com/store/apps/details?id=com.finopaymentbank.mobile&amp;reviewId=9c488f18-57f8-4873-9fd8-4937ebd3e8cf")</f>
        <v>https://play.google.com/store/apps/details?id=com.finopaymentbank.mobile&amp;reviewId=9c488f18-57f8-4873-9fd8-4937ebd3e8cf</v>
      </c>
      <c r="J455" t="s">
        <v>52</v>
      </c>
      <c r="Y455" t="s">
        <v>53</v>
      </c>
      <c r="Z455" t="s">
        <v>54</v>
      </c>
      <c r="AD455" t="s">
        <v>94</v>
      </c>
      <c r="AE455" t="s">
        <v>95</v>
      </c>
      <c r="AF455" t="s">
        <v>1876</v>
      </c>
      <c r="AH455" t="s">
        <v>187</v>
      </c>
      <c r="AI455" t="s">
        <v>193</v>
      </c>
      <c r="AJ455">
        <v>29</v>
      </c>
      <c r="AK455" t="s">
        <v>63</v>
      </c>
      <c r="AL455" t="s">
        <v>58</v>
      </c>
      <c r="AM455" t="s">
        <v>58</v>
      </c>
      <c r="AN455" t="s">
        <v>58</v>
      </c>
      <c r="AO455" t="s">
        <v>58</v>
      </c>
      <c r="AP455" t="s">
        <v>58</v>
      </c>
      <c r="AQ455" t="s">
        <v>783</v>
      </c>
    </row>
    <row r="456" spans="1:43" x14ac:dyDescent="0.35">
      <c r="A456" t="s">
        <v>1830</v>
      </c>
      <c r="B456" t="s">
        <v>47</v>
      </c>
      <c r="C456" t="s">
        <v>1877</v>
      </c>
      <c r="E456" t="s">
        <v>49</v>
      </c>
      <c r="F456" t="s">
        <v>334</v>
      </c>
      <c r="G456" t="s">
        <v>1878</v>
      </c>
      <c r="I456" t="str">
        <f>HYPERLINK("https://play.google.com/store/apps/details?id=com.finopaymentbank.mobile&amp;reviewId=c0a72ef5-632b-4cad-9d05-d7ffe71e9358","https://play.google.com/store/apps/details?id=com.finopaymentbank.mobile&amp;reviewId=c0a72ef5-632b-4cad-9d05-d7ffe71e9358")</f>
        <v>https://play.google.com/store/apps/details?id=com.finopaymentbank.mobile&amp;reviewId=c0a72ef5-632b-4cad-9d05-d7ffe71e9358</v>
      </c>
      <c r="J456" t="s">
        <v>92</v>
      </c>
      <c r="Y456" t="s">
        <v>53</v>
      </c>
      <c r="Z456" t="s">
        <v>93</v>
      </c>
      <c r="AD456" t="s">
        <v>94</v>
      </c>
      <c r="AE456" t="s">
        <v>95</v>
      </c>
      <c r="AF456" t="s">
        <v>1879</v>
      </c>
      <c r="AH456" t="s">
        <v>187</v>
      </c>
      <c r="AI456" t="s">
        <v>69</v>
      </c>
      <c r="AJ456">
        <v>33</v>
      </c>
      <c r="AK456" t="s">
        <v>63</v>
      </c>
      <c r="AL456" t="s">
        <v>58</v>
      </c>
      <c r="AM456" t="s">
        <v>58</v>
      </c>
      <c r="AN456" t="s">
        <v>58</v>
      </c>
      <c r="AO456" t="s">
        <v>58</v>
      </c>
      <c r="AP456" t="s">
        <v>58</v>
      </c>
      <c r="AQ456" t="s">
        <v>783</v>
      </c>
    </row>
    <row r="457" spans="1:43" x14ac:dyDescent="0.35">
      <c r="A457" t="s">
        <v>1830</v>
      </c>
      <c r="B457" t="s">
        <v>47</v>
      </c>
      <c r="C457" t="s">
        <v>1880</v>
      </c>
      <c r="E457" t="s">
        <v>49</v>
      </c>
      <c r="F457" t="s">
        <v>1881</v>
      </c>
      <c r="G457" t="s">
        <v>1882</v>
      </c>
      <c r="I457" t="str">
        <f>HYPERLINK("https://play.google.com/store/apps/details?id=com.finopaymentbank.mobile&amp;reviewId=774b2770-3185-44d9-bb5d-2c615aadf580","https://play.google.com/store/apps/details?id=com.finopaymentbank.mobile&amp;reviewId=774b2770-3185-44d9-bb5d-2c615aadf580")</f>
        <v>https://play.google.com/store/apps/details?id=com.finopaymentbank.mobile&amp;reviewId=774b2770-3185-44d9-bb5d-2c615aadf580</v>
      </c>
      <c r="J457" t="s">
        <v>52</v>
      </c>
      <c r="Y457" t="s">
        <v>53</v>
      </c>
      <c r="Z457" t="s">
        <v>54</v>
      </c>
      <c r="AD457" t="s">
        <v>94</v>
      </c>
      <c r="AE457" t="s">
        <v>95</v>
      </c>
      <c r="AF457" t="s">
        <v>1883</v>
      </c>
      <c r="AI457" t="s">
        <v>374</v>
      </c>
      <c r="AJ457">
        <v>30</v>
      </c>
      <c r="AK457" t="s">
        <v>63</v>
      </c>
      <c r="AL457" t="s">
        <v>58</v>
      </c>
      <c r="AM457" t="s">
        <v>58</v>
      </c>
      <c r="AN457" t="s">
        <v>58</v>
      </c>
      <c r="AO457" t="s">
        <v>58</v>
      </c>
      <c r="AP457" t="s">
        <v>58</v>
      </c>
      <c r="AQ457" t="s">
        <v>783</v>
      </c>
    </row>
    <row r="458" spans="1:43" x14ac:dyDescent="0.35">
      <c r="A458" t="s">
        <v>1830</v>
      </c>
      <c r="B458" t="s">
        <v>47</v>
      </c>
      <c r="C458" t="s">
        <v>1884</v>
      </c>
      <c r="E458" t="s">
        <v>49</v>
      </c>
      <c r="F458" t="s">
        <v>1885</v>
      </c>
      <c r="G458" t="s">
        <v>1886</v>
      </c>
      <c r="I458" t="str">
        <f>HYPERLINK("https://play.google.com/store/apps/details?id=com.finopaymentbank.mobile&amp;reviewId=7441ed67-02c0-4c2c-bb81-99f3b524ac76","https://play.google.com/store/apps/details?id=com.finopaymentbank.mobile&amp;reviewId=7441ed67-02c0-4c2c-bb81-99f3b524ac76")</f>
        <v>https://play.google.com/store/apps/details?id=com.finopaymentbank.mobile&amp;reviewId=7441ed67-02c0-4c2c-bb81-99f3b524ac76</v>
      </c>
      <c r="J458" t="s">
        <v>52</v>
      </c>
      <c r="Y458" t="s">
        <v>53</v>
      </c>
      <c r="Z458" t="s">
        <v>54</v>
      </c>
      <c r="AD458" t="s">
        <v>94</v>
      </c>
      <c r="AE458" t="s">
        <v>95</v>
      </c>
      <c r="AF458" t="s">
        <v>1887</v>
      </c>
      <c r="AH458" t="s">
        <v>347</v>
      </c>
      <c r="AI458" t="s">
        <v>573</v>
      </c>
      <c r="AJ458">
        <v>33</v>
      </c>
      <c r="AK458" t="s">
        <v>63</v>
      </c>
      <c r="AL458" t="s">
        <v>58</v>
      </c>
      <c r="AM458" t="s">
        <v>58</v>
      </c>
      <c r="AN458" t="s">
        <v>58</v>
      </c>
      <c r="AO458" t="s">
        <v>58</v>
      </c>
      <c r="AP458" t="s">
        <v>58</v>
      </c>
      <c r="AQ458" t="s">
        <v>783</v>
      </c>
    </row>
    <row r="459" spans="1:43" x14ac:dyDescent="0.35">
      <c r="A459" t="s">
        <v>1830</v>
      </c>
      <c r="B459" t="s">
        <v>47</v>
      </c>
      <c r="C459" t="s">
        <v>1888</v>
      </c>
      <c r="E459" t="s">
        <v>76</v>
      </c>
      <c r="F459" t="s">
        <v>1889</v>
      </c>
      <c r="G459" t="s">
        <v>1890</v>
      </c>
      <c r="I459" t="str">
        <f>HYPERLINK("https://play.google.com/store/apps/details?id=com.finopaymentbank.mobile&amp;reviewId=a19e5aa5-c826-4e01-aac2-c78b6424296f","https://play.google.com/store/apps/details?id=com.finopaymentbank.mobile&amp;reviewId=a19e5aa5-c826-4e01-aac2-c78b6424296f")</f>
        <v>https://play.google.com/store/apps/details?id=com.finopaymentbank.mobile&amp;reviewId=a19e5aa5-c826-4e01-aac2-c78b6424296f</v>
      </c>
      <c r="Y459" t="s">
        <v>53</v>
      </c>
      <c r="Z459" t="s">
        <v>114</v>
      </c>
      <c r="AD459" t="s">
        <v>797</v>
      </c>
      <c r="AE459" t="s">
        <v>95</v>
      </c>
      <c r="AF459" t="s">
        <v>1891</v>
      </c>
      <c r="AI459" t="s">
        <v>1291</v>
      </c>
      <c r="AJ459">
        <v>33</v>
      </c>
      <c r="AK459" t="s">
        <v>63</v>
      </c>
      <c r="AL459" t="s">
        <v>58</v>
      </c>
      <c r="AM459" t="s">
        <v>58</v>
      </c>
      <c r="AN459" t="s">
        <v>58</v>
      </c>
      <c r="AO459" t="s">
        <v>58</v>
      </c>
      <c r="AP459" t="s">
        <v>58</v>
      </c>
      <c r="AQ459" t="s">
        <v>783</v>
      </c>
    </row>
    <row r="460" spans="1:43" x14ac:dyDescent="0.35">
      <c r="A460" t="s">
        <v>1830</v>
      </c>
      <c r="B460" t="s">
        <v>47</v>
      </c>
      <c r="C460" t="s">
        <v>1892</v>
      </c>
      <c r="E460" t="s">
        <v>49</v>
      </c>
      <c r="F460" t="s">
        <v>66</v>
      </c>
      <c r="G460" t="s">
        <v>1893</v>
      </c>
      <c r="I460" t="str">
        <f>HYPERLINK("https://play.google.com/store/apps/details?id=com.finopaymentbank.mobile&amp;reviewId=b066ab5d-e535-4ddc-93fa-e9e7afb4908a","https://play.google.com/store/apps/details?id=com.finopaymentbank.mobile&amp;reviewId=b066ab5d-e535-4ddc-93fa-e9e7afb4908a")</f>
        <v>https://play.google.com/store/apps/details?id=com.finopaymentbank.mobile&amp;reviewId=b066ab5d-e535-4ddc-93fa-e9e7afb4908a</v>
      </c>
      <c r="J460" t="s">
        <v>52</v>
      </c>
      <c r="Y460" t="s">
        <v>53</v>
      </c>
      <c r="Z460" t="s">
        <v>54</v>
      </c>
      <c r="AD460" t="s">
        <v>94</v>
      </c>
      <c r="AE460" t="s">
        <v>95</v>
      </c>
      <c r="AF460" t="s">
        <v>1894</v>
      </c>
      <c r="AH460" t="s">
        <v>187</v>
      </c>
      <c r="AI460" t="s">
        <v>1895</v>
      </c>
      <c r="AJ460">
        <v>33</v>
      </c>
      <c r="AK460" t="s">
        <v>63</v>
      </c>
      <c r="AL460" t="s">
        <v>58</v>
      </c>
      <c r="AM460" t="s">
        <v>58</v>
      </c>
      <c r="AN460" t="s">
        <v>58</v>
      </c>
      <c r="AO460" t="s">
        <v>58</v>
      </c>
      <c r="AP460" t="s">
        <v>58</v>
      </c>
      <c r="AQ460" t="s">
        <v>783</v>
      </c>
    </row>
    <row r="461" spans="1:43" x14ac:dyDescent="0.35">
      <c r="A461" t="s">
        <v>1830</v>
      </c>
      <c r="B461" t="s">
        <v>47</v>
      </c>
      <c r="C461" t="s">
        <v>1896</v>
      </c>
      <c r="E461" t="s">
        <v>76</v>
      </c>
      <c r="F461" t="s">
        <v>1897</v>
      </c>
      <c r="G461" t="s">
        <v>1898</v>
      </c>
      <c r="I461" t="str">
        <f>HYPERLINK("https://play.google.com/store/apps/details?id=com.finopaymentbank.mobile&amp;reviewId=161ec18c-00f4-411c-b202-0723a6e4838f","https://play.google.com/store/apps/details?id=com.finopaymentbank.mobile&amp;reviewId=161ec18c-00f4-411c-b202-0723a6e4838f")</f>
        <v>https://play.google.com/store/apps/details?id=com.finopaymentbank.mobile&amp;reviewId=161ec18c-00f4-411c-b202-0723a6e4838f</v>
      </c>
      <c r="J461" t="s">
        <v>52</v>
      </c>
      <c r="Y461" t="s">
        <v>53</v>
      </c>
      <c r="Z461" t="s">
        <v>114</v>
      </c>
      <c r="AD461" t="s">
        <v>797</v>
      </c>
      <c r="AE461" t="s">
        <v>95</v>
      </c>
      <c r="AF461" t="s">
        <v>1899</v>
      </c>
      <c r="AH461" t="s">
        <v>187</v>
      </c>
      <c r="AI461" t="s">
        <v>1900</v>
      </c>
      <c r="AJ461">
        <v>33</v>
      </c>
      <c r="AK461" t="s">
        <v>63</v>
      </c>
      <c r="AL461" t="s">
        <v>58</v>
      </c>
      <c r="AM461" t="s">
        <v>58</v>
      </c>
      <c r="AN461" t="s">
        <v>58</v>
      </c>
      <c r="AO461" t="s">
        <v>58</v>
      </c>
      <c r="AP461" t="s">
        <v>58</v>
      </c>
      <c r="AQ461" t="s">
        <v>783</v>
      </c>
    </row>
    <row r="462" spans="1:43" x14ac:dyDescent="0.35">
      <c r="A462" t="s">
        <v>1830</v>
      </c>
      <c r="B462" t="s">
        <v>47</v>
      </c>
      <c r="C462" t="s">
        <v>1901</v>
      </c>
      <c r="E462" t="s">
        <v>49</v>
      </c>
      <c r="F462" t="s">
        <v>1902</v>
      </c>
      <c r="G462" t="s">
        <v>1903</v>
      </c>
      <c r="I462" t="str">
        <f>HYPERLINK("https://play.google.com/store/apps/details?id=com.finopaymentbank.mobile&amp;reviewId=a359c532-764c-4c3e-8274-ccdc5f110b95","https://play.google.com/store/apps/details?id=com.finopaymentbank.mobile&amp;reviewId=a359c532-764c-4c3e-8274-ccdc5f110b95")</f>
        <v>https://play.google.com/store/apps/details?id=com.finopaymentbank.mobile&amp;reviewId=a359c532-764c-4c3e-8274-ccdc5f110b95</v>
      </c>
      <c r="J462" t="s">
        <v>52</v>
      </c>
      <c r="Y462" t="s">
        <v>53</v>
      </c>
      <c r="Z462" t="s">
        <v>54</v>
      </c>
      <c r="AD462" t="s">
        <v>94</v>
      </c>
      <c r="AE462" t="s">
        <v>95</v>
      </c>
      <c r="AF462" t="s">
        <v>1904</v>
      </c>
      <c r="AI462" t="s">
        <v>997</v>
      </c>
      <c r="AJ462">
        <v>31</v>
      </c>
      <c r="AK462" t="s">
        <v>63</v>
      </c>
      <c r="AL462" t="s">
        <v>58</v>
      </c>
      <c r="AM462" t="s">
        <v>58</v>
      </c>
      <c r="AN462" t="s">
        <v>58</v>
      </c>
      <c r="AO462" t="s">
        <v>58</v>
      </c>
      <c r="AP462" t="s">
        <v>58</v>
      </c>
      <c r="AQ462" t="s">
        <v>783</v>
      </c>
    </row>
    <row r="463" spans="1:43" x14ac:dyDescent="0.35">
      <c r="A463" t="s">
        <v>1830</v>
      </c>
      <c r="B463" t="s">
        <v>47</v>
      </c>
      <c r="C463" t="s">
        <v>1905</v>
      </c>
      <c r="E463" t="s">
        <v>49</v>
      </c>
      <c r="F463" t="s">
        <v>1906</v>
      </c>
      <c r="G463" t="s">
        <v>1907</v>
      </c>
      <c r="I463" t="str">
        <f>HYPERLINK("https://play.google.com/store/apps/details?id=com.finopaymentbank.mobile&amp;reviewId=16980eb1-85df-4c01-9b2a-b7754e5793df","https://play.google.com/store/apps/details?id=com.finopaymentbank.mobile&amp;reviewId=16980eb1-85df-4c01-9b2a-b7754e5793df")</f>
        <v>https://play.google.com/store/apps/details?id=com.finopaymentbank.mobile&amp;reviewId=16980eb1-85df-4c01-9b2a-b7754e5793df</v>
      </c>
      <c r="Y463" t="s">
        <v>53</v>
      </c>
      <c r="Z463" t="s">
        <v>54</v>
      </c>
      <c r="AD463" t="s">
        <v>94</v>
      </c>
      <c r="AE463" t="s">
        <v>95</v>
      </c>
      <c r="AF463" t="s">
        <v>1908</v>
      </c>
      <c r="AI463" t="s">
        <v>827</v>
      </c>
      <c r="AJ463">
        <v>33</v>
      </c>
      <c r="AK463" t="s">
        <v>63</v>
      </c>
      <c r="AL463" t="s">
        <v>58</v>
      </c>
      <c r="AM463" t="s">
        <v>58</v>
      </c>
      <c r="AN463" t="s">
        <v>58</v>
      </c>
      <c r="AO463" t="s">
        <v>58</v>
      </c>
      <c r="AP463" t="s">
        <v>58</v>
      </c>
      <c r="AQ463" t="s">
        <v>783</v>
      </c>
    </row>
    <row r="464" spans="1:43" x14ac:dyDescent="0.35">
      <c r="A464" t="s">
        <v>1830</v>
      </c>
      <c r="B464" t="s">
        <v>47</v>
      </c>
      <c r="C464" t="s">
        <v>1909</v>
      </c>
      <c r="E464" t="s">
        <v>49</v>
      </c>
      <c r="F464" t="s">
        <v>1910</v>
      </c>
      <c r="G464" t="s">
        <v>1911</v>
      </c>
      <c r="I464" t="str">
        <f>HYPERLINK("https://play.google.com/store/apps/details?id=com.finopaymentbank.mobile&amp;reviewId=a227f9fa-e899-4167-aacf-6a3d7f344094","https://play.google.com/store/apps/details?id=com.finopaymentbank.mobile&amp;reviewId=a227f9fa-e899-4167-aacf-6a3d7f344094")</f>
        <v>https://play.google.com/store/apps/details?id=com.finopaymentbank.mobile&amp;reviewId=a227f9fa-e899-4167-aacf-6a3d7f344094</v>
      </c>
      <c r="J464" t="s">
        <v>52</v>
      </c>
      <c r="Y464" t="s">
        <v>53</v>
      </c>
      <c r="Z464" t="s">
        <v>54</v>
      </c>
      <c r="AD464" t="s">
        <v>94</v>
      </c>
      <c r="AE464" t="s">
        <v>95</v>
      </c>
      <c r="AF464" t="s">
        <v>1912</v>
      </c>
      <c r="AH464" t="s">
        <v>347</v>
      </c>
      <c r="AI464" t="s">
        <v>178</v>
      </c>
      <c r="AJ464">
        <v>31</v>
      </c>
      <c r="AK464" t="s">
        <v>63</v>
      </c>
      <c r="AL464" t="s">
        <v>58</v>
      </c>
      <c r="AM464" t="s">
        <v>58</v>
      </c>
      <c r="AN464" t="s">
        <v>58</v>
      </c>
      <c r="AO464" t="s">
        <v>58</v>
      </c>
      <c r="AP464" t="s">
        <v>58</v>
      </c>
      <c r="AQ464" t="s">
        <v>783</v>
      </c>
    </row>
    <row r="465" spans="1:43" x14ac:dyDescent="0.35">
      <c r="A465" t="s">
        <v>1830</v>
      </c>
      <c r="B465" t="s">
        <v>47</v>
      </c>
      <c r="C465" t="s">
        <v>1913</v>
      </c>
      <c r="E465" t="s">
        <v>49</v>
      </c>
      <c r="F465" t="s">
        <v>86</v>
      </c>
      <c r="G465" t="s">
        <v>1914</v>
      </c>
      <c r="I465" t="str">
        <f>HYPERLINK("https://play.google.com/store/apps/details?id=com.finopaymentbank.mobile&amp;reviewId=2e1c32cc-779f-4869-b51f-1fc6fbd40915","https://play.google.com/store/apps/details?id=com.finopaymentbank.mobile&amp;reviewId=2e1c32cc-779f-4869-b51f-1fc6fbd40915")</f>
        <v>https://play.google.com/store/apps/details?id=com.finopaymentbank.mobile&amp;reviewId=2e1c32cc-779f-4869-b51f-1fc6fbd40915</v>
      </c>
      <c r="J465" t="s">
        <v>92</v>
      </c>
      <c r="Y465" t="s">
        <v>53</v>
      </c>
      <c r="Z465" t="s">
        <v>54</v>
      </c>
      <c r="AD465" t="s">
        <v>94</v>
      </c>
      <c r="AE465" t="s">
        <v>95</v>
      </c>
      <c r="AF465" t="s">
        <v>1915</v>
      </c>
      <c r="AH465" t="s">
        <v>347</v>
      </c>
      <c r="AI465" t="s">
        <v>860</v>
      </c>
      <c r="AJ465">
        <v>31</v>
      </c>
      <c r="AK465" t="s">
        <v>63</v>
      </c>
      <c r="AL465" t="s">
        <v>58</v>
      </c>
      <c r="AM465" t="s">
        <v>58</v>
      </c>
      <c r="AN465" t="s">
        <v>58</v>
      </c>
      <c r="AO465" t="s">
        <v>58</v>
      </c>
      <c r="AP465" t="s">
        <v>58</v>
      </c>
      <c r="AQ465" t="s">
        <v>783</v>
      </c>
    </row>
    <row r="466" spans="1:43" x14ac:dyDescent="0.35">
      <c r="A466" t="s">
        <v>1830</v>
      </c>
      <c r="B466" t="s">
        <v>47</v>
      </c>
      <c r="C466" t="s">
        <v>1916</v>
      </c>
      <c r="E466" t="s">
        <v>49</v>
      </c>
      <c r="F466" t="s">
        <v>1917</v>
      </c>
      <c r="G466" t="s">
        <v>1918</v>
      </c>
      <c r="I466" t="str">
        <f>HYPERLINK("https://play.google.com/store/apps/details?id=com.finopaymentbank.mobile&amp;reviewId=f0b00ff1-3240-4d4a-b7ac-40c4961bcd2e","https://play.google.com/store/apps/details?id=com.finopaymentbank.mobile&amp;reviewId=f0b00ff1-3240-4d4a-b7ac-40c4961bcd2e")</f>
        <v>https://play.google.com/store/apps/details?id=com.finopaymentbank.mobile&amp;reviewId=f0b00ff1-3240-4d4a-b7ac-40c4961bcd2e</v>
      </c>
      <c r="J466" t="s">
        <v>52</v>
      </c>
      <c r="Y466" t="s">
        <v>53</v>
      </c>
      <c r="Z466" t="s">
        <v>54</v>
      </c>
      <c r="AD466" t="s">
        <v>94</v>
      </c>
      <c r="AE466" t="s">
        <v>95</v>
      </c>
      <c r="AF466" t="s">
        <v>1919</v>
      </c>
      <c r="AH466" t="s">
        <v>347</v>
      </c>
      <c r="AI466" t="s">
        <v>88</v>
      </c>
      <c r="AJ466">
        <v>30</v>
      </c>
      <c r="AK466" t="s">
        <v>63</v>
      </c>
      <c r="AL466" t="s">
        <v>58</v>
      </c>
      <c r="AM466" t="s">
        <v>58</v>
      </c>
      <c r="AN466" t="s">
        <v>58</v>
      </c>
      <c r="AO466" t="s">
        <v>58</v>
      </c>
      <c r="AP466" t="s">
        <v>58</v>
      </c>
      <c r="AQ466" t="s">
        <v>783</v>
      </c>
    </row>
    <row r="467" spans="1:43" x14ac:dyDescent="0.35">
      <c r="A467" t="s">
        <v>1830</v>
      </c>
      <c r="B467" t="s">
        <v>47</v>
      </c>
      <c r="C467" t="s">
        <v>1920</v>
      </c>
      <c r="E467" t="s">
        <v>76</v>
      </c>
      <c r="F467" t="s">
        <v>1921</v>
      </c>
      <c r="G467" t="s">
        <v>1922</v>
      </c>
      <c r="I467" t="str">
        <f>HYPERLINK("https://play.google.com/store/apps/details?id=com.finopaymentbank.mobile&amp;reviewId=cf279366-a095-4f9a-942f-833b27b8c7bd","https://play.google.com/store/apps/details?id=com.finopaymentbank.mobile&amp;reviewId=cf279366-a095-4f9a-942f-833b27b8c7bd")</f>
        <v>https://play.google.com/store/apps/details?id=com.finopaymentbank.mobile&amp;reviewId=cf279366-a095-4f9a-942f-833b27b8c7bd</v>
      </c>
      <c r="J467" t="s">
        <v>92</v>
      </c>
      <c r="Y467" t="s">
        <v>53</v>
      </c>
      <c r="Z467" t="s">
        <v>114</v>
      </c>
      <c r="AD467" t="s">
        <v>797</v>
      </c>
      <c r="AE467" t="s">
        <v>95</v>
      </c>
      <c r="AF467" t="s">
        <v>1923</v>
      </c>
      <c r="AH467" t="s">
        <v>347</v>
      </c>
      <c r="AI467" t="s">
        <v>1924</v>
      </c>
      <c r="AJ467">
        <v>33</v>
      </c>
      <c r="AK467" t="s">
        <v>63</v>
      </c>
      <c r="AL467" t="s">
        <v>58</v>
      </c>
      <c r="AM467" t="s">
        <v>58</v>
      </c>
      <c r="AN467" t="s">
        <v>58</v>
      </c>
      <c r="AO467" t="s">
        <v>58</v>
      </c>
      <c r="AP467" t="s">
        <v>58</v>
      </c>
      <c r="AQ467" t="s">
        <v>783</v>
      </c>
    </row>
    <row r="468" spans="1:43" x14ac:dyDescent="0.35">
      <c r="A468" t="s">
        <v>1830</v>
      </c>
      <c r="B468" t="s">
        <v>47</v>
      </c>
      <c r="C468" t="s">
        <v>1925</v>
      </c>
      <c r="E468" t="s">
        <v>49</v>
      </c>
      <c r="F468" t="s">
        <v>1926</v>
      </c>
      <c r="G468" t="s">
        <v>1927</v>
      </c>
      <c r="I468" t="str">
        <f>HYPERLINK("https://play.google.com/store/apps/details?id=com.finopaymentbank.mobile&amp;reviewId=82e102fd-2be2-4956-9462-6892683a1098","https://play.google.com/store/apps/details?id=com.finopaymentbank.mobile&amp;reviewId=82e102fd-2be2-4956-9462-6892683a1098")</f>
        <v>https://play.google.com/store/apps/details?id=com.finopaymentbank.mobile&amp;reviewId=82e102fd-2be2-4956-9462-6892683a1098</v>
      </c>
      <c r="J468" t="s">
        <v>52</v>
      </c>
      <c r="Y468" t="s">
        <v>53</v>
      </c>
      <c r="Z468" t="s">
        <v>54</v>
      </c>
      <c r="AD468" t="s">
        <v>94</v>
      </c>
      <c r="AE468" t="s">
        <v>95</v>
      </c>
      <c r="AF468" t="s">
        <v>1928</v>
      </c>
      <c r="AJ468">
        <v>30</v>
      </c>
      <c r="AK468" t="s">
        <v>63</v>
      </c>
      <c r="AL468" t="s">
        <v>58</v>
      </c>
      <c r="AM468" t="s">
        <v>58</v>
      </c>
      <c r="AN468" t="s">
        <v>58</v>
      </c>
      <c r="AO468" t="s">
        <v>58</v>
      </c>
      <c r="AP468" t="s">
        <v>58</v>
      </c>
      <c r="AQ468" t="s">
        <v>783</v>
      </c>
    </row>
    <row r="469" spans="1:43" x14ac:dyDescent="0.35">
      <c r="A469" t="s">
        <v>1830</v>
      </c>
      <c r="B469" t="s">
        <v>47</v>
      </c>
      <c r="C469" t="s">
        <v>1929</v>
      </c>
      <c r="E469" t="s">
        <v>49</v>
      </c>
      <c r="F469" t="s">
        <v>1930</v>
      </c>
      <c r="G469" t="s">
        <v>1931</v>
      </c>
      <c r="I469" t="str">
        <f>HYPERLINK("https://play.google.com/store/apps/details?id=com.finopaymentbank.mobile&amp;reviewId=e5bd7506-d8a9-4534-be36-69b41afe5ffa","https://play.google.com/store/apps/details?id=com.finopaymentbank.mobile&amp;reviewId=e5bd7506-d8a9-4534-be36-69b41afe5ffa")</f>
        <v>https://play.google.com/store/apps/details?id=com.finopaymentbank.mobile&amp;reviewId=e5bd7506-d8a9-4534-be36-69b41afe5ffa</v>
      </c>
      <c r="J469" t="s">
        <v>92</v>
      </c>
      <c r="Y469" t="s">
        <v>53</v>
      </c>
      <c r="Z469" t="s">
        <v>54</v>
      </c>
      <c r="AD469" t="s">
        <v>94</v>
      </c>
      <c r="AE469" t="s">
        <v>95</v>
      </c>
      <c r="AF469" t="s">
        <v>1932</v>
      </c>
      <c r="AH469" t="s">
        <v>347</v>
      </c>
      <c r="AI469" t="s">
        <v>1274</v>
      </c>
      <c r="AJ469">
        <v>33</v>
      </c>
      <c r="AK469" t="s">
        <v>63</v>
      </c>
      <c r="AL469" t="s">
        <v>58</v>
      </c>
      <c r="AM469" t="s">
        <v>58</v>
      </c>
      <c r="AN469" t="s">
        <v>58</v>
      </c>
      <c r="AO469" t="s">
        <v>58</v>
      </c>
      <c r="AP469" t="s">
        <v>58</v>
      </c>
      <c r="AQ469" t="s">
        <v>783</v>
      </c>
    </row>
    <row r="470" spans="1:43" x14ac:dyDescent="0.35">
      <c r="A470" t="s">
        <v>1830</v>
      </c>
      <c r="B470" t="s">
        <v>47</v>
      </c>
      <c r="C470" t="s">
        <v>1933</v>
      </c>
      <c r="E470" t="s">
        <v>49</v>
      </c>
      <c r="F470" t="s">
        <v>1934</v>
      </c>
      <c r="G470" t="s">
        <v>1935</v>
      </c>
      <c r="I470" t="str">
        <f>HYPERLINK("https://play.google.com/store/apps/details?id=com.finopaymentbank.mobile&amp;reviewId=b0befeda-fca5-4337-981a-416bdeafbda7","https://play.google.com/store/apps/details?id=com.finopaymentbank.mobile&amp;reviewId=b0befeda-fca5-4337-981a-416bdeafbda7")</f>
        <v>https://play.google.com/store/apps/details?id=com.finopaymentbank.mobile&amp;reviewId=b0befeda-fca5-4337-981a-416bdeafbda7</v>
      </c>
      <c r="J470" t="s">
        <v>52</v>
      </c>
      <c r="Y470" t="s">
        <v>53</v>
      </c>
      <c r="Z470" t="s">
        <v>54</v>
      </c>
      <c r="AD470" t="s">
        <v>94</v>
      </c>
      <c r="AE470" t="s">
        <v>95</v>
      </c>
      <c r="AF470" t="s">
        <v>1936</v>
      </c>
      <c r="AH470" t="s">
        <v>187</v>
      </c>
      <c r="AI470" t="s">
        <v>1937</v>
      </c>
      <c r="AJ470">
        <v>30</v>
      </c>
      <c r="AK470" t="s">
        <v>63</v>
      </c>
      <c r="AL470" t="s">
        <v>58</v>
      </c>
      <c r="AM470" t="s">
        <v>58</v>
      </c>
      <c r="AN470" t="s">
        <v>58</v>
      </c>
      <c r="AO470" t="s">
        <v>58</v>
      </c>
      <c r="AP470" t="s">
        <v>58</v>
      </c>
      <c r="AQ470" t="s">
        <v>783</v>
      </c>
    </row>
    <row r="471" spans="1:43" x14ac:dyDescent="0.35">
      <c r="A471" t="s">
        <v>1830</v>
      </c>
      <c r="B471" t="s">
        <v>47</v>
      </c>
      <c r="C471" t="s">
        <v>1938</v>
      </c>
      <c r="E471" t="s">
        <v>49</v>
      </c>
      <c r="F471" t="s">
        <v>1939</v>
      </c>
      <c r="G471" t="s">
        <v>1940</v>
      </c>
      <c r="I471" t="str">
        <f>HYPERLINK("https://play.google.com/store/apps/details?id=com.finopaymentbank.mobile&amp;reviewId=448abb49-883f-4512-91e4-29239f218bd9","https://play.google.com/store/apps/details?id=com.finopaymentbank.mobile&amp;reviewId=448abb49-883f-4512-91e4-29239f218bd9")</f>
        <v>https://play.google.com/store/apps/details?id=com.finopaymentbank.mobile&amp;reviewId=448abb49-883f-4512-91e4-29239f218bd9</v>
      </c>
      <c r="J471" t="s">
        <v>52</v>
      </c>
      <c r="Y471" t="s">
        <v>53</v>
      </c>
      <c r="Z471" t="s">
        <v>54</v>
      </c>
      <c r="AD471" t="s">
        <v>94</v>
      </c>
      <c r="AE471" t="s">
        <v>95</v>
      </c>
      <c r="AF471" t="s">
        <v>1941</v>
      </c>
      <c r="AH471" t="s">
        <v>347</v>
      </c>
      <c r="AI471" t="s">
        <v>778</v>
      </c>
      <c r="AJ471">
        <v>33</v>
      </c>
      <c r="AK471" t="s">
        <v>63</v>
      </c>
      <c r="AL471" t="s">
        <v>58</v>
      </c>
      <c r="AM471" t="s">
        <v>58</v>
      </c>
      <c r="AN471" t="s">
        <v>58</v>
      </c>
      <c r="AO471" t="s">
        <v>58</v>
      </c>
      <c r="AP471" t="s">
        <v>58</v>
      </c>
      <c r="AQ471" t="s">
        <v>783</v>
      </c>
    </row>
    <row r="472" spans="1:43" x14ac:dyDescent="0.35">
      <c r="A472" t="s">
        <v>1830</v>
      </c>
      <c r="B472" t="s">
        <v>47</v>
      </c>
      <c r="C472" t="s">
        <v>1942</v>
      </c>
      <c r="E472" t="s">
        <v>76</v>
      </c>
      <c r="F472" t="s">
        <v>1943</v>
      </c>
      <c r="G472" t="s">
        <v>1944</v>
      </c>
      <c r="I472" t="str">
        <f>HYPERLINK("https://play.google.com/store/apps/details?id=com.finopaymentbank.mobile&amp;reviewId=e5c1b167-2937-4899-b329-9f1443abb156","https://play.google.com/store/apps/details?id=com.finopaymentbank.mobile&amp;reviewId=e5c1b167-2937-4899-b329-9f1443abb156")</f>
        <v>https://play.google.com/store/apps/details?id=com.finopaymentbank.mobile&amp;reviewId=e5c1b167-2937-4899-b329-9f1443abb156</v>
      </c>
      <c r="J472" t="s">
        <v>52</v>
      </c>
      <c r="Y472" t="s">
        <v>53</v>
      </c>
      <c r="Z472" t="s">
        <v>114</v>
      </c>
      <c r="AD472" t="s">
        <v>797</v>
      </c>
      <c r="AE472" t="s">
        <v>95</v>
      </c>
      <c r="AF472" t="s">
        <v>1945</v>
      </c>
      <c r="AI472" t="s">
        <v>1946</v>
      </c>
      <c r="AJ472">
        <v>30</v>
      </c>
      <c r="AK472" t="s">
        <v>63</v>
      </c>
      <c r="AL472" t="s">
        <v>58</v>
      </c>
      <c r="AM472" t="s">
        <v>58</v>
      </c>
      <c r="AN472" t="s">
        <v>58</v>
      </c>
      <c r="AO472" t="s">
        <v>58</v>
      </c>
      <c r="AP472" t="s">
        <v>58</v>
      </c>
      <c r="AQ472" t="s">
        <v>783</v>
      </c>
    </row>
    <row r="473" spans="1:43" x14ac:dyDescent="0.35">
      <c r="A473" t="s">
        <v>1830</v>
      </c>
      <c r="B473" t="s">
        <v>47</v>
      </c>
      <c r="C473" t="s">
        <v>1947</v>
      </c>
      <c r="E473" t="s">
        <v>49</v>
      </c>
      <c r="F473" t="s">
        <v>1948</v>
      </c>
      <c r="G473" t="s">
        <v>1949</v>
      </c>
      <c r="I473" t="str">
        <f>HYPERLINK("https://play.google.com/store/apps/details?id=com.finopaymentbank.mobile&amp;reviewId=b05c64c0-b86d-40b5-b0f8-73622353a93a","https://play.google.com/store/apps/details?id=com.finopaymentbank.mobile&amp;reviewId=b05c64c0-b86d-40b5-b0f8-73622353a93a")</f>
        <v>https://play.google.com/store/apps/details?id=com.finopaymentbank.mobile&amp;reviewId=b05c64c0-b86d-40b5-b0f8-73622353a93a</v>
      </c>
      <c r="J473" t="s">
        <v>52</v>
      </c>
      <c r="Y473" t="s">
        <v>53</v>
      </c>
      <c r="Z473" t="s">
        <v>54</v>
      </c>
      <c r="AD473" t="s">
        <v>94</v>
      </c>
      <c r="AE473" t="s">
        <v>95</v>
      </c>
      <c r="AF473" t="s">
        <v>1950</v>
      </c>
      <c r="AH473" t="s">
        <v>347</v>
      </c>
      <c r="AI473" t="s">
        <v>56</v>
      </c>
      <c r="AJ473">
        <v>33</v>
      </c>
      <c r="AK473" t="s">
        <v>63</v>
      </c>
      <c r="AL473" t="s">
        <v>58</v>
      </c>
      <c r="AM473" t="s">
        <v>58</v>
      </c>
      <c r="AN473" t="s">
        <v>58</v>
      </c>
      <c r="AO473" t="s">
        <v>58</v>
      </c>
      <c r="AP473" t="s">
        <v>58</v>
      </c>
      <c r="AQ473" t="s">
        <v>783</v>
      </c>
    </row>
    <row r="474" spans="1:43" x14ac:dyDescent="0.35">
      <c r="A474" t="s">
        <v>1830</v>
      </c>
      <c r="B474" t="s">
        <v>47</v>
      </c>
      <c r="C474" t="s">
        <v>1951</v>
      </c>
      <c r="E474" t="s">
        <v>49</v>
      </c>
      <c r="F474" t="s">
        <v>1952</v>
      </c>
      <c r="G474" t="s">
        <v>1953</v>
      </c>
      <c r="I474" t="str">
        <f>HYPERLINK("https://play.google.com/store/apps/details?id=com.finopaymentbank.mobile&amp;reviewId=5b81e63f-42f9-4bd5-b984-8f4c589de356","https://play.google.com/store/apps/details?id=com.finopaymentbank.mobile&amp;reviewId=5b81e63f-42f9-4bd5-b984-8f4c589de356")</f>
        <v>https://play.google.com/store/apps/details?id=com.finopaymentbank.mobile&amp;reviewId=5b81e63f-42f9-4bd5-b984-8f4c589de356</v>
      </c>
      <c r="J474" t="s">
        <v>52</v>
      </c>
      <c r="Y474" t="s">
        <v>53</v>
      </c>
      <c r="Z474" t="s">
        <v>54</v>
      </c>
      <c r="AD474" t="s">
        <v>94</v>
      </c>
      <c r="AE474" t="s">
        <v>95</v>
      </c>
      <c r="AF474" t="s">
        <v>1954</v>
      </c>
      <c r="AH474" t="s">
        <v>347</v>
      </c>
      <c r="AI474" t="s">
        <v>319</v>
      </c>
      <c r="AJ474">
        <v>33</v>
      </c>
      <c r="AK474" t="s">
        <v>63</v>
      </c>
      <c r="AL474" t="s">
        <v>58</v>
      </c>
      <c r="AM474" t="s">
        <v>58</v>
      </c>
      <c r="AN474" t="s">
        <v>58</v>
      </c>
      <c r="AO474" t="s">
        <v>58</v>
      </c>
      <c r="AP474" t="s">
        <v>58</v>
      </c>
      <c r="AQ474" t="s">
        <v>783</v>
      </c>
    </row>
    <row r="475" spans="1:43" x14ac:dyDescent="0.35">
      <c r="A475" t="s">
        <v>1830</v>
      </c>
      <c r="B475" t="s">
        <v>47</v>
      </c>
      <c r="C475" t="s">
        <v>1955</v>
      </c>
      <c r="E475" t="s">
        <v>49</v>
      </c>
      <c r="F475" t="s">
        <v>1952</v>
      </c>
      <c r="G475" t="s">
        <v>1956</v>
      </c>
      <c r="I475" t="str">
        <f>HYPERLINK("https://play.google.com/store/apps/details?id=com.finopaymentbank.mobile&amp;reviewId=90220b3d-40f1-4e18-8fbb-3cc0f5eb70ca","https://play.google.com/store/apps/details?id=com.finopaymentbank.mobile&amp;reviewId=90220b3d-40f1-4e18-8fbb-3cc0f5eb70ca")</f>
        <v>https://play.google.com/store/apps/details?id=com.finopaymentbank.mobile&amp;reviewId=90220b3d-40f1-4e18-8fbb-3cc0f5eb70ca</v>
      </c>
      <c r="J475" t="s">
        <v>52</v>
      </c>
      <c r="Y475" t="s">
        <v>53</v>
      </c>
      <c r="Z475" t="s">
        <v>54</v>
      </c>
      <c r="AD475" t="s">
        <v>94</v>
      </c>
      <c r="AE475" t="s">
        <v>95</v>
      </c>
      <c r="AF475" t="s">
        <v>1957</v>
      </c>
      <c r="AI475" t="s">
        <v>1707</v>
      </c>
      <c r="AJ475">
        <v>31</v>
      </c>
      <c r="AK475" t="s">
        <v>63</v>
      </c>
      <c r="AL475" t="s">
        <v>58</v>
      </c>
      <c r="AM475" t="s">
        <v>58</v>
      </c>
      <c r="AN475" t="s">
        <v>58</v>
      </c>
      <c r="AO475" t="s">
        <v>58</v>
      </c>
      <c r="AP475" t="s">
        <v>58</v>
      </c>
      <c r="AQ475" t="s">
        <v>783</v>
      </c>
    </row>
    <row r="476" spans="1:43" x14ac:dyDescent="0.35">
      <c r="A476" t="s">
        <v>1830</v>
      </c>
      <c r="B476" t="s">
        <v>47</v>
      </c>
      <c r="C476" t="s">
        <v>1958</v>
      </c>
      <c r="E476" t="s">
        <v>49</v>
      </c>
      <c r="F476" t="s">
        <v>1959</v>
      </c>
      <c r="G476" t="s">
        <v>1960</v>
      </c>
      <c r="I476" t="str">
        <f>HYPERLINK("https://play.google.com/store/apps/details?id=com.finopaymentbank.mobile&amp;reviewId=dbf377a3-873c-468c-ba8a-bd127e21b7f4","https://play.google.com/store/apps/details?id=com.finopaymentbank.mobile&amp;reviewId=dbf377a3-873c-468c-ba8a-bd127e21b7f4")</f>
        <v>https://play.google.com/store/apps/details?id=com.finopaymentbank.mobile&amp;reviewId=dbf377a3-873c-468c-ba8a-bd127e21b7f4</v>
      </c>
      <c r="J476" t="s">
        <v>52</v>
      </c>
      <c r="Y476" t="s">
        <v>53</v>
      </c>
      <c r="Z476" t="s">
        <v>93</v>
      </c>
      <c r="AD476" t="s">
        <v>94</v>
      </c>
      <c r="AE476" t="s">
        <v>95</v>
      </c>
      <c r="AF476" t="s">
        <v>1961</v>
      </c>
      <c r="AH476" t="s">
        <v>347</v>
      </c>
      <c r="AI476" t="s">
        <v>1962</v>
      </c>
      <c r="AJ476">
        <v>27</v>
      </c>
      <c r="AK476" t="s">
        <v>63</v>
      </c>
      <c r="AL476" t="s">
        <v>58</v>
      </c>
      <c r="AM476" t="s">
        <v>58</v>
      </c>
      <c r="AN476" t="s">
        <v>58</v>
      </c>
      <c r="AO476" t="s">
        <v>58</v>
      </c>
      <c r="AP476" t="s">
        <v>58</v>
      </c>
      <c r="AQ476" t="s">
        <v>783</v>
      </c>
    </row>
    <row r="477" spans="1:43" x14ac:dyDescent="0.35">
      <c r="A477" t="s">
        <v>1830</v>
      </c>
      <c r="B477" t="s">
        <v>47</v>
      </c>
      <c r="C477" t="s">
        <v>1963</v>
      </c>
      <c r="E477" t="s">
        <v>49</v>
      </c>
      <c r="F477" t="s">
        <v>104</v>
      </c>
      <c r="G477" t="s">
        <v>1964</v>
      </c>
      <c r="I477" t="str">
        <f>HYPERLINK("https://play.google.com/store/apps/details?id=com.finopaymentbank.mobile&amp;reviewId=0129abec-8959-4735-9d97-fc688d826a64","https://play.google.com/store/apps/details?id=com.finopaymentbank.mobile&amp;reviewId=0129abec-8959-4735-9d97-fc688d826a64")</f>
        <v>https://play.google.com/store/apps/details?id=com.finopaymentbank.mobile&amp;reviewId=0129abec-8959-4735-9d97-fc688d826a64</v>
      </c>
      <c r="J477" t="s">
        <v>52</v>
      </c>
      <c r="Y477" t="s">
        <v>53</v>
      </c>
      <c r="Z477" t="s">
        <v>54</v>
      </c>
      <c r="AD477" t="s">
        <v>94</v>
      </c>
      <c r="AE477" t="s">
        <v>95</v>
      </c>
      <c r="AF477" t="s">
        <v>1965</v>
      </c>
      <c r="AH477" t="s">
        <v>347</v>
      </c>
      <c r="AI477" t="s">
        <v>1966</v>
      </c>
      <c r="AJ477">
        <v>32</v>
      </c>
      <c r="AK477" t="s">
        <v>63</v>
      </c>
      <c r="AL477" t="s">
        <v>58</v>
      </c>
      <c r="AM477" t="s">
        <v>58</v>
      </c>
      <c r="AN477" t="s">
        <v>58</v>
      </c>
      <c r="AO477" t="s">
        <v>58</v>
      </c>
      <c r="AP477" t="s">
        <v>58</v>
      </c>
      <c r="AQ477" t="s">
        <v>783</v>
      </c>
    </row>
    <row r="478" spans="1:43" x14ac:dyDescent="0.35">
      <c r="A478" t="s">
        <v>1830</v>
      </c>
      <c r="B478" t="s">
        <v>47</v>
      </c>
      <c r="C478" t="s">
        <v>1967</v>
      </c>
      <c r="E478" t="s">
        <v>49</v>
      </c>
      <c r="F478" t="s">
        <v>1968</v>
      </c>
      <c r="G478" t="s">
        <v>1969</v>
      </c>
      <c r="I478" t="str">
        <f>HYPERLINK("https://play.google.com/store/apps/details?id=com.finopaymentbank.mobile&amp;reviewId=cdfa1f9d-117c-434c-952d-74f6c72b18b0","https://play.google.com/store/apps/details?id=com.finopaymentbank.mobile&amp;reviewId=cdfa1f9d-117c-434c-952d-74f6c72b18b0")</f>
        <v>https://play.google.com/store/apps/details?id=com.finopaymentbank.mobile&amp;reviewId=cdfa1f9d-117c-434c-952d-74f6c72b18b0</v>
      </c>
      <c r="J478" t="s">
        <v>52</v>
      </c>
      <c r="Y478" t="s">
        <v>53</v>
      </c>
      <c r="Z478" t="s">
        <v>54</v>
      </c>
      <c r="AD478" t="s">
        <v>94</v>
      </c>
      <c r="AE478" t="s">
        <v>95</v>
      </c>
      <c r="AF478" t="s">
        <v>1970</v>
      </c>
      <c r="AH478" t="s">
        <v>347</v>
      </c>
      <c r="AI478" t="s">
        <v>69</v>
      </c>
      <c r="AJ478">
        <v>33</v>
      </c>
      <c r="AK478" t="s">
        <v>63</v>
      </c>
      <c r="AL478" t="s">
        <v>58</v>
      </c>
      <c r="AM478" t="s">
        <v>58</v>
      </c>
      <c r="AN478" t="s">
        <v>58</v>
      </c>
      <c r="AO478" t="s">
        <v>58</v>
      </c>
      <c r="AP478" t="s">
        <v>58</v>
      </c>
      <c r="AQ478" t="s">
        <v>783</v>
      </c>
    </row>
    <row r="479" spans="1:43" x14ac:dyDescent="0.35">
      <c r="A479" t="s">
        <v>1830</v>
      </c>
      <c r="B479" t="s">
        <v>47</v>
      </c>
      <c r="C479" t="s">
        <v>1971</v>
      </c>
      <c r="E479" t="s">
        <v>49</v>
      </c>
      <c r="F479" t="s">
        <v>86</v>
      </c>
      <c r="G479" t="s">
        <v>1972</v>
      </c>
      <c r="I479" t="str">
        <f>HYPERLINK("https://play.google.com/store/apps/details?id=com.finopaymentbank.mobile&amp;reviewId=ed5bf55a-f652-4031-895a-1b9f36797334","https://play.google.com/store/apps/details?id=com.finopaymentbank.mobile&amp;reviewId=ed5bf55a-f652-4031-895a-1b9f36797334")</f>
        <v>https://play.google.com/store/apps/details?id=com.finopaymentbank.mobile&amp;reviewId=ed5bf55a-f652-4031-895a-1b9f36797334</v>
      </c>
      <c r="J479" t="s">
        <v>52</v>
      </c>
      <c r="Y479" t="s">
        <v>53</v>
      </c>
      <c r="Z479" t="s">
        <v>54</v>
      </c>
      <c r="AD479" t="s">
        <v>94</v>
      </c>
      <c r="AE479" t="s">
        <v>95</v>
      </c>
      <c r="AF479" t="s">
        <v>1973</v>
      </c>
      <c r="AI479" t="s">
        <v>197</v>
      </c>
      <c r="AJ479">
        <v>25</v>
      </c>
      <c r="AK479" t="s">
        <v>63</v>
      </c>
      <c r="AL479" t="s">
        <v>58</v>
      </c>
      <c r="AM479" t="s">
        <v>58</v>
      </c>
      <c r="AN479" t="s">
        <v>58</v>
      </c>
      <c r="AO479" t="s">
        <v>58</v>
      </c>
      <c r="AP479" t="s">
        <v>58</v>
      </c>
      <c r="AQ479" t="s">
        <v>783</v>
      </c>
    </row>
    <row r="480" spans="1:43" x14ac:dyDescent="0.35">
      <c r="A480" t="s">
        <v>1974</v>
      </c>
      <c r="B480" t="s">
        <v>47</v>
      </c>
      <c r="C480" t="s">
        <v>1975</v>
      </c>
      <c r="E480" t="s">
        <v>49</v>
      </c>
      <c r="F480" t="s">
        <v>1976</v>
      </c>
      <c r="G480" t="s">
        <v>1977</v>
      </c>
      <c r="I480" t="str">
        <f>HYPERLINK("https://play.google.com/store/apps/details?id=com.finopaymentbank.mobile&amp;reviewId=7016b0f1-0917-4ed8-9d03-e5095205f237","https://play.google.com/store/apps/details?id=com.finopaymentbank.mobile&amp;reviewId=7016b0f1-0917-4ed8-9d03-e5095205f237")</f>
        <v>https://play.google.com/store/apps/details?id=com.finopaymentbank.mobile&amp;reviewId=7016b0f1-0917-4ed8-9d03-e5095205f237</v>
      </c>
      <c r="J480" t="s">
        <v>52</v>
      </c>
      <c r="Y480" t="s">
        <v>53</v>
      </c>
      <c r="Z480" t="s">
        <v>54</v>
      </c>
      <c r="AI480" t="s">
        <v>1978</v>
      </c>
      <c r="AJ480">
        <v>30</v>
      </c>
      <c r="AK480" t="s">
        <v>102</v>
      </c>
      <c r="AL480" t="s">
        <v>58</v>
      </c>
      <c r="AM480" t="s">
        <v>58</v>
      </c>
      <c r="AN480" t="s">
        <v>58</v>
      </c>
      <c r="AO480" t="s">
        <v>58</v>
      </c>
      <c r="AP480" t="s">
        <v>58</v>
      </c>
      <c r="AQ480" t="s">
        <v>58</v>
      </c>
    </row>
    <row r="481" spans="1:43" x14ac:dyDescent="0.35">
      <c r="A481" t="s">
        <v>1974</v>
      </c>
      <c r="B481" t="s">
        <v>47</v>
      </c>
      <c r="C481" t="s">
        <v>1979</v>
      </c>
      <c r="E481" t="s">
        <v>65</v>
      </c>
      <c r="F481" t="s">
        <v>1980</v>
      </c>
      <c r="G481" t="s">
        <v>1981</v>
      </c>
      <c r="I481" t="str">
        <f>HYPERLINK("https://play.google.com/store/apps/details?id=com.finopaymentbank.mobile&amp;reviewId=f7947b5f-865a-4d5d-89c3-1fdd18e695f5","https://play.google.com/store/apps/details?id=com.finopaymentbank.mobile&amp;reviewId=f7947b5f-865a-4d5d-89c3-1fdd18e695f5")</f>
        <v>https://play.google.com/store/apps/details?id=com.finopaymentbank.mobile&amp;reviewId=f7947b5f-865a-4d5d-89c3-1fdd18e695f5</v>
      </c>
      <c r="J481" t="s">
        <v>52</v>
      </c>
      <c r="Y481" t="s">
        <v>53</v>
      </c>
      <c r="Z481" t="s">
        <v>68</v>
      </c>
      <c r="AI481" t="s">
        <v>1982</v>
      </c>
      <c r="AJ481">
        <v>30</v>
      </c>
      <c r="AK481" t="s">
        <v>63</v>
      </c>
      <c r="AL481" t="s">
        <v>58</v>
      </c>
      <c r="AM481" t="s">
        <v>58</v>
      </c>
      <c r="AN481" t="s">
        <v>58</v>
      </c>
      <c r="AO481" t="s">
        <v>58</v>
      </c>
      <c r="AP481" t="s">
        <v>58</v>
      </c>
      <c r="AQ481" t="s">
        <v>58</v>
      </c>
    </row>
    <row r="482" spans="1:43" x14ac:dyDescent="0.35">
      <c r="A482" t="s">
        <v>1974</v>
      </c>
      <c r="B482" t="s">
        <v>47</v>
      </c>
      <c r="C482" t="s">
        <v>1983</v>
      </c>
      <c r="E482" t="s">
        <v>49</v>
      </c>
      <c r="F482" t="s">
        <v>1984</v>
      </c>
      <c r="G482" t="s">
        <v>1985</v>
      </c>
      <c r="I482" t="str">
        <f>HYPERLINK("https://play.google.com/store/apps/details?id=com.finopaymentbank.mobile&amp;reviewId=2d28b0ee-c4cc-46bf-a116-1550f2bab800","https://play.google.com/store/apps/details?id=com.finopaymentbank.mobile&amp;reviewId=2d28b0ee-c4cc-46bf-a116-1550f2bab800")</f>
        <v>https://play.google.com/store/apps/details?id=com.finopaymentbank.mobile&amp;reviewId=2d28b0ee-c4cc-46bf-a116-1550f2bab800</v>
      </c>
      <c r="J482" t="s">
        <v>52</v>
      </c>
      <c r="Y482" t="s">
        <v>53</v>
      </c>
      <c r="Z482" t="s">
        <v>54</v>
      </c>
      <c r="AH482" t="s">
        <v>1986</v>
      </c>
      <c r="AI482" t="s">
        <v>1987</v>
      </c>
      <c r="AJ482">
        <v>28</v>
      </c>
      <c r="AK482" t="s">
        <v>81</v>
      </c>
      <c r="AL482" t="s">
        <v>58</v>
      </c>
      <c r="AM482" t="s">
        <v>58</v>
      </c>
      <c r="AN482" t="s">
        <v>58</v>
      </c>
      <c r="AO482" t="s">
        <v>58</v>
      </c>
      <c r="AP482" t="s">
        <v>58</v>
      </c>
      <c r="AQ482" t="s">
        <v>58</v>
      </c>
    </row>
    <row r="483" spans="1:43" x14ac:dyDescent="0.35">
      <c r="A483" t="s">
        <v>1974</v>
      </c>
      <c r="B483" t="s">
        <v>47</v>
      </c>
      <c r="C483" t="s">
        <v>1988</v>
      </c>
      <c r="E483" t="s">
        <v>49</v>
      </c>
      <c r="F483" t="s">
        <v>298</v>
      </c>
      <c r="G483" t="s">
        <v>1989</v>
      </c>
      <c r="I483" t="str">
        <f>HYPERLINK("https://play.google.com/store/apps/details?id=com.finopaymentbank.mobile&amp;reviewId=18dbabed-80ec-4feb-93e8-9a51763a32b3","https://play.google.com/store/apps/details?id=com.finopaymentbank.mobile&amp;reviewId=18dbabed-80ec-4feb-93e8-9a51763a32b3")</f>
        <v>https://play.google.com/store/apps/details?id=com.finopaymentbank.mobile&amp;reviewId=18dbabed-80ec-4feb-93e8-9a51763a32b3</v>
      </c>
      <c r="J483" t="s">
        <v>92</v>
      </c>
      <c r="Y483" t="s">
        <v>53</v>
      </c>
      <c r="Z483" t="s">
        <v>54</v>
      </c>
      <c r="AH483" t="s">
        <v>1990</v>
      </c>
      <c r="AI483" t="s">
        <v>1991</v>
      </c>
      <c r="AJ483">
        <v>27</v>
      </c>
      <c r="AK483" t="s">
        <v>63</v>
      </c>
      <c r="AL483" t="s">
        <v>58</v>
      </c>
      <c r="AM483" t="s">
        <v>58</v>
      </c>
      <c r="AN483" t="s">
        <v>58</v>
      </c>
      <c r="AO483" t="s">
        <v>58</v>
      </c>
      <c r="AP483" t="s">
        <v>58</v>
      </c>
      <c r="AQ483" t="s">
        <v>58</v>
      </c>
    </row>
    <row r="484" spans="1:43" x14ac:dyDescent="0.35">
      <c r="A484" t="s">
        <v>1974</v>
      </c>
      <c r="B484" t="s">
        <v>47</v>
      </c>
      <c r="C484" t="s">
        <v>1992</v>
      </c>
      <c r="E484" t="s">
        <v>49</v>
      </c>
      <c r="F484" t="s">
        <v>156</v>
      </c>
      <c r="G484" t="s">
        <v>1993</v>
      </c>
      <c r="I484" t="str">
        <f>HYPERLINK("https://play.google.com/store/apps/details?id=com.finopaymentbank.mobile&amp;reviewId=14602ced-7e94-453b-8a9e-e09c653d3df7","https://play.google.com/store/apps/details?id=com.finopaymentbank.mobile&amp;reviewId=14602ced-7e94-453b-8a9e-e09c653d3df7")</f>
        <v>https://play.google.com/store/apps/details?id=com.finopaymentbank.mobile&amp;reviewId=14602ced-7e94-453b-8a9e-e09c653d3df7</v>
      </c>
      <c r="J484" t="s">
        <v>52</v>
      </c>
      <c r="Y484" t="s">
        <v>53</v>
      </c>
      <c r="Z484" t="s">
        <v>54</v>
      </c>
      <c r="AH484" t="s">
        <v>55</v>
      </c>
      <c r="AI484" t="s">
        <v>1994</v>
      </c>
      <c r="AJ484">
        <v>33</v>
      </c>
      <c r="AK484" t="s">
        <v>57</v>
      </c>
      <c r="AL484" t="s">
        <v>58</v>
      </c>
      <c r="AM484" t="s">
        <v>58</v>
      </c>
      <c r="AN484" t="s">
        <v>58</v>
      </c>
      <c r="AO484" t="s">
        <v>58</v>
      </c>
      <c r="AP484" t="s">
        <v>58</v>
      </c>
      <c r="AQ484" t="s">
        <v>58</v>
      </c>
    </row>
    <row r="485" spans="1:43" x14ac:dyDescent="0.35">
      <c r="A485" t="s">
        <v>1974</v>
      </c>
      <c r="B485" t="s">
        <v>47</v>
      </c>
      <c r="C485" t="s">
        <v>1995</v>
      </c>
      <c r="E485" t="s">
        <v>76</v>
      </c>
      <c r="F485" t="s">
        <v>1996</v>
      </c>
      <c r="G485" t="s">
        <v>1997</v>
      </c>
      <c r="I485" t="str">
        <f>HYPERLINK("https://play.google.com/store/apps/details?id=com.finopaymentbank.mobile&amp;reviewId=cea987a4-e8a9-43df-b3e1-826ae6193965","https://play.google.com/store/apps/details?id=com.finopaymentbank.mobile&amp;reviewId=cea987a4-e8a9-43df-b3e1-826ae6193965")</f>
        <v>https://play.google.com/store/apps/details?id=com.finopaymentbank.mobile&amp;reviewId=cea987a4-e8a9-43df-b3e1-826ae6193965</v>
      </c>
      <c r="J485" t="s">
        <v>52</v>
      </c>
      <c r="Y485" t="s">
        <v>53</v>
      </c>
      <c r="Z485" t="s">
        <v>114</v>
      </c>
      <c r="AI485" t="s">
        <v>1998</v>
      </c>
      <c r="AJ485">
        <v>31</v>
      </c>
      <c r="AK485" t="s">
        <v>63</v>
      </c>
      <c r="AL485" t="s">
        <v>58</v>
      </c>
      <c r="AM485" t="s">
        <v>58</v>
      </c>
      <c r="AN485" t="s">
        <v>58</v>
      </c>
      <c r="AO485" t="s">
        <v>58</v>
      </c>
      <c r="AP485" t="s">
        <v>58</v>
      </c>
      <c r="AQ485" t="s">
        <v>58</v>
      </c>
    </row>
    <row r="486" spans="1:43" x14ac:dyDescent="0.35">
      <c r="A486" t="s">
        <v>1974</v>
      </c>
      <c r="B486" t="s">
        <v>47</v>
      </c>
      <c r="C486" t="s">
        <v>1999</v>
      </c>
      <c r="E486" t="s">
        <v>76</v>
      </c>
      <c r="F486" t="s">
        <v>2000</v>
      </c>
      <c r="G486" t="s">
        <v>2001</v>
      </c>
      <c r="I486" t="str">
        <f>HYPERLINK("https://play.google.com/store/apps/details?id=com.finopaymentbank.mobile&amp;reviewId=c536b985-f2be-46c6-bb47-c6970ecdaa37","https://play.google.com/store/apps/details?id=com.finopaymentbank.mobile&amp;reviewId=c536b985-f2be-46c6-bb47-c6970ecdaa37")</f>
        <v>https://play.google.com/store/apps/details?id=com.finopaymentbank.mobile&amp;reviewId=c536b985-f2be-46c6-bb47-c6970ecdaa37</v>
      </c>
      <c r="J486" t="s">
        <v>52</v>
      </c>
      <c r="Y486" t="s">
        <v>53</v>
      </c>
      <c r="Z486" t="s">
        <v>114</v>
      </c>
      <c r="AH486" t="s">
        <v>55</v>
      </c>
      <c r="AJ486">
        <v>33</v>
      </c>
      <c r="AK486" t="s">
        <v>63</v>
      </c>
      <c r="AL486" t="s">
        <v>58</v>
      </c>
      <c r="AM486" t="s">
        <v>58</v>
      </c>
      <c r="AN486" t="s">
        <v>58</v>
      </c>
      <c r="AO486" t="s">
        <v>58</v>
      </c>
      <c r="AP486" t="s">
        <v>58</v>
      </c>
      <c r="AQ486" t="s">
        <v>58</v>
      </c>
    </row>
    <row r="487" spans="1:43" x14ac:dyDescent="0.35">
      <c r="A487" t="s">
        <v>1974</v>
      </c>
      <c r="B487" t="s">
        <v>47</v>
      </c>
      <c r="C487" t="s">
        <v>2002</v>
      </c>
      <c r="E487" t="s">
        <v>49</v>
      </c>
      <c r="F487" t="s">
        <v>86</v>
      </c>
      <c r="G487" t="s">
        <v>2003</v>
      </c>
      <c r="I487" t="str">
        <f>HYPERLINK("https://play.google.com/store/apps/details?id=com.finopaymentbank.mobile&amp;reviewId=4f0ba78b-6ae3-411e-be8a-b01442fd25e7","https://play.google.com/store/apps/details?id=com.finopaymentbank.mobile&amp;reviewId=4f0ba78b-6ae3-411e-be8a-b01442fd25e7")</f>
        <v>https://play.google.com/store/apps/details?id=com.finopaymentbank.mobile&amp;reviewId=4f0ba78b-6ae3-411e-be8a-b01442fd25e7</v>
      </c>
      <c r="J487" t="s">
        <v>52</v>
      </c>
      <c r="Y487" t="s">
        <v>53</v>
      </c>
      <c r="Z487" t="s">
        <v>54</v>
      </c>
      <c r="AH487" t="s">
        <v>1990</v>
      </c>
      <c r="AI487" t="s">
        <v>162</v>
      </c>
      <c r="AJ487">
        <v>30</v>
      </c>
      <c r="AK487" t="s">
        <v>57</v>
      </c>
      <c r="AL487" t="s">
        <v>58</v>
      </c>
      <c r="AM487" t="s">
        <v>58</v>
      </c>
      <c r="AN487" t="s">
        <v>58</v>
      </c>
      <c r="AO487" t="s">
        <v>58</v>
      </c>
      <c r="AP487" t="s">
        <v>58</v>
      </c>
      <c r="AQ487" t="s">
        <v>58</v>
      </c>
    </row>
    <row r="488" spans="1:43" x14ac:dyDescent="0.35">
      <c r="A488" t="s">
        <v>1974</v>
      </c>
      <c r="B488" t="s">
        <v>47</v>
      </c>
      <c r="C488" t="s">
        <v>2004</v>
      </c>
      <c r="E488" t="s">
        <v>49</v>
      </c>
      <c r="F488" t="s">
        <v>86</v>
      </c>
      <c r="G488" t="s">
        <v>2005</v>
      </c>
      <c r="I488" t="str">
        <f>HYPERLINK("https://play.google.com/store/apps/details?id=com.finopaymentbank.mobile&amp;reviewId=a878cc37-10f2-4e8a-bf88-6797eeb76e9c","https://play.google.com/store/apps/details?id=com.finopaymentbank.mobile&amp;reviewId=a878cc37-10f2-4e8a-bf88-6797eeb76e9c")</f>
        <v>https://play.google.com/store/apps/details?id=com.finopaymentbank.mobile&amp;reviewId=a878cc37-10f2-4e8a-bf88-6797eeb76e9c</v>
      </c>
      <c r="Y488" t="s">
        <v>53</v>
      </c>
      <c r="Z488" t="s">
        <v>54</v>
      </c>
      <c r="AH488" t="s">
        <v>2006</v>
      </c>
      <c r="AI488" t="s">
        <v>2007</v>
      </c>
      <c r="AJ488">
        <v>33</v>
      </c>
      <c r="AK488" t="s">
        <v>57</v>
      </c>
      <c r="AL488" t="s">
        <v>58</v>
      </c>
      <c r="AM488" t="s">
        <v>58</v>
      </c>
      <c r="AN488" t="s">
        <v>58</v>
      </c>
      <c r="AO488" t="s">
        <v>58</v>
      </c>
      <c r="AP488" t="s">
        <v>58</v>
      </c>
      <c r="AQ488" t="s">
        <v>58</v>
      </c>
    </row>
    <row r="489" spans="1:43" x14ac:dyDescent="0.35">
      <c r="A489" t="s">
        <v>1974</v>
      </c>
      <c r="B489" t="s">
        <v>47</v>
      </c>
      <c r="C489" t="s">
        <v>508</v>
      </c>
      <c r="E489" t="s">
        <v>65</v>
      </c>
      <c r="F489" t="s">
        <v>86</v>
      </c>
      <c r="G489" t="s">
        <v>2008</v>
      </c>
      <c r="I489" t="str">
        <f>HYPERLINK("https://play.google.com/store/apps/details?id=com.finopaymentbank.mobile&amp;reviewId=beea60ba-bbb3-425c-ac8f-cebc4e6c20ad","https://play.google.com/store/apps/details?id=com.finopaymentbank.mobile&amp;reviewId=beea60ba-bbb3-425c-ac8f-cebc4e6c20ad")</f>
        <v>https://play.google.com/store/apps/details?id=com.finopaymentbank.mobile&amp;reviewId=beea60ba-bbb3-425c-ac8f-cebc4e6c20ad</v>
      </c>
      <c r="J489" t="s">
        <v>52</v>
      </c>
      <c r="Y489" t="s">
        <v>53</v>
      </c>
      <c r="Z489" t="s">
        <v>68</v>
      </c>
      <c r="AI489" t="s">
        <v>2009</v>
      </c>
      <c r="AJ489">
        <v>30</v>
      </c>
      <c r="AK489" t="s">
        <v>57</v>
      </c>
      <c r="AL489" t="s">
        <v>58</v>
      </c>
      <c r="AM489" t="s">
        <v>58</v>
      </c>
      <c r="AN489" t="s">
        <v>58</v>
      </c>
      <c r="AO489" t="s">
        <v>58</v>
      </c>
      <c r="AP489" t="s">
        <v>58</v>
      </c>
      <c r="AQ489" t="s">
        <v>58</v>
      </c>
    </row>
    <row r="490" spans="1:43" x14ac:dyDescent="0.35">
      <c r="A490" t="s">
        <v>1974</v>
      </c>
      <c r="B490" t="s">
        <v>47</v>
      </c>
      <c r="C490" t="s">
        <v>2010</v>
      </c>
      <c r="E490" t="s">
        <v>76</v>
      </c>
      <c r="F490" t="s">
        <v>2011</v>
      </c>
      <c r="G490" t="s">
        <v>2012</v>
      </c>
      <c r="I490" t="str">
        <f>HYPERLINK("https://play.google.com/store/apps/details?id=com.finopaymentbank.mobile&amp;reviewId=ca5ff39d-cd7f-4260-aa0f-c5d059d77a1d","https://play.google.com/store/apps/details?id=com.finopaymentbank.mobile&amp;reviewId=ca5ff39d-cd7f-4260-aa0f-c5d059d77a1d")</f>
        <v>https://play.google.com/store/apps/details?id=com.finopaymentbank.mobile&amp;reviewId=ca5ff39d-cd7f-4260-aa0f-c5d059d77a1d</v>
      </c>
      <c r="J490" t="s">
        <v>52</v>
      </c>
      <c r="Y490" t="s">
        <v>53</v>
      </c>
      <c r="Z490" t="s">
        <v>79</v>
      </c>
      <c r="AH490" t="s">
        <v>1986</v>
      </c>
      <c r="AI490" t="s">
        <v>261</v>
      </c>
      <c r="AJ490">
        <v>31</v>
      </c>
      <c r="AK490" t="s">
        <v>74</v>
      </c>
      <c r="AL490" t="s">
        <v>58</v>
      </c>
      <c r="AM490" t="s">
        <v>58</v>
      </c>
      <c r="AN490" t="s">
        <v>58</v>
      </c>
      <c r="AO490" t="s">
        <v>58</v>
      </c>
      <c r="AP490" t="s">
        <v>58</v>
      </c>
      <c r="AQ490" t="s">
        <v>58</v>
      </c>
    </row>
    <row r="491" spans="1:43" x14ac:dyDescent="0.35">
      <c r="A491" t="s">
        <v>1974</v>
      </c>
      <c r="B491" t="s">
        <v>47</v>
      </c>
      <c r="C491" t="s">
        <v>2013</v>
      </c>
      <c r="E491" t="s">
        <v>49</v>
      </c>
      <c r="F491" t="s">
        <v>2014</v>
      </c>
      <c r="G491" t="s">
        <v>2015</v>
      </c>
      <c r="I491" t="str">
        <f>HYPERLINK("https://play.google.com/store/apps/details?id=com.finopaymentbank.mobile&amp;reviewId=40fa4019-7154-472f-b1f7-5c76c488e4f5","https://play.google.com/store/apps/details?id=com.finopaymentbank.mobile&amp;reviewId=40fa4019-7154-472f-b1f7-5c76c488e4f5")</f>
        <v>https://play.google.com/store/apps/details?id=com.finopaymentbank.mobile&amp;reviewId=40fa4019-7154-472f-b1f7-5c76c488e4f5</v>
      </c>
      <c r="J491" t="s">
        <v>52</v>
      </c>
      <c r="Y491" t="s">
        <v>53</v>
      </c>
      <c r="Z491" t="s">
        <v>54</v>
      </c>
      <c r="AH491" t="s">
        <v>2006</v>
      </c>
      <c r="AI491" t="s">
        <v>2016</v>
      </c>
      <c r="AJ491">
        <v>31</v>
      </c>
      <c r="AK491" t="s">
        <v>63</v>
      </c>
      <c r="AL491" t="s">
        <v>58</v>
      </c>
      <c r="AM491" t="s">
        <v>58</v>
      </c>
      <c r="AN491" t="s">
        <v>58</v>
      </c>
      <c r="AO491" t="s">
        <v>58</v>
      </c>
      <c r="AP491" t="s">
        <v>58</v>
      </c>
      <c r="AQ491" t="s">
        <v>58</v>
      </c>
    </row>
    <row r="492" spans="1:43" x14ac:dyDescent="0.35">
      <c r="A492" t="s">
        <v>1974</v>
      </c>
      <c r="B492" t="s">
        <v>47</v>
      </c>
      <c r="C492" t="s">
        <v>2017</v>
      </c>
      <c r="E492" t="s">
        <v>49</v>
      </c>
      <c r="F492" t="s">
        <v>2018</v>
      </c>
      <c r="G492" t="s">
        <v>2019</v>
      </c>
      <c r="I492" t="str">
        <f>HYPERLINK("https://play.google.com/store/apps/details?id=com.finopaymentbank.mobile&amp;reviewId=f2d052b2-2139-471e-a8ec-dca66319410e","https://play.google.com/store/apps/details?id=com.finopaymentbank.mobile&amp;reviewId=f2d052b2-2139-471e-a8ec-dca66319410e")</f>
        <v>https://play.google.com/store/apps/details?id=com.finopaymentbank.mobile&amp;reviewId=f2d052b2-2139-471e-a8ec-dca66319410e</v>
      </c>
      <c r="J492" t="s">
        <v>52</v>
      </c>
      <c r="Y492" t="s">
        <v>53</v>
      </c>
      <c r="Z492" t="s">
        <v>54</v>
      </c>
      <c r="AI492" t="s">
        <v>2020</v>
      </c>
      <c r="AJ492">
        <v>30</v>
      </c>
      <c r="AK492" t="s">
        <v>545</v>
      </c>
      <c r="AL492" t="s">
        <v>58</v>
      </c>
      <c r="AM492" t="s">
        <v>58</v>
      </c>
      <c r="AN492" t="s">
        <v>58</v>
      </c>
      <c r="AO492" t="s">
        <v>58</v>
      </c>
      <c r="AP492" t="s">
        <v>58</v>
      </c>
      <c r="AQ492" t="s">
        <v>58</v>
      </c>
    </row>
    <row r="493" spans="1:43" x14ac:dyDescent="0.35">
      <c r="A493" t="s">
        <v>1974</v>
      </c>
      <c r="B493" t="s">
        <v>47</v>
      </c>
      <c r="C493" t="s">
        <v>2021</v>
      </c>
      <c r="E493" t="s">
        <v>49</v>
      </c>
      <c r="F493" t="s">
        <v>86</v>
      </c>
      <c r="G493" t="s">
        <v>2022</v>
      </c>
      <c r="I493" t="str">
        <f>HYPERLINK("https://play.google.com/store/apps/details?id=com.finopaymentbank.mobile&amp;reviewId=5d74170d-f364-40c8-ae5f-69dad06ce463","https://play.google.com/store/apps/details?id=com.finopaymentbank.mobile&amp;reviewId=5d74170d-f364-40c8-ae5f-69dad06ce463")</f>
        <v>https://play.google.com/store/apps/details?id=com.finopaymentbank.mobile&amp;reviewId=5d74170d-f364-40c8-ae5f-69dad06ce463</v>
      </c>
      <c r="J493" t="s">
        <v>52</v>
      </c>
      <c r="Y493" t="s">
        <v>53</v>
      </c>
      <c r="Z493" t="s">
        <v>54</v>
      </c>
      <c r="AH493" t="s">
        <v>2006</v>
      </c>
      <c r="AI493" t="s">
        <v>2023</v>
      </c>
      <c r="AJ493">
        <v>31</v>
      </c>
      <c r="AK493" t="s">
        <v>57</v>
      </c>
      <c r="AL493" t="s">
        <v>58</v>
      </c>
      <c r="AM493" t="s">
        <v>58</v>
      </c>
      <c r="AN493" t="s">
        <v>58</v>
      </c>
      <c r="AO493" t="s">
        <v>58</v>
      </c>
      <c r="AP493" t="s">
        <v>58</v>
      </c>
      <c r="AQ493" t="s">
        <v>58</v>
      </c>
    </row>
    <row r="494" spans="1:43" x14ac:dyDescent="0.35">
      <c r="A494" t="s">
        <v>2024</v>
      </c>
      <c r="B494" t="s">
        <v>47</v>
      </c>
      <c r="C494" t="s">
        <v>2025</v>
      </c>
      <c r="E494" t="s">
        <v>49</v>
      </c>
      <c r="F494" t="s">
        <v>86</v>
      </c>
      <c r="G494" t="s">
        <v>2026</v>
      </c>
      <c r="I494" t="str">
        <f>HYPERLINK("https://play.google.com/store/apps/details?id=com.finopaymentbank.mobile&amp;reviewId=4ed67f4b-470d-44c8-b122-8f8aa2d84703","https://play.google.com/store/apps/details?id=com.finopaymentbank.mobile&amp;reviewId=4ed67f4b-470d-44c8-b122-8f8aa2d84703")</f>
        <v>https://play.google.com/store/apps/details?id=com.finopaymentbank.mobile&amp;reviewId=4ed67f4b-470d-44c8-b122-8f8aa2d84703</v>
      </c>
      <c r="J494" t="s">
        <v>52</v>
      </c>
      <c r="Y494" t="s">
        <v>53</v>
      </c>
      <c r="Z494" t="s">
        <v>54</v>
      </c>
      <c r="AH494" t="s">
        <v>2006</v>
      </c>
      <c r="AI494" t="s">
        <v>386</v>
      </c>
      <c r="AJ494">
        <v>28</v>
      </c>
      <c r="AK494" t="s">
        <v>57</v>
      </c>
      <c r="AL494" t="s">
        <v>58</v>
      </c>
      <c r="AM494" t="s">
        <v>58</v>
      </c>
      <c r="AN494" t="s">
        <v>58</v>
      </c>
      <c r="AO494" t="s">
        <v>58</v>
      </c>
      <c r="AP494" t="s">
        <v>58</v>
      </c>
      <c r="AQ494" t="s">
        <v>58</v>
      </c>
    </row>
    <row r="495" spans="1:43" x14ac:dyDescent="0.35">
      <c r="A495" t="s">
        <v>2024</v>
      </c>
      <c r="B495" t="s">
        <v>47</v>
      </c>
      <c r="C495" t="s">
        <v>2027</v>
      </c>
      <c r="E495" t="s">
        <v>49</v>
      </c>
      <c r="F495" t="s">
        <v>86</v>
      </c>
      <c r="G495" t="s">
        <v>2028</v>
      </c>
      <c r="I495" t="str">
        <f>HYPERLINK("https://play.google.com/store/apps/details?id=com.finopaymentbank.mobile&amp;reviewId=7182725a-fbb1-4c97-8a17-0aa6ab709385","https://play.google.com/store/apps/details?id=com.finopaymentbank.mobile&amp;reviewId=7182725a-fbb1-4c97-8a17-0aa6ab709385")</f>
        <v>https://play.google.com/store/apps/details?id=com.finopaymentbank.mobile&amp;reviewId=7182725a-fbb1-4c97-8a17-0aa6ab709385</v>
      </c>
      <c r="J495" t="s">
        <v>52</v>
      </c>
      <c r="Y495" t="s">
        <v>53</v>
      </c>
      <c r="Z495" t="s">
        <v>54</v>
      </c>
      <c r="AH495" t="s">
        <v>1986</v>
      </c>
      <c r="AI495" t="s">
        <v>2029</v>
      </c>
      <c r="AJ495">
        <v>30</v>
      </c>
      <c r="AK495" t="s">
        <v>57</v>
      </c>
      <c r="AL495" t="s">
        <v>58</v>
      </c>
      <c r="AM495" t="s">
        <v>58</v>
      </c>
      <c r="AN495" t="s">
        <v>58</v>
      </c>
      <c r="AO495" t="s">
        <v>58</v>
      </c>
      <c r="AP495" t="s">
        <v>58</v>
      </c>
      <c r="AQ495" t="s">
        <v>58</v>
      </c>
    </row>
    <row r="496" spans="1:43" x14ac:dyDescent="0.35">
      <c r="A496" t="s">
        <v>2024</v>
      </c>
      <c r="B496" t="s">
        <v>47</v>
      </c>
      <c r="C496" t="s">
        <v>2030</v>
      </c>
      <c r="E496" t="s">
        <v>76</v>
      </c>
      <c r="F496" t="s">
        <v>2031</v>
      </c>
      <c r="G496" t="s">
        <v>2032</v>
      </c>
      <c r="I496" t="str">
        <f>HYPERLINK("https://play.google.com/store/apps/details?id=com.finopaymentbank.mobile&amp;reviewId=81b94778-c6b4-49e7-8d89-e1120c82d0f7","https://play.google.com/store/apps/details?id=com.finopaymentbank.mobile&amp;reviewId=81b94778-c6b4-49e7-8d89-e1120c82d0f7")</f>
        <v>https://play.google.com/store/apps/details?id=com.finopaymentbank.mobile&amp;reviewId=81b94778-c6b4-49e7-8d89-e1120c82d0f7</v>
      </c>
      <c r="Y496" t="s">
        <v>53</v>
      </c>
      <c r="Z496" t="s">
        <v>114</v>
      </c>
      <c r="AH496" t="s">
        <v>1990</v>
      </c>
      <c r="AI496" t="s">
        <v>106</v>
      </c>
      <c r="AJ496">
        <v>31</v>
      </c>
      <c r="AK496" t="s">
        <v>2033</v>
      </c>
      <c r="AL496" t="s">
        <v>58</v>
      </c>
      <c r="AM496" t="s">
        <v>58</v>
      </c>
      <c r="AN496" t="s">
        <v>58</v>
      </c>
      <c r="AO496" t="s">
        <v>58</v>
      </c>
      <c r="AP496" t="s">
        <v>58</v>
      </c>
      <c r="AQ496" t="s">
        <v>58</v>
      </c>
    </row>
    <row r="497" spans="1:43" x14ac:dyDescent="0.35">
      <c r="A497" t="s">
        <v>2024</v>
      </c>
      <c r="B497" t="s">
        <v>47</v>
      </c>
      <c r="C497" t="s">
        <v>2034</v>
      </c>
      <c r="E497" t="s">
        <v>49</v>
      </c>
      <c r="F497" t="s">
        <v>86</v>
      </c>
      <c r="G497" t="s">
        <v>2035</v>
      </c>
      <c r="I497" t="str">
        <f>HYPERLINK("https://play.google.com/store/apps/details?id=com.finopaymentbank.mobile&amp;reviewId=0fcd4409-00cf-4cd3-8765-23c2d40fbea3","https://play.google.com/store/apps/details?id=com.finopaymentbank.mobile&amp;reviewId=0fcd4409-00cf-4cd3-8765-23c2d40fbea3")</f>
        <v>https://play.google.com/store/apps/details?id=com.finopaymentbank.mobile&amp;reviewId=0fcd4409-00cf-4cd3-8765-23c2d40fbea3</v>
      </c>
      <c r="J497" t="s">
        <v>52</v>
      </c>
      <c r="Y497" t="s">
        <v>53</v>
      </c>
      <c r="Z497" t="s">
        <v>54</v>
      </c>
      <c r="AH497" t="s">
        <v>2036</v>
      </c>
      <c r="AI497" t="s">
        <v>2037</v>
      </c>
      <c r="AJ497">
        <v>28</v>
      </c>
      <c r="AK497" t="s">
        <v>57</v>
      </c>
      <c r="AL497" t="s">
        <v>58</v>
      </c>
      <c r="AM497" t="s">
        <v>58</v>
      </c>
      <c r="AN497" t="s">
        <v>58</v>
      </c>
      <c r="AO497" t="s">
        <v>58</v>
      </c>
      <c r="AP497" t="s">
        <v>58</v>
      </c>
      <c r="AQ497" t="s">
        <v>58</v>
      </c>
    </row>
    <row r="498" spans="1:43" x14ac:dyDescent="0.35">
      <c r="A498" t="s">
        <v>2024</v>
      </c>
      <c r="B498" t="s">
        <v>47</v>
      </c>
      <c r="C498" t="s">
        <v>2038</v>
      </c>
      <c r="E498" t="s">
        <v>49</v>
      </c>
      <c r="F498" t="s">
        <v>77</v>
      </c>
      <c r="G498" t="s">
        <v>2039</v>
      </c>
      <c r="I498" t="str">
        <f>HYPERLINK("https://play.google.com/store/apps/details?id=com.finopaymentbank.mobile&amp;reviewId=74352d80-cc59-479c-8074-3c7504d09833","https://play.google.com/store/apps/details?id=com.finopaymentbank.mobile&amp;reviewId=74352d80-cc59-479c-8074-3c7504d09833")</f>
        <v>https://play.google.com/store/apps/details?id=com.finopaymentbank.mobile&amp;reviewId=74352d80-cc59-479c-8074-3c7504d09833</v>
      </c>
      <c r="J498" t="s">
        <v>52</v>
      </c>
      <c r="Y498" t="s">
        <v>53</v>
      </c>
      <c r="Z498" t="s">
        <v>54</v>
      </c>
      <c r="AH498" t="s">
        <v>2006</v>
      </c>
      <c r="AI498" t="s">
        <v>2040</v>
      </c>
      <c r="AJ498">
        <v>29</v>
      </c>
      <c r="AK498" t="s">
        <v>81</v>
      </c>
      <c r="AL498" t="s">
        <v>58</v>
      </c>
      <c r="AM498" t="s">
        <v>58</v>
      </c>
      <c r="AN498" t="s">
        <v>58</v>
      </c>
      <c r="AO498" t="s">
        <v>58</v>
      </c>
      <c r="AP498" t="s">
        <v>58</v>
      </c>
      <c r="AQ498" t="s">
        <v>58</v>
      </c>
    </row>
    <row r="499" spans="1:43" x14ac:dyDescent="0.35">
      <c r="A499" t="s">
        <v>2024</v>
      </c>
      <c r="B499" t="s">
        <v>47</v>
      </c>
      <c r="C499" t="s">
        <v>657</v>
      </c>
      <c r="E499" t="s">
        <v>49</v>
      </c>
      <c r="F499" t="s">
        <v>2041</v>
      </c>
      <c r="G499" t="s">
        <v>2042</v>
      </c>
      <c r="I499" t="str">
        <f>HYPERLINK("https://play.google.com/store/apps/details?id=com.finopaymentbank.mobile&amp;reviewId=b549997e-59d2-4279-b2bc-a9e58704406f","https://play.google.com/store/apps/details?id=com.finopaymentbank.mobile&amp;reviewId=b549997e-59d2-4279-b2bc-a9e58704406f")</f>
        <v>https://play.google.com/store/apps/details?id=com.finopaymentbank.mobile&amp;reviewId=b549997e-59d2-4279-b2bc-a9e58704406f</v>
      </c>
      <c r="J499" t="s">
        <v>52</v>
      </c>
      <c r="Y499" t="s">
        <v>53</v>
      </c>
      <c r="Z499" t="s">
        <v>54</v>
      </c>
      <c r="AH499" t="s">
        <v>2006</v>
      </c>
      <c r="AI499" t="s">
        <v>182</v>
      </c>
      <c r="AJ499">
        <v>27</v>
      </c>
      <c r="AK499" t="s">
        <v>63</v>
      </c>
      <c r="AL499" t="s">
        <v>58</v>
      </c>
      <c r="AM499" t="s">
        <v>58</v>
      </c>
      <c r="AN499" t="s">
        <v>58</v>
      </c>
      <c r="AO499" t="s">
        <v>58</v>
      </c>
      <c r="AP499" t="s">
        <v>58</v>
      </c>
      <c r="AQ499" t="s">
        <v>58</v>
      </c>
    </row>
    <row r="500" spans="1:43" x14ac:dyDescent="0.35">
      <c r="A500" t="s">
        <v>2024</v>
      </c>
      <c r="B500" t="s">
        <v>47</v>
      </c>
      <c r="C500" t="s">
        <v>2043</v>
      </c>
      <c r="E500" t="s">
        <v>76</v>
      </c>
      <c r="F500" t="s">
        <v>2044</v>
      </c>
      <c r="G500" t="s">
        <v>2045</v>
      </c>
      <c r="I500" t="str">
        <f>HYPERLINK("https://play.google.com/store/apps/details?id=com.finopaymentbank.mobile&amp;reviewId=e55156c8-6f84-482a-b977-1181572339ce","https://play.google.com/store/apps/details?id=com.finopaymentbank.mobile&amp;reviewId=e55156c8-6f84-482a-b977-1181572339ce")</f>
        <v>https://play.google.com/store/apps/details?id=com.finopaymentbank.mobile&amp;reviewId=e55156c8-6f84-482a-b977-1181572339ce</v>
      </c>
      <c r="J500" t="s">
        <v>52</v>
      </c>
      <c r="Y500" t="s">
        <v>53</v>
      </c>
      <c r="Z500" t="s">
        <v>114</v>
      </c>
      <c r="AH500" t="s">
        <v>257</v>
      </c>
      <c r="AI500" t="s">
        <v>2046</v>
      </c>
      <c r="AJ500">
        <v>31</v>
      </c>
      <c r="AK500" t="s">
        <v>163</v>
      </c>
      <c r="AL500" t="s">
        <v>58</v>
      </c>
      <c r="AM500" t="s">
        <v>58</v>
      </c>
      <c r="AN500" t="s">
        <v>58</v>
      </c>
      <c r="AO500" t="s">
        <v>58</v>
      </c>
      <c r="AP500" t="s">
        <v>58</v>
      </c>
      <c r="AQ500" t="s">
        <v>58</v>
      </c>
    </row>
    <row r="501" spans="1:43" x14ac:dyDescent="0.35">
      <c r="A501" t="s">
        <v>2024</v>
      </c>
      <c r="B501" t="s">
        <v>47</v>
      </c>
      <c r="C501" t="s">
        <v>2047</v>
      </c>
      <c r="E501" t="s">
        <v>49</v>
      </c>
      <c r="F501" t="s">
        <v>86</v>
      </c>
      <c r="G501" t="s">
        <v>2048</v>
      </c>
      <c r="I501" t="str">
        <f>HYPERLINK("https://play.google.com/store/apps/details?id=com.finopaymentbank.mobile&amp;reviewId=54a479a3-c3c0-439e-a4d8-7fa2315b7081","https://play.google.com/store/apps/details?id=com.finopaymentbank.mobile&amp;reviewId=54a479a3-c3c0-439e-a4d8-7fa2315b7081")</f>
        <v>https://play.google.com/store/apps/details?id=com.finopaymentbank.mobile&amp;reviewId=54a479a3-c3c0-439e-a4d8-7fa2315b7081</v>
      </c>
      <c r="Y501" t="s">
        <v>53</v>
      </c>
      <c r="Z501" t="s">
        <v>54</v>
      </c>
      <c r="AH501" t="s">
        <v>1986</v>
      </c>
      <c r="AI501" t="s">
        <v>2049</v>
      </c>
      <c r="AJ501">
        <v>25</v>
      </c>
      <c r="AK501" t="s">
        <v>57</v>
      </c>
      <c r="AL501" t="s">
        <v>58</v>
      </c>
      <c r="AM501" t="s">
        <v>58</v>
      </c>
      <c r="AN501" t="s">
        <v>58</v>
      </c>
      <c r="AO501" t="s">
        <v>58</v>
      </c>
      <c r="AP501" t="s">
        <v>58</v>
      </c>
      <c r="AQ501" t="s">
        <v>58</v>
      </c>
    </row>
    <row r="502" spans="1:43" x14ac:dyDescent="0.35">
      <c r="A502" t="s">
        <v>2024</v>
      </c>
      <c r="B502" t="s">
        <v>47</v>
      </c>
      <c r="C502" t="s">
        <v>2050</v>
      </c>
      <c r="E502" t="s">
        <v>76</v>
      </c>
      <c r="F502" t="s">
        <v>2051</v>
      </c>
      <c r="G502" t="s">
        <v>2052</v>
      </c>
      <c r="I502" t="str">
        <f>HYPERLINK("https://play.google.com/store/apps/details?id=com.finopaymentbank.mobile&amp;reviewId=ad7c9d67-d29d-48ab-88ac-4fed99bff1e2","https://play.google.com/store/apps/details?id=com.finopaymentbank.mobile&amp;reviewId=ad7c9d67-d29d-48ab-88ac-4fed99bff1e2")</f>
        <v>https://play.google.com/store/apps/details?id=com.finopaymentbank.mobile&amp;reviewId=ad7c9d67-d29d-48ab-88ac-4fed99bff1e2</v>
      </c>
      <c r="J502" t="s">
        <v>52</v>
      </c>
      <c r="Y502" t="s">
        <v>53</v>
      </c>
      <c r="Z502" t="s">
        <v>114</v>
      </c>
      <c r="AH502" t="s">
        <v>2006</v>
      </c>
      <c r="AI502" t="s">
        <v>2053</v>
      </c>
      <c r="AJ502">
        <v>33</v>
      </c>
      <c r="AK502" t="s">
        <v>63</v>
      </c>
      <c r="AL502" t="s">
        <v>58</v>
      </c>
      <c r="AM502" t="s">
        <v>58</v>
      </c>
      <c r="AN502" t="s">
        <v>58</v>
      </c>
      <c r="AO502" t="s">
        <v>58</v>
      </c>
      <c r="AP502" t="s">
        <v>58</v>
      </c>
      <c r="AQ502" t="s">
        <v>58</v>
      </c>
    </row>
    <row r="503" spans="1:43" x14ac:dyDescent="0.35">
      <c r="A503" t="s">
        <v>2024</v>
      </c>
      <c r="B503" t="s">
        <v>47</v>
      </c>
      <c r="C503" t="s">
        <v>2054</v>
      </c>
      <c r="E503" t="s">
        <v>65</v>
      </c>
      <c r="F503" t="s">
        <v>77</v>
      </c>
      <c r="G503" t="s">
        <v>2055</v>
      </c>
      <c r="I503" t="str">
        <f>HYPERLINK("https://play.google.com/store/apps/details?id=com.finopaymentbank.mobile&amp;reviewId=0924831b-3ed3-4a72-b67b-b3f262c1a8cf","https://play.google.com/store/apps/details?id=com.finopaymentbank.mobile&amp;reviewId=0924831b-3ed3-4a72-b67b-b3f262c1a8cf")</f>
        <v>https://play.google.com/store/apps/details?id=com.finopaymentbank.mobile&amp;reviewId=0924831b-3ed3-4a72-b67b-b3f262c1a8cf</v>
      </c>
      <c r="J503" t="s">
        <v>92</v>
      </c>
      <c r="Y503" t="s">
        <v>53</v>
      </c>
      <c r="Z503" t="s">
        <v>68</v>
      </c>
      <c r="AH503" t="s">
        <v>2006</v>
      </c>
      <c r="AI503" t="s">
        <v>686</v>
      </c>
      <c r="AJ503">
        <v>33</v>
      </c>
      <c r="AK503" t="s">
        <v>81</v>
      </c>
      <c r="AL503" t="s">
        <v>58</v>
      </c>
      <c r="AM503" t="s">
        <v>58</v>
      </c>
      <c r="AN503" t="s">
        <v>58</v>
      </c>
      <c r="AO503" t="s">
        <v>58</v>
      </c>
      <c r="AP503" t="s">
        <v>58</v>
      </c>
      <c r="AQ503" t="s">
        <v>58</v>
      </c>
    </row>
    <row r="504" spans="1:43" x14ac:dyDescent="0.35">
      <c r="A504" t="s">
        <v>2024</v>
      </c>
      <c r="B504" t="s">
        <v>47</v>
      </c>
      <c r="C504" t="s">
        <v>2056</v>
      </c>
      <c r="E504" t="s">
        <v>49</v>
      </c>
      <c r="F504" t="s">
        <v>156</v>
      </c>
      <c r="G504" t="s">
        <v>2057</v>
      </c>
      <c r="I504" t="str">
        <f>HYPERLINK("https://play.google.com/store/apps/details?id=com.finopaymentbank.mobile&amp;reviewId=8c5eb015-b8fb-4e2a-b08b-1dd3ce4cece9","https://play.google.com/store/apps/details?id=com.finopaymentbank.mobile&amp;reviewId=8c5eb015-b8fb-4e2a-b08b-1dd3ce4cece9")</f>
        <v>https://play.google.com/store/apps/details?id=com.finopaymentbank.mobile&amp;reviewId=8c5eb015-b8fb-4e2a-b08b-1dd3ce4cece9</v>
      </c>
      <c r="Y504" t="s">
        <v>53</v>
      </c>
      <c r="Z504" t="s">
        <v>54</v>
      </c>
      <c r="AH504" t="s">
        <v>2006</v>
      </c>
      <c r="AI504" t="s">
        <v>1464</v>
      </c>
      <c r="AJ504">
        <v>30</v>
      </c>
      <c r="AK504" t="s">
        <v>57</v>
      </c>
      <c r="AL504" t="s">
        <v>58</v>
      </c>
      <c r="AM504" t="s">
        <v>58</v>
      </c>
      <c r="AN504" t="s">
        <v>58</v>
      </c>
      <c r="AO504" t="s">
        <v>58</v>
      </c>
      <c r="AP504" t="s">
        <v>58</v>
      </c>
      <c r="AQ504" t="s">
        <v>58</v>
      </c>
    </row>
    <row r="505" spans="1:43" x14ac:dyDescent="0.35">
      <c r="A505" t="s">
        <v>2024</v>
      </c>
      <c r="B505" t="s">
        <v>47</v>
      </c>
      <c r="C505" t="s">
        <v>2058</v>
      </c>
      <c r="E505" t="s">
        <v>49</v>
      </c>
      <c r="F505" t="s">
        <v>2059</v>
      </c>
      <c r="G505" t="s">
        <v>2060</v>
      </c>
      <c r="I505" t="str">
        <f>HYPERLINK("https://play.google.com/store/apps/details?id=com.finopaymentbank.mobile&amp;reviewId=60d8fea0-b272-4bb9-9dae-d6787b21c6af","https://play.google.com/store/apps/details?id=com.finopaymentbank.mobile&amp;reviewId=60d8fea0-b272-4bb9-9dae-d6787b21c6af")</f>
        <v>https://play.google.com/store/apps/details?id=com.finopaymentbank.mobile&amp;reviewId=60d8fea0-b272-4bb9-9dae-d6787b21c6af</v>
      </c>
      <c r="J505" t="s">
        <v>52</v>
      </c>
      <c r="Y505" t="s">
        <v>53</v>
      </c>
      <c r="Z505" t="s">
        <v>93</v>
      </c>
      <c r="AH505" t="s">
        <v>2006</v>
      </c>
      <c r="AJ505">
        <v>30</v>
      </c>
      <c r="AK505" t="s">
        <v>63</v>
      </c>
      <c r="AL505" t="s">
        <v>58</v>
      </c>
      <c r="AM505" t="s">
        <v>58</v>
      </c>
      <c r="AN505" t="s">
        <v>58</v>
      </c>
      <c r="AO505" t="s">
        <v>58</v>
      </c>
      <c r="AP505" t="s">
        <v>58</v>
      </c>
      <c r="AQ505" t="s">
        <v>58</v>
      </c>
    </row>
    <row r="506" spans="1:43" x14ac:dyDescent="0.35">
      <c r="A506" t="s">
        <v>2024</v>
      </c>
      <c r="B506" t="s">
        <v>47</v>
      </c>
      <c r="C506" t="s">
        <v>2061</v>
      </c>
      <c r="E506" t="s">
        <v>49</v>
      </c>
      <c r="F506" t="s">
        <v>380</v>
      </c>
      <c r="G506" t="s">
        <v>2062</v>
      </c>
      <c r="I506" t="str">
        <f>HYPERLINK("https://play.google.com/store/apps/details?id=com.finopaymentbank.mobile&amp;reviewId=303ce2ca-6aad-487e-9eef-3f59c0593353","https://play.google.com/store/apps/details?id=com.finopaymentbank.mobile&amp;reviewId=303ce2ca-6aad-487e-9eef-3f59c0593353")</f>
        <v>https://play.google.com/store/apps/details?id=com.finopaymentbank.mobile&amp;reviewId=303ce2ca-6aad-487e-9eef-3f59c0593353</v>
      </c>
      <c r="J506" t="s">
        <v>52</v>
      </c>
      <c r="Y506" t="s">
        <v>53</v>
      </c>
      <c r="Z506" t="s">
        <v>54</v>
      </c>
      <c r="AH506" t="s">
        <v>2006</v>
      </c>
      <c r="AI506" t="s">
        <v>2063</v>
      </c>
      <c r="AJ506">
        <v>31</v>
      </c>
      <c r="AK506" t="s">
        <v>183</v>
      </c>
      <c r="AL506" t="s">
        <v>58</v>
      </c>
      <c r="AM506" t="s">
        <v>58</v>
      </c>
      <c r="AN506" t="s">
        <v>58</v>
      </c>
      <c r="AO506" t="s">
        <v>58</v>
      </c>
      <c r="AP506" t="s">
        <v>58</v>
      </c>
      <c r="AQ506" t="s">
        <v>58</v>
      </c>
    </row>
    <row r="507" spans="1:43" x14ac:dyDescent="0.35">
      <c r="A507" t="s">
        <v>2024</v>
      </c>
      <c r="B507" t="s">
        <v>47</v>
      </c>
      <c r="C507" t="s">
        <v>2064</v>
      </c>
      <c r="E507" t="s">
        <v>49</v>
      </c>
      <c r="F507" t="s">
        <v>2065</v>
      </c>
      <c r="G507" t="s">
        <v>2066</v>
      </c>
      <c r="I507" t="str">
        <f>HYPERLINK("https://play.google.com/store/apps/details?id=com.finopaymentbank.mobile&amp;reviewId=790c9ca1-4ccc-4e41-978e-caecc1515686","https://play.google.com/store/apps/details?id=com.finopaymentbank.mobile&amp;reviewId=790c9ca1-4ccc-4e41-978e-caecc1515686")</f>
        <v>https://play.google.com/store/apps/details?id=com.finopaymentbank.mobile&amp;reviewId=790c9ca1-4ccc-4e41-978e-caecc1515686</v>
      </c>
      <c r="Y507" t="s">
        <v>53</v>
      </c>
      <c r="Z507" t="s">
        <v>54</v>
      </c>
      <c r="AH507" t="s">
        <v>2006</v>
      </c>
      <c r="AI507" t="s">
        <v>1713</v>
      </c>
      <c r="AJ507">
        <v>29</v>
      </c>
      <c r="AK507" t="s">
        <v>245</v>
      </c>
      <c r="AL507" t="s">
        <v>58</v>
      </c>
      <c r="AM507" t="s">
        <v>58</v>
      </c>
      <c r="AN507" t="s">
        <v>58</v>
      </c>
      <c r="AO507" t="s">
        <v>58</v>
      </c>
      <c r="AP507" t="s">
        <v>58</v>
      </c>
      <c r="AQ507" t="s">
        <v>58</v>
      </c>
    </row>
    <row r="508" spans="1:43" x14ac:dyDescent="0.35">
      <c r="A508" t="s">
        <v>2024</v>
      </c>
      <c r="B508" t="s">
        <v>47</v>
      </c>
      <c r="C508" t="s">
        <v>2067</v>
      </c>
      <c r="E508" t="s">
        <v>76</v>
      </c>
      <c r="F508" t="s">
        <v>2068</v>
      </c>
      <c r="G508" t="s">
        <v>2069</v>
      </c>
      <c r="I508" t="str">
        <f>HYPERLINK("https://play.google.com/store/apps/details?id=com.finopaymentbank.mobile&amp;reviewId=4a596500-86c0-4248-ba6f-39f2cac2f49f","https://play.google.com/store/apps/details?id=com.finopaymentbank.mobile&amp;reviewId=4a596500-86c0-4248-ba6f-39f2cac2f49f")</f>
        <v>https://play.google.com/store/apps/details?id=com.finopaymentbank.mobile&amp;reviewId=4a596500-86c0-4248-ba6f-39f2cac2f49f</v>
      </c>
      <c r="J508" t="s">
        <v>52</v>
      </c>
      <c r="Y508" t="s">
        <v>53</v>
      </c>
      <c r="Z508" t="s">
        <v>114</v>
      </c>
      <c r="AI508" t="s">
        <v>2070</v>
      </c>
      <c r="AJ508">
        <v>31</v>
      </c>
      <c r="AK508" t="s">
        <v>63</v>
      </c>
      <c r="AL508" t="s">
        <v>58</v>
      </c>
      <c r="AM508" t="s">
        <v>58</v>
      </c>
      <c r="AN508" t="s">
        <v>58</v>
      </c>
      <c r="AO508" t="s">
        <v>58</v>
      </c>
      <c r="AP508" t="s">
        <v>58</v>
      </c>
      <c r="AQ508" t="s">
        <v>58</v>
      </c>
    </row>
    <row r="509" spans="1:43" x14ac:dyDescent="0.35">
      <c r="A509" t="s">
        <v>2024</v>
      </c>
      <c r="B509" t="s">
        <v>47</v>
      </c>
      <c r="C509" t="s">
        <v>2071</v>
      </c>
      <c r="E509" t="s">
        <v>76</v>
      </c>
      <c r="F509" t="s">
        <v>2072</v>
      </c>
      <c r="G509" t="s">
        <v>2073</v>
      </c>
      <c r="I509" t="str">
        <f>HYPERLINK("https://play.google.com/store/apps/details?id=com.finopaymentbank.mobile&amp;reviewId=bd1ab01f-c805-4af6-8972-64e4b16374e3","https://play.google.com/store/apps/details?id=com.finopaymentbank.mobile&amp;reviewId=bd1ab01f-c805-4af6-8972-64e4b16374e3")</f>
        <v>https://play.google.com/store/apps/details?id=com.finopaymentbank.mobile&amp;reviewId=bd1ab01f-c805-4af6-8972-64e4b16374e3</v>
      </c>
      <c r="J509" t="s">
        <v>52</v>
      </c>
      <c r="Y509" t="s">
        <v>53</v>
      </c>
      <c r="Z509" t="s">
        <v>114</v>
      </c>
      <c r="AD509" t="s">
        <v>797</v>
      </c>
      <c r="AE509" t="s">
        <v>95</v>
      </c>
      <c r="AF509" t="s">
        <v>2074</v>
      </c>
      <c r="AI509" t="s">
        <v>2075</v>
      </c>
      <c r="AJ509">
        <v>34</v>
      </c>
      <c r="AK509" t="s">
        <v>63</v>
      </c>
      <c r="AL509" t="s">
        <v>58</v>
      </c>
      <c r="AM509" t="s">
        <v>58</v>
      </c>
      <c r="AN509" t="s">
        <v>58</v>
      </c>
      <c r="AO509" t="s">
        <v>58</v>
      </c>
      <c r="AP509" t="s">
        <v>58</v>
      </c>
      <c r="AQ509" t="s">
        <v>783</v>
      </c>
    </row>
    <row r="510" spans="1:43" x14ac:dyDescent="0.35">
      <c r="A510" t="s">
        <v>2076</v>
      </c>
      <c r="B510" t="s">
        <v>47</v>
      </c>
      <c r="C510" t="s">
        <v>2077</v>
      </c>
      <c r="E510" t="s">
        <v>49</v>
      </c>
      <c r="F510" t="s">
        <v>680</v>
      </c>
      <c r="G510" t="s">
        <v>2078</v>
      </c>
      <c r="I510" t="str">
        <f>HYPERLINK("https://play.google.com/store/apps/details?id=com.finopaymentbank.mobile&amp;reviewId=0a2bb42c-573d-4328-97a4-91803213009a","https://play.google.com/store/apps/details?id=com.finopaymentbank.mobile&amp;reviewId=0a2bb42c-573d-4328-97a4-91803213009a")</f>
        <v>https://play.google.com/store/apps/details?id=com.finopaymentbank.mobile&amp;reviewId=0a2bb42c-573d-4328-97a4-91803213009a</v>
      </c>
      <c r="J510" t="s">
        <v>52</v>
      </c>
      <c r="Y510" t="s">
        <v>53</v>
      </c>
      <c r="Z510" t="s">
        <v>54</v>
      </c>
      <c r="AD510" t="s">
        <v>94</v>
      </c>
      <c r="AE510" t="s">
        <v>95</v>
      </c>
      <c r="AF510" t="s">
        <v>2079</v>
      </c>
      <c r="AH510" t="s">
        <v>2006</v>
      </c>
      <c r="AI510" t="s">
        <v>166</v>
      </c>
      <c r="AJ510">
        <v>33</v>
      </c>
      <c r="AK510" t="s">
        <v>63</v>
      </c>
      <c r="AL510" t="s">
        <v>58</v>
      </c>
      <c r="AM510" t="s">
        <v>58</v>
      </c>
      <c r="AN510" t="s">
        <v>58</v>
      </c>
      <c r="AO510" t="s">
        <v>58</v>
      </c>
      <c r="AP510" t="s">
        <v>58</v>
      </c>
      <c r="AQ510" t="s">
        <v>783</v>
      </c>
    </row>
    <row r="511" spans="1:43" x14ac:dyDescent="0.35">
      <c r="A511" t="s">
        <v>2076</v>
      </c>
      <c r="B511" t="s">
        <v>47</v>
      </c>
      <c r="C511" t="s">
        <v>2080</v>
      </c>
      <c r="E511" t="s">
        <v>49</v>
      </c>
      <c r="F511" t="s">
        <v>86</v>
      </c>
      <c r="G511" t="s">
        <v>2081</v>
      </c>
      <c r="I511" t="str">
        <f>HYPERLINK("https://play.google.com/store/apps/details?id=com.finopaymentbank.mobile&amp;reviewId=ab403c2c-b0e6-4d70-afd3-802a1db2bc8f","https://play.google.com/store/apps/details?id=com.finopaymentbank.mobile&amp;reviewId=ab403c2c-b0e6-4d70-afd3-802a1db2bc8f")</f>
        <v>https://play.google.com/store/apps/details?id=com.finopaymentbank.mobile&amp;reviewId=ab403c2c-b0e6-4d70-afd3-802a1db2bc8f</v>
      </c>
      <c r="J511" t="s">
        <v>52</v>
      </c>
      <c r="Y511" t="s">
        <v>53</v>
      </c>
      <c r="Z511" t="s">
        <v>54</v>
      </c>
      <c r="AD511" t="s">
        <v>94</v>
      </c>
      <c r="AE511" t="s">
        <v>95</v>
      </c>
      <c r="AF511" t="s">
        <v>2082</v>
      </c>
      <c r="AH511" t="s">
        <v>2006</v>
      </c>
      <c r="AI511" t="s">
        <v>2083</v>
      </c>
      <c r="AJ511">
        <v>30</v>
      </c>
      <c r="AK511" t="s">
        <v>63</v>
      </c>
      <c r="AL511" t="s">
        <v>58</v>
      </c>
      <c r="AM511" t="s">
        <v>58</v>
      </c>
      <c r="AN511" t="s">
        <v>58</v>
      </c>
      <c r="AO511" t="s">
        <v>58</v>
      </c>
      <c r="AP511" t="s">
        <v>58</v>
      </c>
      <c r="AQ511" t="s">
        <v>783</v>
      </c>
    </row>
    <row r="512" spans="1:43" x14ac:dyDescent="0.35">
      <c r="A512" t="s">
        <v>2076</v>
      </c>
      <c r="B512" t="s">
        <v>47</v>
      </c>
      <c r="C512" t="s">
        <v>2084</v>
      </c>
      <c r="E512" t="s">
        <v>49</v>
      </c>
      <c r="F512" t="s">
        <v>2085</v>
      </c>
      <c r="G512" t="s">
        <v>2086</v>
      </c>
      <c r="I512" t="str">
        <f>HYPERLINK("https://play.google.com/store/apps/details?id=com.finopaymentbank.mobile&amp;reviewId=ceefe361-da85-40e8-94ca-eb9c58610859","https://play.google.com/store/apps/details?id=com.finopaymentbank.mobile&amp;reviewId=ceefe361-da85-40e8-94ca-eb9c58610859")</f>
        <v>https://play.google.com/store/apps/details?id=com.finopaymentbank.mobile&amp;reviewId=ceefe361-da85-40e8-94ca-eb9c58610859</v>
      </c>
      <c r="Y512" t="s">
        <v>53</v>
      </c>
      <c r="Z512" t="s">
        <v>93</v>
      </c>
      <c r="AD512" t="s">
        <v>94</v>
      </c>
      <c r="AE512" t="s">
        <v>95</v>
      </c>
      <c r="AF512" t="s">
        <v>2087</v>
      </c>
      <c r="AI512" t="s">
        <v>426</v>
      </c>
      <c r="AJ512">
        <v>27</v>
      </c>
      <c r="AK512" t="s">
        <v>63</v>
      </c>
      <c r="AL512" t="s">
        <v>58</v>
      </c>
      <c r="AM512" t="s">
        <v>58</v>
      </c>
      <c r="AN512" t="s">
        <v>58</v>
      </c>
      <c r="AO512" t="s">
        <v>58</v>
      </c>
      <c r="AP512" t="s">
        <v>58</v>
      </c>
      <c r="AQ512" t="s">
        <v>783</v>
      </c>
    </row>
    <row r="513" spans="1:43" x14ac:dyDescent="0.35">
      <c r="A513" t="s">
        <v>2076</v>
      </c>
      <c r="B513" t="s">
        <v>47</v>
      </c>
      <c r="C513" t="s">
        <v>2088</v>
      </c>
      <c r="E513" t="s">
        <v>49</v>
      </c>
      <c r="F513" t="s">
        <v>77</v>
      </c>
      <c r="G513" t="s">
        <v>2089</v>
      </c>
      <c r="I513" t="str">
        <f>HYPERLINK("https://play.google.com/store/apps/details?id=com.finopaymentbank.mobile&amp;reviewId=265622a8-4454-44fa-b9d1-b409a567e225","https://play.google.com/store/apps/details?id=com.finopaymentbank.mobile&amp;reviewId=265622a8-4454-44fa-b9d1-b409a567e225")</f>
        <v>https://play.google.com/store/apps/details?id=com.finopaymentbank.mobile&amp;reviewId=265622a8-4454-44fa-b9d1-b409a567e225</v>
      </c>
      <c r="J513" t="s">
        <v>52</v>
      </c>
      <c r="Y513" t="s">
        <v>53</v>
      </c>
      <c r="Z513" t="s">
        <v>54</v>
      </c>
      <c r="AI513" t="s">
        <v>2090</v>
      </c>
      <c r="AJ513">
        <v>29</v>
      </c>
      <c r="AK513" t="s">
        <v>81</v>
      </c>
      <c r="AL513" t="s">
        <v>58</v>
      </c>
      <c r="AM513" t="s">
        <v>58</v>
      </c>
      <c r="AN513" t="s">
        <v>58</v>
      </c>
      <c r="AO513" t="s">
        <v>58</v>
      </c>
      <c r="AP513" t="s">
        <v>58</v>
      </c>
      <c r="AQ513" t="s">
        <v>58</v>
      </c>
    </row>
    <row r="514" spans="1:43" x14ac:dyDescent="0.35">
      <c r="A514" t="s">
        <v>2076</v>
      </c>
      <c r="B514" t="s">
        <v>47</v>
      </c>
      <c r="C514" t="s">
        <v>2091</v>
      </c>
      <c r="E514" t="s">
        <v>76</v>
      </c>
      <c r="F514" t="s">
        <v>2092</v>
      </c>
      <c r="G514" t="s">
        <v>2093</v>
      </c>
      <c r="I514" t="str">
        <f>HYPERLINK("https://play.google.com/store/apps/details?id=com.finopaymentbank.mobile&amp;reviewId=2fed100d-6929-44a8-bb3e-187c9d968898","https://play.google.com/store/apps/details?id=com.finopaymentbank.mobile&amp;reviewId=2fed100d-6929-44a8-bb3e-187c9d968898")</f>
        <v>https://play.google.com/store/apps/details?id=com.finopaymentbank.mobile&amp;reviewId=2fed100d-6929-44a8-bb3e-187c9d968898</v>
      </c>
      <c r="J514" t="s">
        <v>52</v>
      </c>
      <c r="Y514" t="s">
        <v>53</v>
      </c>
      <c r="Z514" t="s">
        <v>114</v>
      </c>
      <c r="AH514" t="s">
        <v>2006</v>
      </c>
      <c r="AI514" t="s">
        <v>2094</v>
      </c>
      <c r="AJ514">
        <v>33</v>
      </c>
      <c r="AK514" t="s">
        <v>63</v>
      </c>
      <c r="AL514" t="s">
        <v>58</v>
      </c>
      <c r="AM514" t="s">
        <v>58</v>
      </c>
      <c r="AN514" t="s">
        <v>58</v>
      </c>
      <c r="AO514" t="s">
        <v>58</v>
      </c>
      <c r="AP514" t="s">
        <v>58</v>
      </c>
      <c r="AQ514" t="s">
        <v>58</v>
      </c>
    </row>
    <row r="515" spans="1:43" x14ac:dyDescent="0.35">
      <c r="A515" t="s">
        <v>2076</v>
      </c>
      <c r="B515" t="s">
        <v>47</v>
      </c>
      <c r="C515" t="s">
        <v>2095</v>
      </c>
      <c r="E515" t="s">
        <v>49</v>
      </c>
      <c r="F515" t="s">
        <v>2096</v>
      </c>
      <c r="G515" t="s">
        <v>2097</v>
      </c>
      <c r="I515" t="str">
        <f>HYPERLINK("https://play.google.com/store/apps/details?id=com.finopaymentbank.mobile&amp;reviewId=412e8e00-2eec-4373-a5c2-6a6b1c444cbd","https://play.google.com/store/apps/details?id=com.finopaymentbank.mobile&amp;reviewId=412e8e00-2eec-4373-a5c2-6a6b1c444cbd")</f>
        <v>https://play.google.com/store/apps/details?id=com.finopaymentbank.mobile&amp;reviewId=412e8e00-2eec-4373-a5c2-6a6b1c444cbd</v>
      </c>
      <c r="J515" t="s">
        <v>52</v>
      </c>
      <c r="Y515" t="s">
        <v>53</v>
      </c>
      <c r="Z515" t="s">
        <v>54</v>
      </c>
      <c r="AI515" t="s">
        <v>1812</v>
      </c>
      <c r="AJ515">
        <v>34</v>
      </c>
      <c r="AK515" t="s">
        <v>63</v>
      </c>
      <c r="AL515" t="s">
        <v>58</v>
      </c>
      <c r="AM515" t="s">
        <v>58</v>
      </c>
      <c r="AN515" t="s">
        <v>58</v>
      </c>
      <c r="AO515" t="s">
        <v>58</v>
      </c>
      <c r="AP515" t="s">
        <v>58</v>
      </c>
      <c r="AQ515" t="s">
        <v>58</v>
      </c>
    </row>
    <row r="516" spans="1:43" x14ac:dyDescent="0.35">
      <c r="A516" t="s">
        <v>2076</v>
      </c>
      <c r="B516" t="s">
        <v>47</v>
      </c>
      <c r="C516" t="s">
        <v>2098</v>
      </c>
      <c r="E516" t="s">
        <v>76</v>
      </c>
      <c r="F516" t="s">
        <v>2099</v>
      </c>
      <c r="G516" t="s">
        <v>2100</v>
      </c>
      <c r="I516" t="str">
        <f>HYPERLINK("https://play.google.com/store/apps/details?id=com.finopaymentbank.mobile&amp;reviewId=393ea60b-d865-452e-bd79-865f95b83880","https://play.google.com/store/apps/details?id=com.finopaymentbank.mobile&amp;reviewId=393ea60b-d865-452e-bd79-865f95b83880")</f>
        <v>https://play.google.com/store/apps/details?id=com.finopaymentbank.mobile&amp;reviewId=393ea60b-d865-452e-bd79-865f95b83880</v>
      </c>
      <c r="J516" t="s">
        <v>92</v>
      </c>
      <c r="Y516" t="s">
        <v>53</v>
      </c>
      <c r="Z516" t="s">
        <v>114</v>
      </c>
      <c r="AH516" t="s">
        <v>2006</v>
      </c>
      <c r="AI516" t="s">
        <v>2101</v>
      </c>
      <c r="AJ516">
        <v>33</v>
      </c>
      <c r="AK516" t="s">
        <v>63</v>
      </c>
      <c r="AL516" t="s">
        <v>58</v>
      </c>
      <c r="AM516" t="s">
        <v>58</v>
      </c>
      <c r="AN516" t="s">
        <v>58</v>
      </c>
      <c r="AO516" t="s">
        <v>58</v>
      </c>
      <c r="AP516" t="s">
        <v>58</v>
      </c>
      <c r="AQ516" t="s">
        <v>58</v>
      </c>
    </row>
    <row r="517" spans="1:43" x14ac:dyDescent="0.35">
      <c r="A517" t="s">
        <v>2076</v>
      </c>
      <c r="B517" t="s">
        <v>47</v>
      </c>
      <c r="C517" t="s">
        <v>2102</v>
      </c>
      <c r="E517" t="s">
        <v>49</v>
      </c>
      <c r="F517" t="s">
        <v>2103</v>
      </c>
      <c r="G517" t="s">
        <v>2104</v>
      </c>
      <c r="I517" t="str">
        <f>HYPERLINK("https://play.google.com/store/apps/details?id=com.finopaymentbank.mobile&amp;reviewId=27dbd3af-314d-458f-a536-7d9111433e15","https://play.google.com/store/apps/details?id=com.finopaymentbank.mobile&amp;reviewId=27dbd3af-314d-458f-a536-7d9111433e15")</f>
        <v>https://play.google.com/store/apps/details?id=com.finopaymentbank.mobile&amp;reviewId=27dbd3af-314d-458f-a536-7d9111433e15</v>
      </c>
      <c r="Y517" t="s">
        <v>53</v>
      </c>
      <c r="Z517" t="s">
        <v>54</v>
      </c>
      <c r="AI517" t="s">
        <v>2105</v>
      </c>
      <c r="AJ517">
        <v>30</v>
      </c>
      <c r="AK517" t="s">
        <v>249</v>
      </c>
      <c r="AL517" t="s">
        <v>58</v>
      </c>
      <c r="AM517" t="s">
        <v>58</v>
      </c>
      <c r="AN517" t="s">
        <v>58</v>
      </c>
      <c r="AO517" t="s">
        <v>58</v>
      </c>
      <c r="AP517" t="s">
        <v>58</v>
      </c>
      <c r="AQ517" t="s">
        <v>58</v>
      </c>
    </row>
    <row r="518" spans="1:43" x14ac:dyDescent="0.35">
      <c r="A518" t="s">
        <v>2076</v>
      </c>
      <c r="B518" t="s">
        <v>47</v>
      </c>
      <c r="C518" t="s">
        <v>2106</v>
      </c>
      <c r="E518" t="s">
        <v>76</v>
      </c>
      <c r="F518" t="s">
        <v>2107</v>
      </c>
      <c r="G518" t="s">
        <v>2108</v>
      </c>
      <c r="I518" t="str">
        <f>HYPERLINK("https://play.google.com/store/apps/details?id=com.finopaymentbank.mobile&amp;reviewId=ed187d0c-27b4-46a7-b5d5-1b33cc65ad3f","https://play.google.com/store/apps/details?id=com.finopaymentbank.mobile&amp;reviewId=ed187d0c-27b4-46a7-b5d5-1b33cc65ad3f")</f>
        <v>https://play.google.com/store/apps/details?id=com.finopaymentbank.mobile&amp;reviewId=ed187d0c-27b4-46a7-b5d5-1b33cc65ad3f</v>
      </c>
      <c r="J518" t="s">
        <v>52</v>
      </c>
      <c r="Y518" t="s">
        <v>53</v>
      </c>
      <c r="Z518" t="s">
        <v>114</v>
      </c>
      <c r="AI518" t="s">
        <v>2109</v>
      </c>
      <c r="AJ518">
        <v>33</v>
      </c>
      <c r="AK518" t="s">
        <v>63</v>
      </c>
      <c r="AL518" t="s">
        <v>58</v>
      </c>
      <c r="AM518" t="s">
        <v>58</v>
      </c>
      <c r="AN518" t="s">
        <v>58</v>
      </c>
      <c r="AO518" t="s">
        <v>58</v>
      </c>
      <c r="AP518" t="s">
        <v>58</v>
      </c>
      <c r="AQ518" t="s">
        <v>58</v>
      </c>
    </row>
    <row r="519" spans="1:43" x14ac:dyDescent="0.35">
      <c r="A519" t="s">
        <v>2110</v>
      </c>
      <c r="B519" t="s">
        <v>47</v>
      </c>
      <c r="C519" t="s">
        <v>2111</v>
      </c>
      <c r="E519" t="s">
        <v>76</v>
      </c>
      <c r="F519" t="s">
        <v>2112</v>
      </c>
      <c r="G519" t="s">
        <v>2113</v>
      </c>
      <c r="I519" t="str">
        <f>HYPERLINK("https://play.google.com/store/apps/details?id=com.finopaymentbank.mobile&amp;reviewId=423cc9f9-0534-4846-9cb3-b20f214d025f","https://play.google.com/store/apps/details?id=com.finopaymentbank.mobile&amp;reviewId=423cc9f9-0534-4846-9cb3-b20f214d025f")</f>
        <v>https://play.google.com/store/apps/details?id=com.finopaymentbank.mobile&amp;reviewId=423cc9f9-0534-4846-9cb3-b20f214d025f</v>
      </c>
      <c r="Y519" t="s">
        <v>53</v>
      </c>
      <c r="Z519" t="s">
        <v>79</v>
      </c>
      <c r="AH519" t="s">
        <v>2006</v>
      </c>
      <c r="AI519" t="s">
        <v>849</v>
      </c>
      <c r="AJ519">
        <v>33</v>
      </c>
      <c r="AK519" t="s">
        <v>81</v>
      </c>
      <c r="AL519" t="s">
        <v>58</v>
      </c>
      <c r="AM519" t="s">
        <v>58</v>
      </c>
      <c r="AN519" t="s">
        <v>58</v>
      </c>
      <c r="AO519" t="s">
        <v>58</v>
      </c>
      <c r="AP519" t="s">
        <v>58</v>
      </c>
      <c r="AQ519" t="s">
        <v>58</v>
      </c>
    </row>
    <row r="520" spans="1:43" x14ac:dyDescent="0.35">
      <c r="A520" t="s">
        <v>2110</v>
      </c>
      <c r="B520" t="s">
        <v>47</v>
      </c>
      <c r="C520" t="s">
        <v>2114</v>
      </c>
      <c r="E520" t="s">
        <v>49</v>
      </c>
      <c r="F520" t="s">
        <v>2115</v>
      </c>
      <c r="G520" t="s">
        <v>2116</v>
      </c>
      <c r="I520" t="str">
        <f>HYPERLINK("https://play.google.com/store/apps/details?id=com.finopaymentbank.mobile&amp;reviewId=64968f68-dbce-4c95-97c4-f21f8f9fd9c7","https://play.google.com/store/apps/details?id=com.finopaymentbank.mobile&amp;reviewId=64968f68-dbce-4c95-97c4-f21f8f9fd9c7")</f>
        <v>https://play.google.com/store/apps/details?id=com.finopaymentbank.mobile&amp;reviewId=64968f68-dbce-4c95-97c4-f21f8f9fd9c7</v>
      </c>
      <c r="J520" t="s">
        <v>52</v>
      </c>
      <c r="Y520" t="s">
        <v>53</v>
      </c>
      <c r="Z520" t="s">
        <v>54</v>
      </c>
      <c r="AI520" t="s">
        <v>1052</v>
      </c>
      <c r="AJ520">
        <v>33</v>
      </c>
      <c r="AK520" t="s">
        <v>63</v>
      </c>
      <c r="AL520" t="s">
        <v>58</v>
      </c>
      <c r="AM520" t="s">
        <v>58</v>
      </c>
      <c r="AN520" t="s">
        <v>58</v>
      </c>
      <c r="AO520" t="s">
        <v>58</v>
      </c>
      <c r="AP520" t="s">
        <v>58</v>
      </c>
      <c r="AQ520" t="s">
        <v>58</v>
      </c>
    </row>
    <row r="521" spans="1:43" x14ac:dyDescent="0.35">
      <c r="A521" t="s">
        <v>2110</v>
      </c>
      <c r="B521" t="s">
        <v>47</v>
      </c>
      <c r="C521" t="s">
        <v>2117</v>
      </c>
      <c r="E521" t="s">
        <v>49</v>
      </c>
      <c r="F521" t="s">
        <v>2118</v>
      </c>
      <c r="G521" t="s">
        <v>2119</v>
      </c>
      <c r="I521" t="str">
        <f>HYPERLINK("https://play.google.com/store/apps/details?id=com.finopaymentbank.mobile&amp;reviewId=4493bc82-96d3-4f32-a157-8aee014d2246","https://play.google.com/store/apps/details?id=com.finopaymentbank.mobile&amp;reviewId=4493bc82-96d3-4f32-a157-8aee014d2246")</f>
        <v>https://play.google.com/store/apps/details?id=com.finopaymentbank.mobile&amp;reviewId=4493bc82-96d3-4f32-a157-8aee014d2246</v>
      </c>
      <c r="J521" t="s">
        <v>92</v>
      </c>
      <c r="Y521" t="s">
        <v>53</v>
      </c>
      <c r="Z521" t="s">
        <v>54</v>
      </c>
      <c r="AH521" t="s">
        <v>55</v>
      </c>
      <c r="AI521" t="s">
        <v>2120</v>
      </c>
      <c r="AJ521">
        <v>25</v>
      </c>
      <c r="AK521" t="s">
        <v>63</v>
      </c>
      <c r="AL521" t="s">
        <v>58</v>
      </c>
      <c r="AM521" t="s">
        <v>58</v>
      </c>
      <c r="AN521" t="s">
        <v>58</v>
      </c>
      <c r="AO521" t="s">
        <v>58</v>
      </c>
      <c r="AP521" t="s">
        <v>58</v>
      </c>
      <c r="AQ521" t="s">
        <v>58</v>
      </c>
    </row>
    <row r="522" spans="1:43" x14ac:dyDescent="0.35">
      <c r="A522" t="s">
        <v>2110</v>
      </c>
      <c r="B522" t="s">
        <v>47</v>
      </c>
      <c r="C522" t="s">
        <v>2121</v>
      </c>
      <c r="E522" t="s">
        <v>49</v>
      </c>
      <c r="F522" t="s">
        <v>2122</v>
      </c>
      <c r="G522" t="s">
        <v>2123</v>
      </c>
      <c r="I522" t="str">
        <f>HYPERLINK("https://play.google.com/store/apps/details?id=com.finopaymentbank.mobile&amp;reviewId=5420fa49-a757-47b4-8b1b-6604da53fa43","https://play.google.com/store/apps/details?id=com.finopaymentbank.mobile&amp;reviewId=5420fa49-a757-47b4-8b1b-6604da53fa43")</f>
        <v>https://play.google.com/store/apps/details?id=com.finopaymentbank.mobile&amp;reviewId=5420fa49-a757-47b4-8b1b-6604da53fa43</v>
      </c>
      <c r="Y522" t="s">
        <v>53</v>
      </c>
      <c r="Z522" t="s">
        <v>54</v>
      </c>
      <c r="AH522" t="s">
        <v>2006</v>
      </c>
      <c r="AI522" t="s">
        <v>2124</v>
      </c>
      <c r="AJ522">
        <v>31</v>
      </c>
      <c r="AK522" t="s">
        <v>2125</v>
      </c>
      <c r="AL522" t="s">
        <v>58</v>
      </c>
      <c r="AM522" t="s">
        <v>58</v>
      </c>
      <c r="AN522" t="s">
        <v>58</v>
      </c>
      <c r="AO522" t="s">
        <v>58</v>
      </c>
      <c r="AP522" t="s">
        <v>58</v>
      </c>
      <c r="AQ522" t="s">
        <v>58</v>
      </c>
    </row>
    <row r="523" spans="1:43" x14ac:dyDescent="0.35">
      <c r="A523" t="s">
        <v>2110</v>
      </c>
      <c r="B523" t="s">
        <v>47</v>
      </c>
      <c r="C523" t="s">
        <v>2126</v>
      </c>
      <c r="E523" t="s">
        <v>49</v>
      </c>
      <c r="F523" t="s">
        <v>86</v>
      </c>
      <c r="G523" t="s">
        <v>2127</v>
      </c>
      <c r="I523" t="str">
        <f>HYPERLINK("https://play.google.com/store/apps/details?id=com.finopaymentbank.mobile&amp;reviewId=2e2846e4-702c-49e9-be99-c0d798146956","https://play.google.com/store/apps/details?id=com.finopaymentbank.mobile&amp;reviewId=2e2846e4-702c-49e9-be99-c0d798146956")</f>
        <v>https://play.google.com/store/apps/details?id=com.finopaymentbank.mobile&amp;reviewId=2e2846e4-702c-49e9-be99-c0d798146956</v>
      </c>
      <c r="J523" t="s">
        <v>52</v>
      </c>
      <c r="Y523" t="s">
        <v>53</v>
      </c>
      <c r="Z523" t="s">
        <v>54</v>
      </c>
      <c r="AH523" t="s">
        <v>2006</v>
      </c>
      <c r="AJ523">
        <v>33</v>
      </c>
      <c r="AK523" t="s">
        <v>57</v>
      </c>
      <c r="AL523" t="s">
        <v>58</v>
      </c>
      <c r="AM523" t="s">
        <v>58</v>
      </c>
      <c r="AN523" t="s">
        <v>58</v>
      </c>
      <c r="AO523" t="s">
        <v>58</v>
      </c>
      <c r="AP523" t="s">
        <v>58</v>
      </c>
      <c r="AQ523" t="s">
        <v>58</v>
      </c>
    </row>
    <row r="524" spans="1:43" x14ac:dyDescent="0.35">
      <c r="A524" t="s">
        <v>2110</v>
      </c>
      <c r="B524" t="s">
        <v>47</v>
      </c>
      <c r="C524" t="s">
        <v>2128</v>
      </c>
      <c r="E524" t="s">
        <v>49</v>
      </c>
      <c r="F524" t="s">
        <v>999</v>
      </c>
      <c r="G524" t="s">
        <v>2129</v>
      </c>
      <c r="I524" t="str">
        <f>HYPERLINK("https://play.google.com/store/apps/details?id=com.finopaymentbank.mobile&amp;reviewId=e05caa98-8fa0-41bd-8138-3d0e3c903034","https://play.google.com/store/apps/details?id=com.finopaymentbank.mobile&amp;reviewId=e05caa98-8fa0-41bd-8138-3d0e3c903034")</f>
        <v>https://play.google.com/store/apps/details?id=com.finopaymentbank.mobile&amp;reviewId=e05caa98-8fa0-41bd-8138-3d0e3c903034</v>
      </c>
      <c r="J524" t="s">
        <v>52</v>
      </c>
      <c r="Y524" t="s">
        <v>53</v>
      </c>
      <c r="Z524" t="s">
        <v>54</v>
      </c>
      <c r="AH524" t="s">
        <v>2006</v>
      </c>
      <c r="AI524" t="s">
        <v>2130</v>
      </c>
      <c r="AJ524">
        <v>29</v>
      </c>
      <c r="AK524" t="s">
        <v>81</v>
      </c>
      <c r="AL524" t="s">
        <v>58</v>
      </c>
      <c r="AM524" t="s">
        <v>58</v>
      </c>
      <c r="AN524" t="s">
        <v>58</v>
      </c>
      <c r="AO524" t="s">
        <v>58</v>
      </c>
      <c r="AP524" t="s">
        <v>58</v>
      </c>
      <c r="AQ524" t="s">
        <v>58</v>
      </c>
    </row>
    <row r="525" spans="1:43" x14ac:dyDescent="0.35">
      <c r="A525" t="s">
        <v>2110</v>
      </c>
      <c r="B525" t="s">
        <v>47</v>
      </c>
      <c r="C525" t="s">
        <v>2131</v>
      </c>
      <c r="E525" t="s">
        <v>49</v>
      </c>
      <c r="F525" t="s">
        <v>77</v>
      </c>
      <c r="G525" t="s">
        <v>2132</v>
      </c>
      <c r="I525" t="str">
        <f>HYPERLINK("https://play.google.com/store/apps/details?id=com.finopaymentbank.mobile&amp;reviewId=15d9f5b0-3dcc-4e3c-ae0a-b4096a0b20f0","https://play.google.com/store/apps/details?id=com.finopaymentbank.mobile&amp;reviewId=15d9f5b0-3dcc-4e3c-ae0a-b4096a0b20f0")</f>
        <v>https://play.google.com/store/apps/details?id=com.finopaymentbank.mobile&amp;reviewId=15d9f5b0-3dcc-4e3c-ae0a-b4096a0b20f0</v>
      </c>
      <c r="Y525" t="s">
        <v>53</v>
      </c>
      <c r="Z525" t="s">
        <v>54</v>
      </c>
      <c r="AH525" t="s">
        <v>2006</v>
      </c>
      <c r="AI525" t="s">
        <v>1388</v>
      </c>
      <c r="AJ525">
        <v>30</v>
      </c>
      <c r="AK525" t="s">
        <v>81</v>
      </c>
      <c r="AL525" t="s">
        <v>58</v>
      </c>
      <c r="AM525" t="s">
        <v>58</v>
      </c>
      <c r="AN525" t="s">
        <v>58</v>
      </c>
      <c r="AO525" t="s">
        <v>58</v>
      </c>
      <c r="AP525" t="s">
        <v>58</v>
      </c>
      <c r="AQ525" t="s">
        <v>58</v>
      </c>
    </row>
    <row r="526" spans="1:43" x14ac:dyDescent="0.35">
      <c r="A526" t="s">
        <v>2110</v>
      </c>
      <c r="B526" t="s">
        <v>47</v>
      </c>
      <c r="C526" t="s">
        <v>2133</v>
      </c>
      <c r="E526" t="s">
        <v>76</v>
      </c>
      <c r="F526" t="s">
        <v>1823</v>
      </c>
      <c r="G526" t="s">
        <v>2134</v>
      </c>
      <c r="I526" t="str">
        <f>HYPERLINK("https://play.google.com/store/apps/details?id=com.finopaymentbank.mobile&amp;reviewId=b745aded-9859-485b-9732-533f94669b9e","https://play.google.com/store/apps/details?id=com.finopaymentbank.mobile&amp;reviewId=b745aded-9859-485b-9732-533f94669b9e")</f>
        <v>https://play.google.com/store/apps/details?id=com.finopaymentbank.mobile&amp;reviewId=b745aded-9859-485b-9732-533f94669b9e</v>
      </c>
      <c r="J526" t="s">
        <v>52</v>
      </c>
      <c r="Y526" t="s">
        <v>53</v>
      </c>
      <c r="Z526" t="s">
        <v>114</v>
      </c>
      <c r="AH526" t="s">
        <v>2006</v>
      </c>
      <c r="AI526" t="s">
        <v>289</v>
      </c>
      <c r="AJ526">
        <v>30</v>
      </c>
      <c r="AK526" t="s">
        <v>70</v>
      </c>
      <c r="AL526" t="s">
        <v>58</v>
      </c>
      <c r="AM526" t="s">
        <v>58</v>
      </c>
      <c r="AN526" t="s">
        <v>58</v>
      </c>
      <c r="AO526" t="s">
        <v>58</v>
      </c>
      <c r="AP526" t="s">
        <v>58</v>
      </c>
      <c r="AQ526" t="s">
        <v>58</v>
      </c>
    </row>
    <row r="527" spans="1:43" x14ac:dyDescent="0.35">
      <c r="A527" t="s">
        <v>2110</v>
      </c>
      <c r="B527" t="s">
        <v>47</v>
      </c>
      <c r="C527" t="s">
        <v>2135</v>
      </c>
      <c r="E527" t="s">
        <v>76</v>
      </c>
      <c r="F527" t="s">
        <v>2136</v>
      </c>
      <c r="G527" t="s">
        <v>2137</v>
      </c>
      <c r="I527" t="str">
        <f>HYPERLINK("https://play.google.com/store/apps/details?id=com.finopaymentbank.mobile&amp;reviewId=5e089c2c-0a7a-4b6d-9460-c4c9ff0d0852","https://play.google.com/store/apps/details?id=com.finopaymentbank.mobile&amp;reviewId=5e089c2c-0a7a-4b6d-9460-c4c9ff0d0852")</f>
        <v>https://play.google.com/store/apps/details?id=com.finopaymentbank.mobile&amp;reviewId=5e089c2c-0a7a-4b6d-9460-c4c9ff0d0852</v>
      </c>
      <c r="J527" t="s">
        <v>52</v>
      </c>
      <c r="Y527" t="s">
        <v>53</v>
      </c>
      <c r="Z527" t="s">
        <v>114</v>
      </c>
      <c r="AI527" t="s">
        <v>2138</v>
      </c>
      <c r="AJ527">
        <v>34</v>
      </c>
      <c r="AK527" t="s">
        <v>63</v>
      </c>
      <c r="AL527" t="s">
        <v>58</v>
      </c>
      <c r="AM527" t="s">
        <v>58</v>
      </c>
      <c r="AN527" t="s">
        <v>58</v>
      </c>
      <c r="AO527" t="s">
        <v>58</v>
      </c>
      <c r="AP527" t="s">
        <v>58</v>
      </c>
      <c r="AQ527" t="s">
        <v>58</v>
      </c>
    </row>
    <row r="528" spans="1:43" x14ac:dyDescent="0.35">
      <c r="A528" t="s">
        <v>2110</v>
      </c>
      <c r="B528" t="s">
        <v>47</v>
      </c>
      <c r="C528" t="s">
        <v>2139</v>
      </c>
      <c r="E528" t="s">
        <v>76</v>
      </c>
      <c r="F528" t="s">
        <v>2140</v>
      </c>
      <c r="G528" t="s">
        <v>2141</v>
      </c>
      <c r="I528" t="str">
        <f>HYPERLINK("https://play.google.com/store/apps/details?id=com.finopaymentbank.mobile&amp;reviewId=db9ed477-ee9a-4ae7-b2d7-6d73688fb1de","https://play.google.com/store/apps/details?id=com.finopaymentbank.mobile&amp;reviewId=db9ed477-ee9a-4ae7-b2d7-6d73688fb1de")</f>
        <v>https://play.google.com/store/apps/details?id=com.finopaymentbank.mobile&amp;reviewId=db9ed477-ee9a-4ae7-b2d7-6d73688fb1de</v>
      </c>
      <c r="Y528" t="s">
        <v>53</v>
      </c>
      <c r="Z528" t="s">
        <v>114</v>
      </c>
      <c r="AH528" t="s">
        <v>2006</v>
      </c>
      <c r="AI528" t="s">
        <v>2142</v>
      </c>
      <c r="AJ528">
        <v>33</v>
      </c>
      <c r="AK528" t="s">
        <v>2125</v>
      </c>
      <c r="AL528" t="s">
        <v>58</v>
      </c>
      <c r="AM528" t="s">
        <v>58</v>
      </c>
      <c r="AN528" t="s">
        <v>58</v>
      </c>
      <c r="AO528" t="s">
        <v>58</v>
      </c>
      <c r="AP528" t="s">
        <v>58</v>
      </c>
      <c r="AQ528" t="s">
        <v>58</v>
      </c>
    </row>
    <row r="529" spans="1:43" x14ac:dyDescent="0.35">
      <c r="A529" t="s">
        <v>2143</v>
      </c>
      <c r="B529" t="s">
        <v>47</v>
      </c>
      <c r="C529" t="s">
        <v>2144</v>
      </c>
      <c r="E529" t="s">
        <v>49</v>
      </c>
      <c r="F529" t="s">
        <v>86</v>
      </c>
      <c r="G529" t="s">
        <v>2145</v>
      </c>
      <c r="I529" t="str">
        <f>HYPERLINK("https://play.google.com/store/apps/details?id=com.finopaymentbank.mobile&amp;reviewId=7d17eba1-7810-4a03-887f-e8eec1e4d37a","https://play.google.com/store/apps/details?id=com.finopaymentbank.mobile&amp;reviewId=7d17eba1-7810-4a03-887f-e8eec1e4d37a")</f>
        <v>https://play.google.com/store/apps/details?id=com.finopaymentbank.mobile&amp;reviewId=7d17eba1-7810-4a03-887f-e8eec1e4d37a</v>
      </c>
      <c r="J529" t="s">
        <v>52</v>
      </c>
      <c r="Y529" t="s">
        <v>53</v>
      </c>
      <c r="Z529" t="s">
        <v>54</v>
      </c>
      <c r="AI529" t="s">
        <v>2146</v>
      </c>
      <c r="AJ529">
        <v>31</v>
      </c>
      <c r="AK529" t="s">
        <v>57</v>
      </c>
      <c r="AL529" t="s">
        <v>58</v>
      </c>
      <c r="AM529" t="s">
        <v>58</v>
      </c>
      <c r="AN529" t="s">
        <v>58</v>
      </c>
      <c r="AO529" t="s">
        <v>58</v>
      </c>
      <c r="AP529" t="s">
        <v>58</v>
      </c>
      <c r="AQ529" t="s">
        <v>58</v>
      </c>
    </row>
    <row r="530" spans="1:43" x14ac:dyDescent="0.35">
      <c r="A530" t="s">
        <v>2143</v>
      </c>
      <c r="B530" t="s">
        <v>47</v>
      </c>
      <c r="C530" t="s">
        <v>2147</v>
      </c>
      <c r="E530" t="s">
        <v>49</v>
      </c>
      <c r="F530" t="s">
        <v>86</v>
      </c>
      <c r="G530" t="s">
        <v>2148</v>
      </c>
      <c r="I530" t="str">
        <f>HYPERLINK("https://play.google.com/store/apps/details?id=com.finopaymentbank.mobile&amp;reviewId=6e7c93d2-4afd-47f3-8df6-792d1daaec75","https://play.google.com/store/apps/details?id=com.finopaymentbank.mobile&amp;reviewId=6e7c93d2-4afd-47f3-8df6-792d1daaec75")</f>
        <v>https://play.google.com/store/apps/details?id=com.finopaymentbank.mobile&amp;reviewId=6e7c93d2-4afd-47f3-8df6-792d1daaec75</v>
      </c>
      <c r="J530" t="s">
        <v>52</v>
      </c>
      <c r="Y530" t="s">
        <v>53</v>
      </c>
      <c r="Z530" t="s">
        <v>54</v>
      </c>
      <c r="AH530" t="s">
        <v>2006</v>
      </c>
      <c r="AI530" t="s">
        <v>1032</v>
      </c>
      <c r="AJ530">
        <v>31</v>
      </c>
      <c r="AK530" t="s">
        <v>57</v>
      </c>
      <c r="AL530" t="s">
        <v>58</v>
      </c>
      <c r="AM530" t="s">
        <v>58</v>
      </c>
      <c r="AN530" t="s">
        <v>58</v>
      </c>
      <c r="AO530" t="s">
        <v>58</v>
      </c>
      <c r="AP530" t="s">
        <v>58</v>
      </c>
      <c r="AQ530" t="s">
        <v>58</v>
      </c>
    </row>
    <row r="531" spans="1:43" x14ac:dyDescent="0.35">
      <c r="A531" t="s">
        <v>2143</v>
      </c>
      <c r="B531" t="s">
        <v>47</v>
      </c>
      <c r="C531" t="s">
        <v>1377</v>
      </c>
      <c r="E531" t="s">
        <v>65</v>
      </c>
      <c r="F531" t="s">
        <v>86</v>
      </c>
      <c r="G531" t="s">
        <v>2149</v>
      </c>
      <c r="I531" t="str">
        <f>HYPERLINK("https://play.google.com/store/apps/details?id=com.finopaymentbank.mobile&amp;reviewId=bbd0e3c5-88fb-44a7-b5eb-b893a0791419","https://play.google.com/store/apps/details?id=com.finopaymentbank.mobile&amp;reviewId=bbd0e3c5-88fb-44a7-b5eb-b893a0791419")</f>
        <v>https://play.google.com/store/apps/details?id=com.finopaymentbank.mobile&amp;reviewId=bbd0e3c5-88fb-44a7-b5eb-b893a0791419</v>
      </c>
      <c r="J531" t="s">
        <v>52</v>
      </c>
      <c r="Y531" t="s">
        <v>53</v>
      </c>
      <c r="Z531" t="s">
        <v>68</v>
      </c>
      <c r="AH531" t="s">
        <v>187</v>
      </c>
      <c r="AI531" t="s">
        <v>414</v>
      </c>
      <c r="AJ531">
        <v>27</v>
      </c>
      <c r="AK531" t="s">
        <v>57</v>
      </c>
      <c r="AL531" t="s">
        <v>58</v>
      </c>
      <c r="AM531" t="s">
        <v>58</v>
      </c>
      <c r="AN531" t="s">
        <v>58</v>
      </c>
      <c r="AO531" t="s">
        <v>58</v>
      </c>
      <c r="AP531" t="s">
        <v>58</v>
      </c>
      <c r="AQ531" t="s">
        <v>58</v>
      </c>
    </row>
    <row r="532" spans="1:43" x14ac:dyDescent="0.35">
      <c r="A532" t="s">
        <v>2143</v>
      </c>
      <c r="B532" t="s">
        <v>47</v>
      </c>
      <c r="C532" t="s">
        <v>2150</v>
      </c>
      <c r="E532" t="s">
        <v>49</v>
      </c>
      <c r="F532" t="s">
        <v>2151</v>
      </c>
      <c r="G532" t="s">
        <v>2152</v>
      </c>
      <c r="I532" t="str">
        <f>HYPERLINK("https://play.google.com/store/apps/details?id=com.finopaymentbank.mobile&amp;reviewId=be582399-ff3a-4002-ae7d-75524de5d880","https://play.google.com/store/apps/details?id=com.finopaymentbank.mobile&amp;reviewId=be582399-ff3a-4002-ae7d-75524de5d880")</f>
        <v>https://play.google.com/store/apps/details?id=com.finopaymentbank.mobile&amp;reviewId=be582399-ff3a-4002-ae7d-75524de5d880</v>
      </c>
      <c r="Y532" t="s">
        <v>53</v>
      </c>
      <c r="Z532" t="s">
        <v>54</v>
      </c>
      <c r="AH532" t="s">
        <v>2006</v>
      </c>
      <c r="AI532" t="s">
        <v>844</v>
      </c>
      <c r="AJ532">
        <v>33</v>
      </c>
      <c r="AK532" t="s">
        <v>154</v>
      </c>
      <c r="AL532" t="s">
        <v>58</v>
      </c>
      <c r="AM532" t="s">
        <v>58</v>
      </c>
      <c r="AN532" t="s">
        <v>58</v>
      </c>
      <c r="AO532" t="s">
        <v>58</v>
      </c>
      <c r="AP532" t="s">
        <v>58</v>
      </c>
      <c r="AQ532" t="s">
        <v>58</v>
      </c>
    </row>
    <row r="533" spans="1:43" x14ac:dyDescent="0.35">
      <c r="A533" t="s">
        <v>2143</v>
      </c>
      <c r="B533" t="s">
        <v>47</v>
      </c>
      <c r="C533" t="s">
        <v>2153</v>
      </c>
      <c r="E533" t="s">
        <v>76</v>
      </c>
      <c r="F533" t="s">
        <v>2154</v>
      </c>
      <c r="G533" t="s">
        <v>2155</v>
      </c>
      <c r="I533" t="str">
        <f>HYPERLINK("https://play.google.com/store/apps/details?id=com.finopaymentbank.mobile&amp;reviewId=5f09185a-4c1d-4dc0-b094-9186391a5f31","https://play.google.com/store/apps/details?id=com.finopaymentbank.mobile&amp;reviewId=5f09185a-4c1d-4dc0-b094-9186391a5f31")</f>
        <v>https://play.google.com/store/apps/details?id=com.finopaymentbank.mobile&amp;reviewId=5f09185a-4c1d-4dc0-b094-9186391a5f31</v>
      </c>
      <c r="J533" t="s">
        <v>92</v>
      </c>
      <c r="Y533" t="s">
        <v>53</v>
      </c>
      <c r="Z533" t="s">
        <v>79</v>
      </c>
      <c r="AI533" t="s">
        <v>517</v>
      </c>
      <c r="AJ533">
        <v>33</v>
      </c>
      <c r="AK533" t="s">
        <v>63</v>
      </c>
      <c r="AL533" t="s">
        <v>58</v>
      </c>
      <c r="AM533" t="s">
        <v>58</v>
      </c>
      <c r="AN533" t="s">
        <v>58</v>
      </c>
      <c r="AO533" t="s">
        <v>58</v>
      </c>
      <c r="AP533" t="s">
        <v>58</v>
      </c>
      <c r="AQ533" t="s">
        <v>58</v>
      </c>
    </row>
    <row r="534" spans="1:43" x14ac:dyDescent="0.35">
      <c r="A534" t="s">
        <v>2143</v>
      </c>
      <c r="B534" t="s">
        <v>47</v>
      </c>
      <c r="C534" t="s">
        <v>2156</v>
      </c>
      <c r="E534" t="s">
        <v>76</v>
      </c>
      <c r="F534" t="s">
        <v>2157</v>
      </c>
      <c r="G534" t="s">
        <v>2158</v>
      </c>
      <c r="I534" t="str">
        <f>HYPERLINK("https://play.google.com/store/apps/details?id=com.finopaymentbank.mobile&amp;reviewId=45c5df2e-5a8e-4317-8237-f1078f2c389e","https://play.google.com/store/apps/details?id=com.finopaymentbank.mobile&amp;reviewId=45c5df2e-5a8e-4317-8237-f1078f2c389e")</f>
        <v>https://play.google.com/store/apps/details?id=com.finopaymentbank.mobile&amp;reviewId=45c5df2e-5a8e-4317-8237-f1078f2c389e</v>
      </c>
      <c r="J534" t="s">
        <v>52</v>
      </c>
      <c r="Y534" t="s">
        <v>53</v>
      </c>
      <c r="Z534" t="s">
        <v>114</v>
      </c>
      <c r="AH534" t="s">
        <v>2006</v>
      </c>
      <c r="AI534" t="s">
        <v>1623</v>
      </c>
      <c r="AJ534">
        <v>34</v>
      </c>
      <c r="AK534" t="s">
        <v>154</v>
      </c>
      <c r="AL534" t="s">
        <v>58</v>
      </c>
      <c r="AM534" t="s">
        <v>58</v>
      </c>
      <c r="AN534" t="s">
        <v>58</v>
      </c>
      <c r="AO534" t="s">
        <v>58</v>
      </c>
      <c r="AP534" t="s">
        <v>58</v>
      </c>
      <c r="AQ534" t="s">
        <v>58</v>
      </c>
    </row>
    <row r="535" spans="1:43" x14ac:dyDescent="0.35">
      <c r="A535" t="s">
        <v>2143</v>
      </c>
      <c r="B535" t="s">
        <v>47</v>
      </c>
      <c r="C535" t="s">
        <v>2159</v>
      </c>
      <c r="E535" t="s">
        <v>49</v>
      </c>
      <c r="F535" t="s">
        <v>2160</v>
      </c>
      <c r="G535" t="s">
        <v>2161</v>
      </c>
      <c r="I535" t="str">
        <f>HYPERLINK("https://play.google.com/store/apps/details?id=com.finopaymentbank.mobile&amp;reviewId=e1598f1f-cbb9-4c7c-9737-a412fa7fc09a","https://play.google.com/store/apps/details?id=com.finopaymentbank.mobile&amp;reviewId=e1598f1f-cbb9-4c7c-9737-a412fa7fc09a")</f>
        <v>https://play.google.com/store/apps/details?id=com.finopaymentbank.mobile&amp;reviewId=e1598f1f-cbb9-4c7c-9737-a412fa7fc09a</v>
      </c>
      <c r="J535" t="s">
        <v>52</v>
      </c>
      <c r="Y535" t="s">
        <v>53</v>
      </c>
      <c r="Z535" t="s">
        <v>54</v>
      </c>
      <c r="AI535" t="s">
        <v>945</v>
      </c>
      <c r="AJ535">
        <v>28</v>
      </c>
      <c r="AK535" t="s">
        <v>63</v>
      </c>
      <c r="AL535" t="s">
        <v>58</v>
      </c>
      <c r="AM535" t="s">
        <v>58</v>
      </c>
      <c r="AN535" t="s">
        <v>58</v>
      </c>
      <c r="AO535" t="s">
        <v>58</v>
      </c>
      <c r="AP535" t="s">
        <v>58</v>
      </c>
      <c r="AQ535" t="s">
        <v>58</v>
      </c>
    </row>
    <row r="536" spans="1:43" x14ac:dyDescent="0.35">
      <c r="A536" t="s">
        <v>2143</v>
      </c>
      <c r="B536" t="s">
        <v>47</v>
      </c>
      <c r="C536" t="s">
        <v>2162</v>
      </c>
      <c r="E536" t="s">
        <v>49</v>
      </c>
      <c r="F536" t="s">
        <v>2163</v>
      </c>
      <c r="G536" t="s">
        <v>2164</v>
      </c>
      <c r="I536" t="str">
        <f>HYPERLINK("https://play.google.com/store/apps/details?id=com.finopaymentbank.mobile&amp;reviewId=4d7a2122-0d4f-4b2b-8605-60f41bc4907d","https://play.google.com/store/apps/details?id=com.finopaymentbank.mobile&amp;reviewId=4d7a2122-0d4f-4b2b-8605-60f41bc4907d")</f>
        <v>https://play.google.com/store/apps/details?id=com.finopaymentbank.mobile&amp;reviewId=4d7a2122-0d4f-4b2b-8605-60f41bc4907d</v>
      </c>
      <c r="J536" t="s">
        <v>52</v>
      </c>
      <c r="Y536" t="s">
        <v>53</v>
      </c>
      <c r="Z536" t="s">
        <v>54</v>
      </c>
      <c r="AH536" t="s">
        <v>2006</v>
      </c>
      <c r="AI536" t="s">
        <v>2165</v>
      </c>
      <c r="AJ536">
        <v>33</v>
      </c>
      <c r="AK536" t="s">
        <v>63</v>
      </c>
      <c r="AL536" t="s">
        <v>58</v>
      </c>
      <c r="AM536" t="s">
        <v>58</v>
      </c>
      <c r="AN536" t="s">
        <v>58</v>
      </c>
      <c r="AO536" t="s">
        <v>58</v>
      </c>
      <c r="AP536" t="s">
        <v>58</v>
      </c>
      <c r="AQ536" t="s">
        <v>58</v>
      </c>
    </row>
    <row r="537" spans="1:43" x14ac:dyDescent="0.35">
      <c r="A537" t="s">
        <v>2143</v>
      </c>
      <c r="B537" t="s">
        <v>47</v>
      </c>
      <c r="C537" t="s">
        <v>1484</v>
      </c>
      <c r="E537" t="s">
        <v>49</v>
      </c>
      <c r="F537" t="s">
        <v>86</v>
      </c>
      <c r="G537" t="s">
        <v>2166</v>
      </c>
      <c r="I537" t="str">
        <f>HYPERLINK("https://play.google.com/store/apps/details?id=com.finopaymentbank.mobile&amp;reviewId=6689d8c2-dbf1-4360-9ae1-b6cb4df450ce","https://play.google.com/store/apps/details?id=com.finopaymentbank.mobile&amp;reviewId=6689d8c2-dbf1-4360-9ae1-b6cb4df450ce")</f>
        <v>https://play.google.com/store/apps/details?id=com.finopaymentbank.mobile&amp;reviewId=6689d8c2-dbf1-4360-9ae1-b6cb4df450ce</v>
      </c>
      <c r="J537" t="s">
        <v>92</v>
      </c>
      <c r="Y537" t="s">
        <v>53</v>
      </c>
      <c r="Z537" t="s">
        <v>54</v>
      </c>
      <c r="AH537" t="s">
        <v>55</v>
      </c>
      <c r="AI537" t="s">
        <v>615</v>
      </c>
      <c r="AJ537">
        <v>29</v>
      </c>
      <c r="AK537" t="s">
        <v>57</v>
      </c>
      <c r="AL537" t="s">
        <v>58</v>
      </c>
      <c r="AM537" t="s">
        <v>58</v>
      </c>
      <c r="AN537" t="s">
        <v>58</v>
      </c>
      <c r="AO537" t="s">
        <v>58</v>
      </c>
      <c r="AP537" t="s">
        <v>58</v>
      </c>
      <c r="AQ537" t="s">
        <v>58</v>
      </c>
    </row>
    <row r="538" spans="1:43" x14ac:dyDescent="0.35">
      <c r="A538" t="s">
        <v>2143</v>
      </c>
      <c r="B538" t="s">
        <v>47</v>
      </c>
      <c r="C538" t="s">
        <v>2167</v>
      </c>
      <c r="E538" t="s">
        <v>49</v>
      </c>
      <c r="F538" t="s">
        <v>2168</v>
      </c>
      <c r="G538" t="s">
        <v>2169</v>
      </c>
      <c r="I538" t="str">
        <f>HYPERLINK("https://play.google.com/store/apps/details?id=com.finopaymentbank.mobile&amp;reviewId=eac1abc7-ef3e-49d4-b19d-f14da2b575c5","https://play.google.com/store/apps/details?id=com.finopaymentbank.mobile&amp;reviewId=eac1abc7-ef3e-49d4-b19d-f14da2b575c5")</f>
        <v>https://play.google.com/store/apps/details?id=com.finopaymentbank.mobile&amp;reviewId=eac1abc7-ef3e-49d4-b19d-f14da2b575c5</v>
      </c>
      <c r="J538" t="s">
        <v>52</v>
      </c>
      <c r="Y538" t="s">
        <v>53</v>
      </c>
      <c r="Z538" t="s">
        <v>54</v>
      </c>
      <c r="AH538" t="s">
        <v>2006</v>
      </c>
      <c r="AI538" t="s">
        <v>1611</v>
      </c>
      <c r="AJ538">
        <v>33</v>
      </c>
      <c r="AK538" t="s">
        <v>202</v>
      </c>
      <c r="AL538" t="s">
        <v>58</v>
      </c>
      <c r="AM538" t="s">
        <v>58</v>
      </c>
      <c r="AN538" t="s">
        <v>58</v>
      </c>
      <c r="AO538" t="s">
        <v>58</v>
      </c>
      <c r="AP538" t="s">
        <v>58</v>
      </c>
      <c r="AQ538" t="s">
        <v>58</v>
      </c>
    </row>
    <row r="539" spans="1:43" x14ac:dyDescent="0.35">
      <c r="A539" t="s">
        <v>2143</v>
      </c>
      <c r="B539" t="s">
        <v>47</v>
      </c>
      <c r="C539" t="s">
        <v>2170</v>
      </c>
      <c r="E539" t="s">
        <v>49</v>
      </c>
      <c r="F539" t="s">
        <v>86</v>
      </c>
      <c r="G539" t="s">
        <v>2171</v>
      </c>
      <c r="I539" t="str">
        <f>HYPERLINK("https://play.google.com/store/apps/details?id=com.finopaymentbank.mobile&amp;reviewId=a8738ea4-f916-44e6-85a6-3e208aa21aac","https://play.google.com/store/apps/details?id=com.finopaymentbank.mobile&amp;reviewId=a8738ea4-f916-44e6-85a6-3e208aa21aac")</f>
        <v>https://play.google.com/store/apps/details?id=com.finopaymentbank.mobile&amp;reviewId=a8738ea4-f916-44e6-85a6-3e208aa21aac</v>
      </c>
      <c r="J539" t="s">
        <v>52</v>
      </c>
      <c r="Y539" t="s">
        <v>53</v>
      </c>
      <c r="Z539" t="s">
        <v>54</v>
      </c>
      <c r="AH539" t="s">
        <v>2006</v>
      </c>
      <c r="AI539" t="s">
        <v>1994</v>
      </c>
      <c r="AJ539">
        <v>34</v>
      </c>
      <c r="AK539" t="s">
        <v>57</v>
      </c>
      <c r="AL539" t="s">
        <v>58</v>
      </c>
      <c r="AM539" t="s">
        <v>58</v>
      </c>
      <c r="AN539" t="s">
        <v>58</v>
      </c>
      <c r="AO539" t="s">
        <v>58</v>
      </c>
      <c r="AP539" t="s">
        <v>58</v>
      </c>
      <c r="AQ539" t="s">
        <v>58</v>
      </c>
    </row>
    <row r="540" spans="1:43" x14ac:dyDescent="0.35">
      <c r="A540" t="s">
        <v>2172</v>
      </c>
      <c r="B540" t="s">
        <v>47</v>
      </c>
      <c r="C540" t="s">
        <v>2173</v>
      </c>
      <c r="E540" t="s">
        <v>49</v>
      </c>
      <c r="F540" t="s">
        <v>77</v>
      </c>
      <c r="G540" t="s">
        <v>2174</v>
      </c>
      <c r="I540" t="str">
        <f>HYPERLINK("https://play.google.com/store/apps/details?id=com.finopaymentbank.mobile&amp;reviewId=a8ae7f7f-bf30-41da-859d-cf7ad759f385","https://play.google.com/store/apps/details?id=com.finopaymentbank.mobile&amp;reviewId=a8ae7f7f-bf30-41da-859d-cf7ad759f385")</f>
        <v>https://play.google.com/store/apps/details?id=com.finopaymentbank.mobile&amp;reviewId=a8ae7f7f-bf30-41da-859d-cf7ad759f385</v>
      </c>
      <c r="J540" t="s">
        <v>52</v>
      </c>
      <c r="Y540" t="s">
        <v>53</v>
      </c>
      <c r="Z540" t="s">
        <v>54</v>
      </c>
      <c r="AH540" t="s">
        <v>2006</v>
      </c>
      <c r="AI540" t="s">
        <v>2175</v>
      </c>
      <c r="AJ540">
        <v>34</v>
      </c>
      <c r="AK540" t="s">
        <v>81</v>
      </c>
      <c r="AL540" t="s">
        <v>58</v>
      </c>
      <c r="AM540" t="s">
        <v>58</v>
      </c>
      <c r="AN540" t="s">
        <v>58</v>
      </c>
      <c r="AO540" t="s">
        <v>58</v>
      </c>
      <c r="AP540" t="s">
        <v>58</v>
      </c>
      <c r="AQ540" t="s">
        <v>58</v>
      </c>
    </row>
    <row r="541" spans="1:43" x14ac:dyDescent="0.35">
      <c r="A541" t="s">
        <v>2172</v>
      </c>
      <c r="B541" t="s">
        <v>47</v>
      </c>
      <c r="C541" t="s">
        <v>2176</v>
      </c>
      <c r="E541" t="s">
        <v>49</v>
      </c>
      <c r="F541" t="s">
        <v>77</v>
      </c>
      <c r="G541" t="s">
        <v>2177</v>
      </c>
      <c r="I541" t="str">
        <f>HYPERLINK("https://play.google.com/store/apps/details?id=com.finopaymentbank.mobile&amp;reviewId=24428358-7a81-4bb2-a10a-9acb6b9f4333","https://play.google.com/store/apps/details?id=com.finopaymentbank.mobile&amp;reviewId=24428358-7a81-4bb2-a10a-9acb6b9f4333")</f>
        <v>https://play.google.com/store/apps/details?id=com.finopaymentbank.mobile&amp;reviewId=24428358-7a81-4bb2-a10a-9acb6b9f4333</v>
      </c>
      <c r="J541" t="s">
        <v>52</v>
      </c>
      <c r="Y541" t="s">
        <v>53</v>
      </c>
      <c r="Z541" t="s">
        <v>54</v>
      </c>
      <c r="AH541" t="s">
        <v>1990</v>
      </c>
      <c r="AI541" t="s">
        <v>470</v>
      </c>
      <c r="AJ541">
        <v>29</v>
      </c>
      <c r="AK541" t="s">
        <v>81</v>
      </c>
      <c r="AL541" t="s">
        <v>58</v>
      </c>
      <c r="AM541" t="s">
        <v>58</v>
      </c>
      <c r="AN541" t="s">
        <v>58</v>
      </c>
      <c r="AO541" t="s">
        <v>58</v>
      </c>
      <c r="AP541" t="s">
        <v>58</v>
      </c>
      <c r="AQ541" t="s">
        <v>58</v>
      </c>
    </row>
    <row r="542" spans="1:43" x14ac:dyDescent="0.35">
      <c r="A542" t="s">
        <v>2172</v>
      </c>
      <c r="B542" t="s">
        <v>47</v>
      </c>
      <c r="C542" t="s">
        <v>2178</v>
      </c>
      <c r="E542" t="s">
        <v>49</v>
      </c>
      <c r="F542" t="s">
        <v>2179</v>
      </c>
      <c r="G542" t="s">
        <v>2180</v>
      </c>
      <c r="I542" t="str">
        <f>HYPERLINK("https://play.google.com/store/apps/details?id=com.finopaymentbank.mobile&amp;reviewId=ba2575f8-60fa-44a6-9bce-801af0102cf2","https://play.google.com/store/apps/details?id=com.finopaymentbank.mobile&amp;reviewId=ba2575f8-60fa-44a6-9bce-801af0102cf2")</f>
        <v>https://play.google.com/store/apps/details?id=com.finopaymentbank.mobile&amp;reviewId=ba2575f8-60fa-44a6-9bce-801af0102cf2</v>
      </c>
      <c r="J542" t="s">
        <v>52</v>
      </c>
      <c r="Y542" t="s">
        <v>53</v>
      </c>
      <c r="Z542" t="s">
        <v>54</v>
      </c>
      <c r="AH542" t="s">
        <v>2006</v>
      </c>
      <c r="AJ542">
        <v>33</v>
      </c>
      <c r="AK542" t="s">
        <v>70</v>
      </c>
      <c r="AL542" t="s">
        <v>58</v>
      </c>
      <c r="AM542" t="s">
        <v>58</v>
      </c>
      <c r="AN542" t="s">
        <v>58</v>
      </c>
      <c r="AO542" t="s">
        <v>58</v>
      </c>
      <c r="AP542" t="s">
        <v>58</v>
      </c>
      <c r="AQ542" t="s">
        <v>58</v>
      </c>
    </row>
    <row r="543" spans="1:43" x14ac:dyDescent="0.35">
      <c r="A543" t="s">
        <v>2172</v>
      </c>
      <c r="B543" t="s">
        <v>47</v>
      </c>
      <c r="C543" t="s">
        <v>2181</v>
      </c>
      <c r="E543" t="s">
        <v>49</v>
      </c>
      <c r="F543" t="s">
        <v>2182</v>
      </c>
      <c r="G543" t="s">
        <v>2183</v>
      </c>
      <c r="I543" t="str">
        <f>HYPERLINK("https://play.google.com/store/apps/details?id=com.finopaymentbank.mobile&amp;reviewId=97bae07f-ef91-469d-939d-81557bc45b20","https://play.google.com/store/apps/details?id=com.finopaymentbank.mobile&amp;reviewId=97bae07f-ef91-469d-939d-81557bc45b20")</f>
        <v>https://play.google.com/store/apps/details?id=com.finopaymentbank.mobile&amp;reviewId=97bae07f-ef91-469d-939d-81557bc45b20</v>
      </c>
      <c r="J543" t="s">
        <v>211</v>
      </c>
      <c r="Y543" t="s">
        <v>53</v>
      </c>
      <c r="Z543" t="s">
        <v>54</v>
      </c>
      <c r="AI543" t="s">
        <v>2184</v>
      </c>
      <c r="AJ543">
        <v>34</v>
      </c>
      <c r="AK543" t="s">
        <v>81</v>
      </c>
      <c r="AL543" t="s">
        <v>58</v>
      </c>
      <c r="AM543" t="s">
        <v>58</v>
      </c>
      <c r="AN543" t="s">
        <v>58</v>
      </c>
      <c r="AO543" t="s">
        <v>58</v>
      </c>
      <c r="AP543" t="s">
        <v>58</v>
      </c>
      <c r="AQ543" t="s">
        <v>58</v>
      </c>
    </row>
    <row r="544" spans="1:43" x14ac:dyDescent="0.35">
      <c r="A544" t="s">
        <v>2172</v>
      </c>
      <c r="B544" t="s">
        <v>47</v>
      </c>
      <c r="C544" t="s">
        <v>2185</v>
      </c>
      <c r="E544" t="s">
        <v>49</v>
      </c>
      <c r="F544" t="s">
        <v>2186</v>
      </c>
      <c r="G544" t="s">
        <v>2187</v>
      </c>
      <c r="I544" t="str">
        <f>HYPERLINK("https://play.google.com/store/apps/details?id=com.finopaymentbank.mobile&amp;reviewId=4991667a-f76b-4966-b5c5-5b5b94e8445d","https://play.google.com/store/apps/details?id=com.finopaymentbank.mobile&amp;reviewId=4991667a-f76b-4966-b5c5-5b5b94e8445d")</f>
        <v>https://play.google.com/store/apps/details?id=com.finopaymentbank.mobile&amp;reviewId=4991667a-f76b-4966-b5c5-5b5b94e8445d</v>
      </c>
      <c r="J544" t="s">
        <v>52</v>
      </c>
      <c r="Y544" t="s">
        <v>53</v>
      </c>
      <c r="Z544" t="s">
        <v>54</v>
      </c>
      <c r="AI544" t="s">
        <v>727</v>
      </c>
      <c r="AJ544">
        <v>33</v>
      </c>
      <c r="AK544" t="s">
        <v>202</v>
      </c>
      <c r="AL544" t="s">
        <v>58</v>
      </c>
      <c r="AM544" t="s">
        <v>58</v>
      </c>
      <c r="AN544" t="s">
        <v>58</v>
      </c>
      <c r="AO544" t="s">
        <v>58</v>
      </c>
      <c r="AP544" t="s">
        <v>58</v>
      </c>
      <c r="AQ544" t="s">
        <v>58</v>
      </c>
    </row>
    <row r="545" spans="1:43" x14ac:dyDescent="0.35">
      <c r="A545" t="s">
        <v>2172</v>
      </c>
      <c r="B545" t="s">
        <v>47</v>
      </c>
      <c r="C545" t="s">
        <v>2188</v>
      </c>
      <c r="E545" t="s">
        <v>76</v>
      </c>
      <c r="F545" t="s">
        <v>2189</v>
      </c>
      <c r="G545" t="s">
        <v>2190</v>
      </c>
      <c r="I545" t="str">
        <f>HYPERLINK("https://play.google.com/store/apps/details?id=com.finopaymentbank.mobile&amp;reviewId=2296e7a1-8bb8-4988-84f3-00cb1499beab","https://play.google.com/store/apps/details?id=com.finopaymentbank.mobile&amp;reviewId=2296e7a1-8bb8-4988-84f3-00cb1499beab")</f>
        <v>https://play.google.com/store/apps/details?id=com.finopaymentbank.mobile&amp;reviewId=2296e7a1-8bb8-4988-84f3-00cb1499beab</v>
      </c>
      <c r="J545" t="s">
        <v>52</v>
      </c>
      <c r="Y545" t="s">
        <v>53</v>
      </c>
      <c r="Z545" t="s">
        <v>114</v>
      </c>
      <c r="AH545" t="s">
        <v>2006</v>
      </c>
      <c r="AI545" t="s">
        <v>2191</v>
      </c>
      <c r="AJ545">
        <v>27</v>
      </c>
      <c r="AK545" t="s">
        <v>154</v>
      </c>
      <c r="AL545" t="s">
        <v>58</v>
      </c>
      <c r="AM545" t="s">
        <v>58</v>
      </c>
      <c r="AN545" t="s">
        <v>58</v>
      </c>
      <c r="AO545" t="s">
        <v>58</v>
      </c>
      <c r="AP545" t="s">
        <v>58</v>
      </c>
      <c r="AQ545" t="s">
        <v>58</v>
      </c>
    </row>
    <row r="546" spans="1:43" x14ac:dyDescent="0.35">
      <c r="A546" t="s">
        <v>2172</v>
      </c>
      <c r="B546" t="s">
        <v>47</v>
      </c>
      <c r="C546" t="s">
        <v>2192</v>
      </c>
      <c r="E546" t="s">
        <v>49</v>
      </c>
      <c r="F546" t="s">
        <v>2193</v>
      </c>
      <c r="G546" t="s">
        <v>2194</v>
      </c>
      <c r="I546" t="str">
        <f>HYPERLINK("https://play.google.com/store/apps/details?id=com.finopaymentbank.mobile&amp;reviewId=0d6f732e-43a5-43a1-870b-e3fa0f555785","https://play.google.com/store/apps/details?id=com.finopaymentbank.mobile&amp;reviewId=0d6f732e-43a5-43a1-870b-e3fa0f555785")</f>
        <v>https://play.google.com/store/apps/details?id=com.finopaymentbank.mobile&amp;reviewId=0d6f732e-43a5-43a1-870b-e3fa0f555785</v>
      </c>
      <c r="J546" t="s">
        <v>52</v>
      </c>
      <c r="Y546" t="s">
        <v>53</v>
      </c>
      <c r="Z546" t="s">
        <v>54</v>
      </c>
      <c r="AI546" t="s">
        <v>162</v>
      </c>
      <c r="AJ546">
        <v>30</v>
      </c>
      <c r="AK546" t="s">
        <v>102</v>
      </c>
      <c r="AL546" t="s">
        <v>58</v>
      </c>
      <c r="AM546" t="s">
        <v>58</v>
      </c>
      <c r="AN546" t="s">
        <v>58</v>
      </c>
      <c r="AO546" t="s">
        <v>58</v>
      </c>
      <c r="AP546" t="s">
        <v>58</v>
      </c>
      <c r="AQ546" t="s">
        <v>58</v>
      </c>
    </row>
    <row r="547" spans="1:43" x14ac:dyDescent="0.35">
      <c r="A547" t="s">
        <v>2172</v>
      </c>
      <c r="B547" t="s">
        <v>47</v>
      </c>
      <c r="C547" t="s">
        <v>2195</v>
      </c>
      <c r="E547" t="s">
        <v>49</v>
      </c>
      <c r="F547" t="s">
        <v>2196</v>
      </c>
      <c r="G547" t="s">
        <v>2197</v>
      </c>
      <c r="I547" t="str">
        <f>HYPERLINK("https://play.google.com/store/apps/details?id=com.finopaymentbank.mobile&amp;reviewId=989424da-3014-4182-9926-5161071165ff","https://play.google.com/store/apps/details?id=com.finopaymentbank.mobile&amp;reviewId=989424da-3014-4182-9926-5161071165ff")</f>
        <v>https://play.google.com/store/apps/details?id=com.finopaymentbank.mobile&amp;reviewId=989424da-3014-4182-9926-5161071165ff</v>
      </c>
      <c r="J547" t="s">
        <v>52</v>
      </c>
      <c r="Y547" t="s">
        <v>53</v>
      </c>
      <c r="Z547" t="s">
        <v>54</v>
      </c>
      <c r="AH547" t="s">
        <v>2006</v>
      </c>
      <c r="AI547" t="s">
        <v>352</v>
      </c>
      <c r="AJ547">
        <v>31</v>
      </c>
      <c r="AK547" t="s">
        <v>63</v>
      </c>
      <c r="AL547" t="s">
        <v>58</v>
      </c>
      <c r="AM547" t="s">
        <v>58</v>
      </c>
      <c r="AN547" t="s">
        <v>58</v>
      </c>
      <c r="AO547" t="s">
        <v>58</v>
      </c>
      <c r="AP547" t="s">
        <v>58</v>
      </c>
      <c r="AQ547" t="s">
        <v>58</v>
      </c>
    </row>
    <row r="548" spans="1:43" x14ac:dyDescent="0.35">
      <c r="A548" t="s">
        <v>2172</v>
      </c>
      <c r="B548" t="s">
        <v>47</v>
      </c>
      <c r="C548" t="s">
        <v>2198</v>
      </c>
      <c r="E548" t="s">
        <v>76</v>
      </c>
      <c r="F548" t="s">
        <v>2199</v>
      </c>
      <c r="G548" t="s">
        <v>2200</v>
      </c>
      <c r="I548" t="str">
        <f>HYPERLINK("https://play.google.com/store/apps/details?id=com.finopaymentbank.mobile&amp;reviewId=901b1fb4-225d-4b34-b86e-3348a499236a","https://play.google.com/store/apps/details?id=com.finopaymentbank.mobile&amp;reviewId=901b1fb4-225d-4b34-b86e-3348a499236a")</f>
        <v>https://play.google.com/store/apps/details?id=com.finopaymentbank.mobile&amp;reviewId=901b1fb4-225d-4b34-b86e-3348a499236a</v>
      </c>
      <c r="J548" t="s">
        <v>52</v>
      </c>
      <c r="Y548" t="s">
        <v>53</v>
      </c>
      <c r="Z548" t="s">
        <v>114</v>
      </c>
      <c r="AH548" t="s">
        <v>2006</v>
      </c>
      <c r="AI548" t="s">
        <v>2201</v>
      </c>
      <c r="AJ548">
        <v>30</v>
      </c>
      <c r="AK548" t="s">
        <v>102</v>
      </c>
      <c r="AL548" t="s">
        <v>58</v>
      </c>
      <c r="AM548" t="s">
        <v>58</v>
      </c>
      <c r="AN548" t="s">
        <v>58</v>
      </c>
      <c r="AO548" t="s">
        <v>58</v>
      </c>
      <c r="AP548" t="s">
        <v>58</v>
      </c>
      <c r="AQ548" t="s">
        <v>58</v>
      </c>
    </row>
    <row r="549" spans="1:43" x14ac:dyDescent="0.35">
      <c r="A549" t="s">
        <v>2172</v>
      </c>
      <c r="B549" t="s">
        <v>47</v>
      </c>
      <c r="C549" t="s">
        <v>2202</v>
      </c>
      <c r="E549" t="s">
        <v>49</v>
      </c>
      <c r="F549" t="s">
        <v>1823</v>
      </c>
      <c r="G549" t="s">
        <v>2203</v>
      </c>
      <c r="I549" t="str">
        <f>HYPERLINK("https://play.google.com/store/apps/details?id=com.finopaymentbank.mobile&amp;reviewId=04fec720-f01a-470a-a22e-06f0268dd465","https://play.google.com/store/apps/details?id=com.finopaymentbank.mobile&amp;reviewId=04fec720-f01a-470a-a22e-06f0268dd465")</f>
        <v>https://play.google.com/store/apps/details?id=com.finopaymentbank.mobile&amp;reviewId=04fec720-f01a-470a-a22e-06f0268dd465</v>
      </c>
      <c r="J549" t="s">
        <v>52</v>
      </c>
      <c r="Y549" t="s">
        <v>53</v>
      </c>
      <c r="Z549" t="s">
        <v>54</v>
      </c>
      <c r="AH549" t="s">
        <v>2006</v>
      </c>
      <c r="AI549" t="s">
        <v>193</v>
      </c>
      <c r="AJ549">
        <v>29</v>
      </c>
      <c r="AK549" t="s">
        <v>70</v>
      </c>
      <c r="AL549" t="s">
        <v>58</v>
      </c>
      <c r="AM549" t="s">
        <v>58</v>
      </c>
      <c r="AN549" t="s">
        <v>58</v>
      </c>
      <c r="AO549" t="s">
        <v>58</v>
      </c>
      <c r="AP549" t="s">
        <v>58</v>
      </c>
      <c r="AQ549" t="s">
        <v>58</v>
      </c>
    </row>
    <row r="550" spans="1:43" x14ac:dyDescent="0.35">
      <c r="A550" t="s">
        <v>2172</v>
      </c>
      <c r="B550" t="s">
        <v>47</v>
      </c>
      <c r="C550" t="s">
        <v>2204</v>
      </c>
      <c r="E550" t="s">
        <v>76</v>
      </c>
      <c r="F550" t="s">
        <v>2205</v>
      </c>
      <c r="G550" t="s">
        <v>2206</v>
      </c>
      <c r="I550" t="str">
        <f>HYPERLINK("https://play.google.com/store/apps/details?id=com.finopaymentbank.mobile&amp;reviewId=ef327e4c-f45d-4845-8aef-a84dc7f29673","https://play.google.com/store/apps/details?id=com.finopaymentbank.mobile&amp;reviewId=ef327e4c-f45d-4845-8aef-a84dc7f29673")</f>
        <v>https://play.google.com/store/apps/details?id=com.finopaymentbank.mobile&amp;reviewId=ef327e4c-f45d-4845-8aef-a84dc7f29673</v>
      </c>
      <c r="J550" t="s">
        <v>52</v>
      </c>
      <c r="Y550" t="s">
        <v>53</v>
      </c>
      <c r="Z550" t="s">
        <v>114</v>
      </c>
      <c r="AH550" t="s">
        <v>2006</v>
      </c>
      <c r="AI550" t="s">
        <v>2207</v>
      </c>
      <c r="AJ550">
        <v>28</v>
      </c>
      <c r="AK550" t="s">
        <v>63</v>
      </c>
      <c r="AL550" t="s">
        <v>58</v>
      </c>
      <c r="AM550" t="s">
        <v>58</v>
      </c>
      <c r="AN550" t="s">
        <v>58</v>
      </c>
      <c r="AO550" t="s">
        <v>58</v>
      </c>
      <c r="AP550" t="s">
        <v>58</v>
      </c>
      <c r="AQ550" t="s">
        <v>58</v>
      </c>
    </row>
    <row r="551" spans="1:43" x14ac:dyDescent="0.35">
      <c r="A551" t="s">
        <v>2172</v>
      </c>
      <c r="B551" t="s">
        <v>47</v>
      </c>
      <c r="C551" t="s">
        <v>2208</v>
      </c>
      <c r="E551" t="s">
        <v>76</v>
      </c>
      <c r="F551" t="s">
        <v>2209</v>
      </c>
      <c r="G551" t="s">
        <v>2210</v>
      </c>
      <c r="I551" t="str">
        <f>HYPERLINK("https://play.google.com/store/apps/details?id=com.finopaymentbank.mobile&amp;reviewId=79751392-63f6-4164-940a-bcf8515626d2","https://play.google.com/store/apps/details?id=com.finopaymentbank.mobile&amp;reviewId=79751392-63f6-4164-940a-bcf8515626d2")</f>
        <v>https://play.google.com/store/apps/details?id=com.finopaymentbank.mobile&amp;reviewId=79751392-63f6-4164-940a-bcf8515626d2</v>
      </c>
      <c r="Y551" t="s">
        <v>53</v>
      </c>
      <c r="Z551" t="s">
        <v>79</v>
      </c>
      <c r="AH551" t="s">
        <v>2006</v>
      </c>
      <c r="AI551" t="s">
        <v>2016</v>
      </c>
      <c r="AJ551">
        <v>31</v>
      </c>
      <c r="AK551" t="s">
        <v>2211</v>
      </c>
      <c r="AL551" t="s">
        <v>58</v>
      </c>
      <c r="AM551" t="s">
        <v>58</v>
      </c>
      <c r="AN551" t="s">
        <v>58</v>
      </c>
      <c r="AO551" t="s">
        <v>58</v>
      </c>
      <c r="AP551" t="s">
        <v>58</v>
      </c>
      <c r="AQ551" t="s">
        <v>58</v>
      </c>
    </row>
    <row r="552" spans="1:43" x14ac:dyDescent="0.35">
      <c r="A552" t="s">
        <v>2172</v>
      </c>
      <c r="B552" t="s">
        <v>47</v>
      </c>
      <c r="C552" t="s">
        <v>2212</v>
      </c>
      <c r="E552" t="s">
        <v>76</v>
      </c>
      <c r="F552" t="s">
        <v>2213</v>
      </c>
      <c r="G552" t="s">
        <v>2214</v>
      </c>
      <c r="I552" t="str">
        <f>HYPERLINK("https://play.google.com/store/apps/details?id=com.finopaymentbank.mobile&amp;reviewId=7af0c853-e80b-4653-8dcb-a2bcdfa72a01","https://play.google.com/store/apps/details?id=com.finopaymentbank.mobile&amp;reviewId=7af0c853-e80b-4653-8dcb-a2bcdfa72a01")</f>
        <v>https://play.google.com/store/apps/details?id=com.finopaymentbank.mobile&amp;reviewId=7af0c853-e80b-4653-8dcb-a2bcdfa72a01</v>
      </c>
      <c r="J552" t="s">
        <v>52</v>
      </c>
      <c r="Y552" t="s">
        <v>53</v>
      </c>
      <c r="Z552" t="s">
        <v>114</v>
      </c>
      <c r="AI552" t="s">
        <v>1334</v>
      </c>
      <c r="AJ552">
        <v>31</v>
      </c>
      <c r="AK552" t="s">
        <v>63</v>
      </c>
      <c r="AL552" t="s">
        <v>58</v>
      </c>
      <c r="AM552" t="s">
        <v>58</v>
      </c>
      <c r="AN552" t="s">
        <v>58</v>
      </c>
      <c r="AO552" t="s">
        <v>58</v>
      </c>
      <c r="AP552" t="s">
        <v>58</v>
      </c>
      <c r="AQ552" t="s">
        <v>58</v>
      </c>
    </row>
    <row r="553" spans="1:43" x14ac:dyDescent="0.35">
      <c r="A553" t="s">
        <v>2172</v>
      </c>
      <c r="B553" t="s">
        <v>47</v>
      </c>
      <c r="C553" t="s">
        <v>2215</v>
      </c>
      <c r="E553" t="s">
        <v>49</v>
      </c>
      <c r="F553" t="s">
        <v>713</v>
      </c>
      <c r="G553" t="s">
        <v>2216</v>
      </c>
      <c r="I553" t="str">
        <f>HYPERLINK("https://play.google.com/store/apps/details?id=com.finopaymentbank.mobile&amp;reviewId=15e8cc31-03b8-4d3d-91af-f4f710e74ada","https://play.google.com/store/apps/details?id=com.finopaymentbank.mobile&amp;reviewId=15e8cc31-03b8-4d3d-91af-f4f710e74ada")</f>
        <v>https://play.google.com/store/apps/details?id=com.finopaymentbank.mobile&amp;reviewId=15e8cc31-03b8-4d3d-91af-f4f710e74ada</v>
      </c>
      <c r="J553" t="s">
        <v>52</v>
      </c>
      <c r="Y553" t="s">
        <v>53</v>
      </c>
      <c r="Z553" t="s">
        <v>54</v>
      </c>
      <c r="AH553" t="s">
        <v>2006</v>
      </c>
      <c r="AI553" t="s">
        <v>2217</v>
      </c>
      <c r="AJ553">
        <v>31</v>
      </c>
      <c r="AK553" t="s">
        <v>81</v>
      </c>
      <c r="AL553" t="s">
        <v>58</v>
      </c>
      <c r="AM553" t="s">
        <v>58</v>
      </c>
      <c r="AN553" t="s">
        <v>58</v>
      </c>
      <c r="AO553" t="s">
        <v>58</v>
      </c>
      <c r="AP553" t="s">
        <v>58</v>
      </c>
      <c r="AQ553" t="s">
        <v>58</v>
      </c>
    </row>
    <row r="554" spans="1:43" x14ac:dyDescent="0.35">
      <c r="A554" t="s">
        <v>2172</v>
      </c>
      <c r="B554" t="s">
        <v>47</v>
      </c>
      <c r="C554" t="s">
        <v>2218</v>
      </c>
      <c r="E554" t="s">
        <v>76</v>
      </c>
      <c r="F554" t="s">
        <v>2219</v>
      </c>
      <c r="G554" t="s">
        <v>2220</v>
      </c>
      <c r="I554" t="str">
        <f>HYPERLINK("https://play.google.com/store/apps/details?id=com.finopaymentbank.mobile&amp;reviewId=7a64d6db-9744-4e1e-bdcd-f297c7772c06","https://play.google.com/store/apps/details?id=com.finopaymentbank.mobile&amp;reviewId=7a64d6db-9744-4e1e-bdcd-f297c7772c06")</f>
        <v>https://play.google.com/store/apps/details?id=com.finopaymentbank.mobile&amp;reviewId=7a64d6db-9744-4e1e-bdcd-f297c7772c06</v>
      </c>
      <c r="J554" t="s">
        <v>52</v>
      </c>
      <c r="Y554" t="s">
        <v>53</v>
      </c>
      <c r="Z554" t="s">
        <v>114</v>
      </c>
      <c r="AH554" t="s">
        <v>2006</v>
      </c>
      <c r="AI554" t="s">
        <v>130</v>
      </c>
      <c r="AJ554">
        <v>33</v>
      </c>
      <c r="AK554" t="s">
        <v>63</v>
      </c>
      <c r="AL554" t="s">
        <v>58</v>
      </c>
      <c r="AM554" t="s">
        <v>58</v>
      </c>
      <c r="AN554" t="s">
        <v>58</v>
      </c>
      <c r="AO554" t="s">
        <v>58</v>
      </c>
      <c r="AP554" t="s">
        <v>58</v>
      </c>
      <c r="AQ554" t="s">
        <v>58</v>
      </c>
    </row>
    <row r="555" spans="1:43" x14ac:dyDescent="0.35">
      <c r="A555" t="s">
        <v>2172</v>
      </c>
      <c r="B555" t="s">
        <v>47</v>
      </c>
      <c r="C555" t="s">
        <v>2221</v>
      </c>
      <c r="E555" t="s">
        <v>76</v>
      </c>
      <c r="F555" t="s">
        <v>2222</v>
      </c>
      <c r="G555" t="s">
        <v>2223</v>
      </c>
      <c r="I555" t="str">
        <f>HYPERLINK("https://play.google.com/store/apps/details?id=com.finopaymentbank.mobile&amp;reviewId=af488f66-0a7a-4a93-9f05-4c0b55eddbe2","https://play.google.com/store/apps/details?id=com.finopaymentbank.mobile&amp;reviewId=af488f66-0a7a-4a93-9f05-4c0b55eddbe2")</f>
        <v>https://play.google.com/store/apps/details?id=com.finopaymentbank.mobile&amp;reviewId=af488f66-0a7a-4a93-9f05-4c0b55eddbe2</v>
      </c>
      <c r="J555" t="s">
        <v>52</v>
      </c>
      <c r="Y555" t="s">
        <v>53</v>
      </c>
      <c r="Z555" t="s">
        <v>114</v>
      </c>
      <c r="AH555" t="s">
        <v>2006</v>
      </c>
      <c r="AI555" t="s">
        <v>650</v>
      </c>
      <c r="AJ555">
        <v>30</v>
      </c>
      <c r="AK555" t="s">
        <v>70</v>
      </c>
      <c r="AL555" t="s">
        <v>58</v>
      </c>
      <c r="AM555" t="s">
        <v>58</v>
      </c>
      <c r="AN555" t="s">
        <v>58</v>
      </c>
      <c r="AO555" t="s">
        <v>58</v>
      </c>
      <c r="AP555" t="s">
        <v>58</v>
      </c>
      <c r="AQ555" t="s">
        <v>58</v>
      </c>
    </row>
    <row r="556" spans="1:43" x14ac:dyDescent="0.35">
      <c r="A556" t="s">
        <v>2172</v>
      </c>
      <c r="B556" t="s">
        <v>47</v>
      </c>
      <c r="C556" t="s">
        <v>2224</v>
      </c>
      <c r="E556" t="s">
        <v>49</v>
      </c>
      <c r="F556" t="s">
        <v>2225</v>
      </c>
      <c r="G556" t="s">
        <v>2226</v>
      </c>
      <c r="I556" t="str">
        <f>HYPERLINK("https://play.google.com/store/apps/details?id=com.finopaymentbank.mobile&amp;reviewId=c8c9e63f-c175-4c3d-9bfb-1d0bdd834222","https://play.google.com/store/apps/details?id=com.finopaymentbank.mobile&amp;reviewId=c8c9e63f-c175-4c3d-9bfb-1d0bdd834222")</f>
        <v>https://play.google.com/store/apps/details?id=com.finopaymentbank.mobile&amp;reviewId=c8c9e63f-c175-4c3d-9bfb-1d0bdd834222</v>
      </c>
      <c r="J556" t="s">
        <v>52</v>
      </c>
      <c r="Y556" t="s">
        <v>53</v>
      </c>
      <c r="Z556" t="s">
        <v>93</v>
      </c>
      <c r="AI556" t="s">
        <v>2227</v>
      </c>
      <c r="AJ556">
        <v>30</v>
      </c>
      <c r="AK556" t="s">
        <v>63</v>
      </c>
      <c r="AL556" t="s">
        <v>58</v>
      </c>
      <c r="AM556" t="s">
        <v>58</v>
      </c>
      <c r="AN556" t="s">
        <v>58</v>
      </c>
      <c r="AO556" t="s">
        <v>58</v>
      </c>
      <c r="AP556" t="s">
        <v>58</v>
      </c>
      <c r="AQ556" t="s">
        <v>58</v>
      </c>
    </row>
    <row r="557" spans="1:43" x14ac:dyDescent="0.35">
      <c r="A557" t="s">
        <v>2172</v>
      </c>
      <c r="B557" t="s">
        <v>47</v>
      </c>
      <c r="C557" t="s">
        <v>2228</v>
      </c>
      <c r="E557" t="s">
        <v>76</v>
      </c>
      <c r="F557" t="s">
        <v>2229</v>
      </c>
      <c r="G557" t="s">
        <v>2230</v>
      </c>
      <c r="I557" t="str">
        <f>HYPERLINK("https://play.google.com/store/apps/details?id=com.finopaymentbank.mobile&amp;reviewId=fc4c917d-0c47-429b-9677-6bd90a787f58","https://play.google.com/store/apps/details?id=com.finopaymentbank.mobile&amp;reviewId=fc4c917d-0c47-429b-9677-6bd90a787f58")</f>
        <v>https://play.google.com/store/apps/details?id=com.finopaymentbank.mobile&amp;reviewId=fc4c917d-0c47-429b-9677-6bd90a787f58</v>
      </c>
      <c r="J557" t="s">
        <v>52</v>
      </c>
      <c r="Y557" t="s">
        <v>53</v>
      </c>
      <c r="Z557" t="s">
        <v>114</v>
      </c>
      <c r="AH557" t="s">
        <v>2006</v>
      </c>
      <c r="AI557" t="s">
        <v>2231</v>
      </c>
      <c r="AJ557">
        <v>29</v>
      </c>
      <c r="AK557" t="s">
        <v>63</v>
      </c>
      <c r="AL557" t="s">
        <v>58</v>
      </c>
      <c r="AM557" t="s">
        <v>58</v>
      </c>
      <c r="AN557" t="s">
        <v>58</v>
      </c>
      <c r="AO557" t="s">
        <v>58</v>
      </c>
      <c r="AP557" t="s">
        <v>58</v>
      </c>
      <c r="AQ557" t="s">
        <v>58</v>
      </c>
    </row>
    <row r="558" spans="1:43" x14ac:dyDescent="0.35">
      <c r="A558" t="s">
        <v>2232</v>
      </c>
      <c r="B558" t="s">
        <v>47</v>
      </c>
      <c r="C558" t="s">
        <v>2233</v>
      </c>
      <c r="E558" t="s">
        <v>76</v>
      </c>
      <c r="F558" t="s">
        <v>2234</v>
      </c>
      <c r="G558" t="s">
        <v>2235</v>
      </c>
      <c r="I558" t="str">
        <f>HYPERLINK("https://play.google.com/store/apps/details?id=com.finopaymentbank.mobile&amp;reviewId=950464e8-eeee-42fa-a618-86ed9085705c","https://play.google.com/store/apps/details?id=com.finopaymentbank.mobile&amp;reviewId=950464e8-eeee-42fa-a618-86ed9085705c")</f>
        <v>https://play.google.com/store/apps/details?id=com.finopaymentbank.mobile&amp;reviewId=950464e8-eeee-42fa-a618-86ed9085705c</v>
      </c>
      <c r="J558" t="s">
        <v>52</v>
      </c>
      <c r="Y558" t="s">
        <v>53</v>
      </c>
      <c r="Z558" t="s">
        <v>114</v>
      </c>
      <c r="AH558" t="s">
        <v>2006</v>
      </c>
      <c r="AI558" t="s">
        <v>293</v>
      </c>
      <c r="AJ558">
        <v>31</v>
      </c>
      <c r="AK558" t="s">
        <v>154</v>
      </c>
      <c r="AL558" t="s">
        <v>58</v>
      </c>
      <c r="AM558" t="s">
        <v>58</v>
      </c>
      <c r="AN558" t="s">
        <v>58</v>
      </c>
      <c r="AO558" t="s">
        <v>58</v>
      </c>
      <c r="AP558" t="s">
        <v>58</v>
      </c>
      <c r="AQ558" t="s">
        <v>58</v>
      </c>
    </row>
    <row r="559" spans="1:43" x14ac:dyDescent="0.35">
      <c r="A559" t="s">
        <v>2232</v>
      </c>
      <c r="B559" t="s">
        <v>47</v>
      </c>
      <c r="C559" t="s">
        <v>2236</v>
      </c>
      <c r="E559" t="s">
        <v>76</v>
      </c>
      <c r="F559" t="s">
        <v>2237</v>
      </c>
      <c r="G559" t="s">
        <v>2238</v>
      </c>
      <c r="I559" t="str">
        <f>HYPERLINK("https://play.google.com/store/apps/details?id=com.finopaymentbank.mobile&amp;reviewId=11a89dc1-d9e9-483d-a847-92ddd9ee0769","https://play.google.com/store/apps/details?id=com.finopaymentbank.mobile&amp;reviewId=11a89dc1-d9e9-483d-a847-92ddd9ee0769")</f>
        <v>https://play.google.com/store/apps/details?id=com.finopaymentbank.mobile&amp;reviewId=11a89dc1-d9e9-483d-a847-92ddd9ee0769</v>
      </c>
      <c r="J559" t="s">
        <v>52</v>
      </c>
      <c r="Y559" t="s">
        <v>53</v>
      </c>
      <c r="Z559" t="s">
        <v>114</v>
      </c>
      <c r="AH559" t="s">
        <v>2006</v>
      </c>
      <c r="AI559" t="s">
        <v>253</v>
      </c>
      <c r="AJ559">
        <v>30</v>
      </c>
      <c r="AK559" t="s">
        <v>63</v>
      </c>
      <c r="AL559" t="s">
        <v>58</v>
      </c>
      <c r="AM559" t="s">
        <v>58</v>
      </c>
      <c r="AN559" t="s">
        <v>58</v>
      </c>
      <c r="AO559" t="s">
        <v>58</v>
      </c>
      <c r="AP559" t="s">
        <v>58</v>
      </c>
      <c r="AQ559" t="s">
        <v>58</v>
      </c>
    </row>
    <row r="560" spans="1:43" x14ac:dyDescent="0.35">
      <c r="A560" t="s">
        <v>2232</v>
      </c>
      <c r="B560" t="s">
        <v>47</v>
      </c>
      <c r="C560" t="s">
        <v>667</v>
      </c>
      <c r="E560" t="s">
        <v>49</v>
      </c>
      <c r="F560" t="s">
        <v>86</v>
      </c>
      <c r="G560" t="s">
        <v>2239</v>
      </c>
      <c r="I560" t="str">
        <f>HYPERLINK("https://play.google.com/store/apps/details?id=com.finopaymentbank.mobile&amp;reviewId=b191515b-43cc-474b-a9ec-c5e0e0266b11","https://play.google.com/store/apps/details?id=com.finopaymentbank.mobile&amp;reviewId=b191515b-43cc-474b-a9ec-c5e0e0266b11")</f>
        <v>https://play.google.com/store/apps/details?id=com.finopaymentbank.mobile&amp;reviewId=b191515b-43cc-474b-a9ec-c5e0e0266b11</v>
      </c>
      <c r="J560" t="s">
        <v>52</v>
      </c>
      <c r="Y560" t="s">
        <v>53</v>
      </c>
      <c r="Z560" t="s">
        <v>54</v>
      </c>
      <c r="AD560" t="s">
        <v>94</v>
      </c>
      <c r="AE560" t="s">
        <v>95</v>
      </c>
      <c r="AF560" t="s">
        <v>2240</v>
      </c>
      <c r="AH560" t="s">
        <v>2006</v>
      </c>
      <c r="AI560" t="s">
        <v>2241</v>
      </c>
      <c r="AJ560">
        <v>33</v>
      </c>
      <c r="AK560" t="s">
        <v>63</v>
      </c>
      <c r="AL560" t="s">
        <v>58</v>
      </c>
      <c r="AM560" t="s">
        <v>58</v>
      </c>
      <c r="AN560" t="s">
        <v>58</v>
      </c>
      <c r="AO560" t="s">
        <v>58</v>
      </c>
      <c r="AP560" t="s">
        <v>58</v>
      </c>
      <c r="AQ560" t="s">
        <v>783</v>
      </c>
    </row>
    <row r="561" spans="1:43" x14ac:dyDescent="0.35">
      <c r="A561" t="s">
        <v>2232</v>
      </c>
      <c r="B561" t="s">
        <v>47</v>
      </c>
      <c r="C561" t="s">
        <v>2242</v>
      </c>
      <c r="E561" t="s">
        <v>49</v>
      </c>
      <c r="F561" t="s">
        <v>86</v>
      </c>
      <c r="G561" t="s">
        <v>2243</v>
      </c>
      <c r="I561" t="str">
        <f>HYPERLINK("https://play.google.com/store/apps/details?id=com.finopaymentbank.mobile&amp;reviewId=324af14f-4687-4998-96ef-946f88a15ef5","https://play.google.com/store/apps/details?id=com.finopaymentbank.mobile&amp;reviewId=324af14f-4687-4998-96ef-946f88a15ef5")</f>
        <v>https://play.google.com/store/apps/details?id=com.finopaymentbank.mobile&amp;reviewId=324af14f-4687-4998-96ef-946f88a15ef5</v>
      </c>
      <c r="J561" t="s">
        <v>52</v>
      </c>
      <c r="Y561" t="s">
        <v>53</v>
      </c>
      <c r="Z561" t="s">
        <v>54</v>
      </c>
      <c r="AD561" t="s">
        <v>94</v>
      </c>
      <c r="AE561" t="s">
        <v>95</v>
      </c>
      <c r="AF561" t="s">
        <v>2244</v>
      </c>
      <c r="AI561" t="s">
        <v>711</v>
      </c>
      <c r="AJ561">
        <v>33</v>
      </c>
      <c r="AK561" t="s">
        <v>63</v>
      </c>
      <c r="AL561" t="s">
        <v>58</v>
      </c>
      <c r="AM561" t="s">
        <v>58</v>
      </c>
      <c r="AN561" t="s">
        <v>58</v>
      </c>
      <c r="AO561" t="s">
        <v>58</v>
      </c>
      <c r="AP561" t="s">
        <v>58</v>
      </c>
      <c r="AQ561" t="s">
        <v>783</v>
      </c>
    </row>
    <row r="562" spans="1:43" x14ac:dyDescent="0.35">
      <c r="A562" t="s">
        <v>2232</v>
      </c>
      <c r="B562" t="s">
        <v>47</v>
      </c>
      <c r="C562" t="s">
        <v>2245</v>
      </c>
      <c r="E562" t="s">
        <v>76</v>
      </c>
      <c r="F562" t="s">
        <v>2246</v>
      </c>
      <c r="G562" t="s">
        <v>2247</v>
      </c>
      <c r="I562" t="str">
        <f>HYPERLINK("https://play.google.com/store/apps/details?id=com.finopaymentbank.mobile&amp;reviewId=475f3b9a-3e76-4407-8b1f-f552c37dbadf","https://play.google.com/store/apps/details?id=com.finopaymentbank.mobile&amp;reviewId=475f3b9a-3e76-4407-8b1f-f552c37dbadf")</f>
        <v>https://play.google.com/store/apps/details?id=com.finopaymentbank.mobile&amp;reviewId=475f3b9a-3e76-4407-8b1f-f552c37dbadf</v>
      </c>
      <c r="J562" t="s">
        <v>52</v>
      </c>
      <c r="Y562" t="s">
        <v>53</v>
      </c>
      <c r="Z562" t="s">
        <v>114</v>
      </c>
      <c r="AD562" t="s">
        <v>797</v>
      </c>
      <c r="AE562" t="s">
        <v>95</v>
      </c>
      <c r="AF562" t="s">
        <v>2248</v>
      </c>
      <c r="AH562" t="s">
        <v>1990</v>
      </c>
      <c r="AI562" t="s">
        <v>2249</v>
      </c>
      <c r="AJ562">
        <v>30</v>
      </c>
      <c r="AK562" t="s">
        <v>63</v>
      </c>
      <c r="AL562" t="s">
        <v>58</v>
      </c>
      <c r="AM562" t="s">
        <v>58</v>
      </c>
      <c r="AN562" t="s">
        <v>58</v>
      </c>
      <c r="AO562" t="s">
        <v>58</v>
      </c>
      <c r="AP562" t="s">
        <v>58</v>
      </c>
      <c r="AQ562" t="s">
        <v>783</v>
      </c>
    </row>
    <row r="563" spans="1:43" x14ac:dyDescent="0.35">
      <c r="A563" t="s">
        <v>2232</v>
      </c>
      <c r="B563" t="s">
        <v>47</v>
      </c>
      <c r="C563" t="s">
        <v>2250</v>
      </c>
      <c r="E563" t="s">
        <v>49</v>
      </c>
      <c r="F563" t="s">
        <v>2251</v>
      </c>
      <c r="G563" t="s">
        <v>2252</v>
      </c>
      <c r="I563" t="str">
        <f>HYPERLINK("https://play.google.com/store/apps/details?id=com.finopaymentbank.mobile&amp;reviewId=02e3dd18-d7da-4221-be24-8d8b9d9a1222","https://play.google.com/store/apps/details?id=com.finopaymentbank.mobile&amp;reviewId=02e3dd18-d7da-4221-be24-8d8b9d9a1222")</f>
        <v>https://play.google.com/store/apps/details?id=com.finopaymentbank.mobile&amp;reviewId=02e3dd18-d7da-4221-be24-8d8b9d9a1222</v>
      </c>
      <c r="J563" t="s">
        <v>52</v>
      </c>
      <c r="Y563" t="s">
        <v>53</v>
      </c>
      <c r="Z563" t="s">
        <v>54</v>
      </c>
      <c r="AD563" t="s">
        <v>94</v>
      </c>
      <c r="AE563" t="s">
        <v>95</v>
      </c>
      <c r="AF563" t="s">
        <v>2253</v>
      </c>
      <c r="AH563" t="s">
        <v>2006</v>
      </c>
      <c r="AI563" t="s">
        <v>2254</v>
      </c>
      <c r="AJ563">
        <v>25</v>
      </c>
      <c r="AK563" t="s">
        <v>63</v>
      </c>
      <c r="AL563" t="s">
        <v>58</v>
      </c>
      <c r="AM563" t="s">
        <v>58</v>
      </c>
      <c r="AN563" t="s">
        <v>58</v>
      </c>
      <c r="AO563" t="s">
        <v>58</v>
      </c>
      <c r="AP563" t="s">
        <v>58</v>
      </c>
      <c r="AQ563" t="s">
        <v>783</v>
      </c>
    </row>
    <row r="564" spans="1:43" x14ac:dyDescent="0.35">
      <c r="A564" t="s">
        <v>2232</v>
      </c>
      <c r="B564" t="s">
        <v>47</v>
      </c>
      <c r="C564" t="s">
        <v>2255</v>
      </c>
      <c r="E564" t="s">
        <v>49</v>
      </c>
      <c r="F564" t="s">
        <v>550</v>
      </c>
      <c r="G564" t="s">
        <v>2256</v>
      </c>
      <c r="I564" t="str">
        <f>HYPERLINK("https://play.google.com/store/apps/details?id=com.finopaymentbank.mobile&amp;reviewId=be187129-a783-4334-9ca9-2bd80de0c1e7","https://play.google.com/store/apps/details?id=com.finopaymentbank.mobile&amp;reviewId=be187129-a783-4334-9ca9-2bd80de0c1e7")</f>
        <v>https://play.google.com/store/apps/details?id=com.finopaymentbank.mobile&amp;reviewId=be187129-a783-4334-9ca9-2bd80de0c1e7</v>
      </c>
      <c r="J564" t="s">
        <v>52</v>
      </c>
      <c r="Y564" t="s">
        <v>53</v>
      </c>
      <c r="Z564" t="s">
        <v>54</v>
      </c>
      <c r="AD564" t="s">
        <v>94</v>
      </c>
      <c r="AE564" t="s">
        <v>95</v>
      </c>
      <c r="AF564" t="s">
        <v>2257</v>
      </c>
      <c r="AH564" t="s">
        <v>2006</v>
      </c>
      <c r="AI564" t="s">
        <v>2258</v>
      </c>
      <c r="AJ564">
        <v>33</v>
      </c>
      <c r="AK564" t="s">
        <v>63</v>
      </c>
      <c r="AL564" t="s">
        <v>58</v>
      </c>
      <c r="AM564" t="s">
        <v>58</v>
      </c>
      <c r="AN564" t="s">
        <v>58</v>
      </c>
      <c r="AO564" t="s">
        <v>58</v>
      </c>
      <c r="AP564" t="s">
        <v>58</v>
      </c>
      <c r="AQ564" t="s">
        <v>783</v>
      </c>
    </row>
    <row r="565" spans="1:43" x14ac:dyDescent="0.35">
      <c r="A565" t="s">
        <v>2232</v>
      </c>
      <c r="B565" t="s">
        <v>47</v>
      </c>
      <c r="C565" t="s">
        <v>2259</v>
      </c>
      <c r="E565" t="s">
        <v>49</v>
      </c>
      <c r="F565" t="s">
        <v>2260</v>
      </c>
      <c r="G565" t="s">
        <v>2261</v>
      </c>
      <c r="I565" t="str">
        <f>HYPERLINK("https://play.google.com/store/apps/details?id=com.finopaymentbank.mobile&amp;reviewId=9a14be00-5385-405b-a2bb-06d147b0bab0","https://play.google.com/store/apps/details?id=com.finopaymentbank.mobile&amp;reviewId=9a14be00-5385-405b-a2bb-06d147b0bab0")</f>
        <v>https://play.google.com/store/apps/details?id=com.finopaymentbank.mobile&amp;reviewId=9a14be00-5385-405b-a2bb-06d147b0bab0</v>
      </c>
      <c r="J565" t="s">
        <v>52</v>
      </c>
      <c r="Y565" t="s">
        <v>53</v>
      </c>
      <c r="Z565" t="s">
        <v>54</v>
      </c>
      <c r="AD565" t="s">
        <v>94</v>
      </c>
      <c r="AE565" t="s">
        <v>95</v>
      </c>
      <c r="AF565" t="s">
        <v>2262</v>
      </c>
      <c r="AH565" t="s">
        <v>2006</v>
      </c>
      <c r="AI565" t="s">
        <v>201</v>
      </c>
      <c r="AJ565">
        <v>30</v>
      </c>
      <c r="AK565" t="s">
        <v>63</v>
      </c>
      <c r="AL565" t="s">
        <v>58</v>
      </c>
      <c r="AM565" t="s">
        <v>58</v>
      </c>
      <c r="AN565" t="s">
        <v>58</v>
      </c>
      <c r="AO565" t="s">
        <v>58</v>
      </c>
      <c r="AP565" t="s">
        <v>58</v>
      </c>
      <c r="AQ565" t="s">
        <v>783</v>
      </c>
    </row>
    <row r="566" spans="1:43" x14ac:dyDescent="0.35">
      <c r="A566" t="s">
        <v>2232</v>
      </c>
      <c r="B566" t="s">
        <v>47</v>
      </c>
      <c r="C566" t="s">
        <v>2263</v>
      </c>
      <c r="E566" t="s">
        <v>49</v>
      </c>
      <c r="F566" t="s">
        <v>2264</v>
      </c>
      <c r="G566" t="s">
        <v>2265</v>
      </c>
      <c r="I566" t="str">
        <f>HYPERLINK("https://play.google.com/store/apps/details?id=com.finopaymentbank.mobile&amp;reviewId=cfd1f7fd-1647-4ac8-81d9-70e6a2583843","https://play.google.com/store/apps/details?id=com.finopaymentbank.mobile&amp;reviewId=cfd1f7fd-1647-4ac8-81d9-70e6a2583843")</f>
        <v>https://play.google.com/store/apps/details?id=com.finopaymentbank.mobile&amp;reviewId=cfd1f7fd-1647-4ac8-81d9-70e6a2583843</v>
      </c>
      <c r="Y566" t="s">
        <v>53</v>
      </c>
      <c r="Z566" t="s">
        <v>54</v>
      </c>
      <c r="AD566" t="s">
        <v>858</v>
      </c>
      <c r="AE566" t="s">
        <v>95</v>
      </c>
      <c r="AF566" t="s">
        <v>2266</v>
      </c>
      <c r="AI566" t="s">
        <v>2267</v>
      </c>
      <c r="AJ566">
        <v>25</v>
      </c>
      <c r="AK566" t="s">
        <v>63</v>
      </c>
      <c r="AL566" t="s">
        <v>58</v>
      </c>
      <c r="AM566" t="s">
        <v>58</v>
      </c>
      <c r="AN566" t="s">
        <v>58</v>
      </c>
      <c r="AO566" t="s">
        <v>58</v>
      </c>
      <c r="AP566" t="s">
        <v>58</v>
      </c>
      <c r="AQ566" t="s">
        <v>783</v>
      </c>
    </row>
    <row r="567" spans="1:43" x14ac:dyDescent="0.35">
      <c r="A567" t="s">
        <v>2232</v>
      </c>
      <c r="B567" t="s">
        <v>47</v>
      </c>
      <c r="C567" t="s">
        <v>2268</v>
      </c>
      <c r="E567" t="s">
        <v>76</v>
      </c>
      <c r="F567" t="s">
        <v>2269</v>
      </c>
      <c r="G567" t="s">
        <v>2270</v>
      </c>
      <c r="I567" t="str">
        <f>HYPERLINK("https://play.google.com/store/apps/details?id=com.finopaymentbank.mobile&amp;reviewId=aaa3914e-8161-4e94-830d-b75a5b23011a","https://play.google.com/store/apps/details?id=com.finopaymentbank.mobile&amp;reviewId=aaa3914e-8161-4e94-830d-b75a5b23011a")</f>
        <v>https://play.google.com/store/apps/details?id=com.finopaymentbank.mobile&amp;reviewId=aaa3914e-8161-4e94-830d-b75a5b23011a</v>
      </c>
      <c r="J567" t="s">
        <v>52</v>
      </c>
      <c r="Y567" t="s">
        <v>53</v>
      </c>
      <c r="Z567" t="s">
        <v>114</v>
      </c>
      <c r="AD567" t="s">
        <v>797</v>
      </c>
      <c r="AE567" t="s">
        <v>95</v>
      </c>
      <c r="AF567" t="s">
        <v>2271</v>
      </c>
      <c r="AI567" t="s">
        <v>1248</v>
      </c>
      <c r="AJ567">
        <v>34</v>
      </c>
      <c r="AK567" t="s">
        <v>63</v>
      </c>
      <c r="AL567" t="s">
        <v>58</v>
      </c>
      <c r="AM567" t="s">
        <v>58</v>
      </c>
      <c r="AN567" t="s">
        <v>58</v>
      </c>
      <c r="AO567" t="s">
        <v>58</v>
      </c>
      <c r="AP567" t="s">
        <v>58</v>
      </c>
      <c r="AQ567" t="s">
        <v>783</v>
      </c>
    </row>
    <row r="568" spans="1:43" x14ac:dyDescent="0.35">
      <c r="A568" t="s">
        <v>2232</v>
      </c>
      <c r="B568" t="s">
        <v>47</v>
      </c>
      <c r="C568" t="s">
        <v>2272</v>
      </c>
      <c r="E568" t="s">
        <v>49</v>
      </c>
      <c r="F568" t="s">
        <v>2273</v>
      </c>
      <c r="G568" t="s">
        <v>2274</v>
      </c>
      <c r="I568" t="str">
        <f>HYPERLINK("https://play.google.com/store/apps/details?id=com.finopaymentbank.mobile&amp;reviewId=a23daf8c-1f31-4f66-b17e-1b0a92893203","https://play.google.com/store/apps/details?id=com.finopaymentbank.mobile&amp;reviewId=a23daf8c-1f31-4f66-b17e-1b0a92893203")</f>
        <v>https://play.google.com/store/apps/details?id=com.finopaymentbank.mobile&amp;reviewId=a23daf8c-1f31-4f66-b17e-1b0a92893203</v>
      </c>
      <c r="J568" t="s">
        <v>52</v>
      </c>
      <c r="Y568" t="s">
        <v>53</v>
      </c>
      <c r="Z568" t="s">
        <v>54</v>
      </c>
      <c r="AD568" t="s">
        <v>94</v>
      </c>
      <c r="AE568" t="s">
        <v>95</v>
      </c>
      <c r="AF568" t="s">
        <v>2275</v>
      </c>
      <c r="AH568" t="s">
        <v>2006</v>
      </c>
      <c r="AI568" t="s">
        <v>69</v>
      </c>
      <c r="AJ568">
        <v>34</v>
      </c>
      <c r="AK568" t="s">
        <v>63</v>
      </c>
      <c r="AL568" t="s">
        <v>58</v>
      </c>
      <c r="AM568" t="s">
        <v>58</v>
      </c>
      <c r="AN568" t="s">
        <v>58</v>
      </c>
      <c r="AO568" t="s">
        <v>58</v>
      </c>
      <c r="AP568" t="s">
        <v>58</v>
      </c>
      <c r="AQ568" t="s">
        <v>783</v>
      </c>
    </row>
    <row r="569" spans="1:43" x14ac:dyDescent="0.35">
      <c r="A569" t="s">
        <v>2232</v>
      </c>
      <c r="B569" t="s">
        <v>47</v>
      </c>
      <c r="C569" t="s">
        <v>2276</v>
      </c>
      <c r="E569" t="s">
        <v>49</v>
      </c>
      <c r="F569" t="s">
        <v>86</v>
      </c>
      <c r="G569" t="s">
        <v>2277</v>
      </c>
      <c r="I569" t="str">
        <f>HYPERLINK("https://play.google.com/store/apps/details?id=com.finopaymentbank.mobile&amp;reviewId=3ba1701c-10ee-4554-94c5-f6a992e8f181","https://play.google.com/store/apps/details?id=com.finopaymentbank.mobile&amp;reviewId=3ba1701c-10ee-4554-94c5-f6a992e8f181")</f>
        <v>https://play.google.com/store/apps/details?id=com.finopaymentbank.mobile&amp;reviewId=3ba1701c-10ee-4554-94c5-f6a992e8f181</v>
      </c>
      <c r="J569" t="s">
        <v>92</v>
      </c>
      <c r="Y569" t="s">
        <v>53</v>
      </c>
      <c r="Z569" t="s">
        <v>54</v>
      </c>
      <c r="AD569" t="s">
        <v>94</v>
      </c>
      <c r="AE569" t="s">
        <v>95</v>
      </c>
      <c r="AF569" t="s">
        <v>2278</v>
      </c>
      <c r="AH569" t="s">
        <v>2006</v>
      </c>
      <c r="AI569" t="s">
        <v>2279</v>
      </c>
      <c r="AJ569">
        <v>26</v>
      </c>
      <c r="AK569" t="s">
        <v>63</v>
      </c>
      <c r="AL569" t="s">
        <v>58</v>
      </c>
      <c r="AM569" t="s">
        <v>58</v>
      </c>
      <c r="AN569" t="s">
        <v>58</v>
      </c>
      <c r="AO569" t="s">
        <v>58</v>
      </c>
      <c r="AP569" t="s">
        <v>58</v>
      </c>
      <c r="AQ569" t="s">
        <v>783</v>
      </c>
    </row>
    <row r="570" spans="1:43" x14ac:dyDescent="0.35">
      <c r="A570" t="s">
        <v>2232</v>
      </c>
      <c r="B570" t="s">
        <v>47</v>
      </c>
      <c r="C570" t="s">
        <v>2280</v>
      </c>
      <c r="E570" t="s">
        <v>76</v>
      </c>
      <c r="F570" t="s">
        <v>2281</v>
      </c>
      <c r="G570" t="s">
        <v>2282</v>
      </c>
      <c r="I570" t="str">
        <f>HYPERLINK("https://play.google.com/store/apps/details?id=com.finopaymentbank.mobile&amp;reviewId=e957d269-07cd-4eb3-8f78-3753be5f1b2b","https://play.google.com/store/apps/details?id=com.finopaymentbank.mobile&amp;reviewId=e957d269-07cd-4eb3-8f78-3753be5f1b2b")</f>
        <v>https://play.google.com/store/apps/details?id=com.finopaymentbank.mobile&amp;reviewId=e957d269-07cd-4eb3-8f78-3753be5f1b2b</v>
      </c>
      <c r="J570" t="s">
        <v>92</v>
      </c>
      <c r="Y570" t="s">
        <v>53</v>
      </c>
      <c r="Z570" t="s">
        <v>114</v>
      </c>
      <c r="AD570" t="s">
        <v>797</v>
      </c>
      <c r="AE570" t="s">
        <v>95</v>
      </c>
      <c r="AF570" t="s">
        <v>2283</v>
      </c>
      <c r="AI570" t="s">
        <v>950</v>
      </c>
      <c r="AJ570">
        <v>30</v>
      </c>
      <c r="AK570" t="s">
        <v>63</v>
      </c>
      <c r="AL570" t="s">
        <v>58</v>
      </c>
      <c r="AM570" t="s">
        <v>58</v>
      </c>
      <c r="AN570" t="s">
        <v>58</v>
      </c>
      <c r="AO570" t="s">
        <v>58</v>
      </c>
      <c r="AP570" t="s">
        <v>58</v>
      </c>
      <c r="AQ570" t="s">
        <v>783</v>
      </c>
    </row>
    <row r="571" spans="1:43" x14ac:dyDescent="0.35">
      <c r="A571" t="s">
        <v>2232</v>
      </c>
      <c r="B571" t="s">
        <v>47</v>
      </c>
      <c r="C571" t="s">
        <v>2284</v>
      </c>
      <c r="E571" t="s">
        <v>49</v>
      </c>
      <c r="F571" t="s">
        <v>2285</v>
      </c>
      <c r="G571" t="s">
        <v>2286</v>
      </c>
      <c r="I571" t="str">
        <f>HYPERLINK("https://play.google.com/store/apps/details?id=com.finopaymentbank.mobile&amp;reviewId=23175982-4e4f-4fb9-9fa5-c4c7e92913ca","https://play.google.com/store/apps/details?id=com.finopaymentbank.mobile&amp;reviewId=23175982-4e4f-4fb9-9fa5-c4c7e92913ca")</f>
        <v>https://play.google.com/store/apps/details?id=com.finopaymentbank.mobile&amp;reviewId=23175982-4e4f-4fb9-9fa5-c4c7e92913ca</v>
      </c>
      <c r="J571" t="s">
        <v>52</v>
      </c>
      <c r="Y571" t="s">
        <v>53</v>
      </c>
      <c r="Z571" t="s">
        <v>54</v>
      </c>
      <c r="AD571" t="s">
        <v>94</v>
      </c>
      <c r="AE571" t="s">
        <v>95</v>
      </c>
      <c r="AF571" t="s">
        <v>2283</v>
      </c>
      <c r="AI571" t="s">
        <v>414</v>
      </c>
      <c r="AJ571">
        <v>27</v>
      </c>
      <c r="AK571" t="s">
        <v>63</v>
      </c>
      <c r="AL571" t="s">
        <v>58</v>
      </c>
      <c r="AM571" t="s">
        <v>58</v>
      </c>
      <c r="AN571" t="s">
        <v>58</v>
      </c>
      <c r="AO571" t="s">
        <v>58</v>
      </c>
      <c r="AP571" t="s">
        <v>58</v>
      </c>
      <c r="AQ571" t="s">
        <v>783</v>
      </c>
    </row>
    <row r="572" spans="1:43" x14ac:dyDescent="0.35">
      <c r="A572" t="s">
        <v>2232</v>
      </c>
      <c r="B572" t="s">
        <v>47</v>
      </c>
      <c r="C572" t="s">
        <v>2287</v>
      </c>
      <c r="E572" t="s">
        <v>49</v>
      </c>
      <c r="F572" t="s">
        <v>2288</v>
      </c>
      <c r="G572" t="s">
        <v>2289</v>
      </c>
      <c r="I572" t="str">
        <f>HYPERLINK("https://play.google.com/store/apps/details?id=com.finopaymentbank.mobile&amp;reviewId=dd4d84a7-7921-42c4-a64a-060873e116c9","https://play.google.com/store/apps/details?id=com.finopaymentbank.mobile&amp;reviewId=dd4d84a7-7921-42c4-a64a-060873e116c9")</f>
        <v>https://play.google.com/store/apps/details?id=com.finopaymentbank.mobile&amp;reviewId=dd4d84a7-7921-42c4-a64a-060873e116c9</v>
      </c>
      <c r="J572" t="s">
        <v>92</v>
      </c>
      <c r="Y572" t="s">
        <v>53</v>
      </c>
      <c r="Z572" t="s">
        <v>93</v>
      </c>
      <c r="AD572" t="s">
        <v>94</v>
      </c>
      <c r="AE572" t="s">
        <v>95</v>
      </c>
      <c r="AF572" t="s">
        <v>2290</v>
      </c>
      <c r="AH572" t="s">
        <v>2006</v>
      </c>
      <c r="AI572" t="s">
        <v>1388</v>
      </c>
      <c r="AJ572">
        <v>31</v>
      </c>
      <c r="AK572" t="s">
        <v>63</v>
      </c>
      <c r="AL572" t="s">
        <v>58</v>
      </c>
      <c r="AM572" t="s">
        <v>58</v>
      </c>
      <c r="AN572" t="s">
        <v>58</v>
      </c>
      <c r="AO572" t="s">
        <v>58</v>
      </c>
      <c r="AP572" t="s">
        <v>58</v>
      </c>
      <c r="AQ572" t="s">
        <v>783</v>
      </c>
    </row>
    <row r="573" spans="1:43" x14ac:dyDescent="0.35">
      <c r="A573" t="s">
        <v>2232</v>
      </c>
      <c r="B573" t="s">
        <v>47</v>
      </c>
      <c r="C573" t="s">
        <v>2291</v>
      </c>
      <c r="E573" t="s">
        <v>49</v>
      </c>
      <c r="F573" t="s">
        <v>684</v>
      </c>
      <c r="G573" t="s">
        <v>2292</v>
      </c>
      <c r="I573" t="str">
        <f>HYPERLINK("https://play.google.com/store/apps/details?id=com.finopaymentbank.mobile&amp;reviewId=dc9fd540-8157-49d2-8b31-d23f782d930b","https://play.google.com/store/apps/details?id=com.finopaymentbank.mobile&amp;reviewId=dc9fd540-8157-49d2-8b31-d23f782d930b")</f>
        <v>https://play.google.com/store/apps/details?id=com.finopaymentbank.mobile&amp;reviewId=dc9fd540-8157-49d2-8b31-d23f782d930b</v>
      </c>
      <c r="Y573" t="s">
        <v>53</v>
      </c>
      <c r="Z573" t="s">
        <v>54</v>
      </c>
      <c r="AD573" t="s">
        <v>94</v>
      </c>
      <c r="AE573" t="s">
        <v>95</v>
      </c>
      <c r="AF573" t="s">
        <v>2293</v>
      </c>
      <c r="AH573" t="s">
        <v>1990</v>
      </c>
      <c r="AI573" t="s">
        <v>2294</v>
      </c>
      <c r="AJ573">
        <v>33</v>
      </c>
      <c r="AK573" t="s">
        <v>63</v>
      </c>
      <c r="AL573" t="s">
        <v>58</v>
      </c>
      <c r="AM573" t="s">
        <v>58</v>
      </c>
      <c r="AN573" t="s">
        <v>58</v>
      </c>
      <c r="AO573" t="s">
        <v>58</v>
      </c>
      <c r="AP573" t="s">
        <v>58</v>
      </c>
      <c r="AQ573" t="s">
        <v>783</v>
      </c>
    </row>
    <row r="574" spans="1:43" x14ac:dyDescent="0.35">
      <c r="A574" t="s">
        <v>2232</v>
      </c>
      <c r="B574" t="s">
        <v>47</v>
      </c>
      <c r="C574" t="s">
        <v>2295</v>
      </c>
      <c r="E574" t="s">
        <v>76</v>
      </c>
      <c r="F574" t="s">
        <v>2296</v>
      </c>
      <c r="G574" t="s">
        <v>2297</v>
      </c>
      <c r="I574" t="str">
        <f>HYPERLINK("https://play.google.com/store/apps/details?id=com.finopaymentbank.mobile&amp;reviewId=70b9e739-4641-4c84-a355-d5445dd0d014","https://play.google.com/store/apps/details?id=com.finopaymentbank.mobile&amp;reviewId=70b9e739-4641-4c84-a355-d5445dd0d014")</f>
        <v>https://play.google.com/store/apps/details?id=com.finopaymentbank.mobile&amp;reviewId=70b9e739-4641-4c84-a355-d5445dd0d014</v>
      </c>
      <c r="J574" t="s">
        <v>52</v>
      </c>
      <c r="Y574" t="s">
        <v>53</v>
      </c>
      <c r="Z574" t="s">
        <v>79</v>
      </c>
      <c r="AD574" t="s">
        <v>797</v>
      </c>
      <c r="AE574" t="s">
        <v>95</v>
      </c>
      <c r="AF574" t="s">
        <v>2298</v>
      </c>
      <c r="AH574" t="s">
        <v>2006</v>
      </c>
      <c r="AI574" t="s">
        <v>2299</v>
      </c>
      <c r="AJ574">
        <v>34</v>
      </c>
      <c r="AK574" t="s">
        <v>63</v>
      </c>
      <c r="AL574" t="s">
        <v>58</v>
      </c>
      <c r="AM574" t="s">
        <v>58</v>
      </c>
      <c r="AN574" t="s">
        <v>58</v>
      </c>
      <c r="AO574" t="s">
        <v>58</v>
      </c>
      <c r="AP574" t="s">
        <v>58</v>
      </c>
      <c r="AQ574" t="s">
        <v>783</v>
      </c>
    </row>
    <row r="575" spans="1:43" x14ac:dyDescent="0.35">
      <c r="A575" t="s">
        <v>2232</v>
      </c>
      <c r="B575" t="s">
        <v>47</v>
      </c>
      <c r="C575" t="s">
        <v>2300</v>
      </c>
      <c r="E575" t="s">
        <v>49</v>
      </c>
      <c r="F575" t="s">
        <v>999</v>
      </c>
      <c r="G575" t="s">
        <v>2301</v>
      </c>
      <c r="I575" t="str">
        <f>HYPERLINK("https://play.google.com/store/apps/details?id=com.finopaymentbank.mobile&amp;reviewId=e59ba307-b3d3-4021-986d-c1141537fae3","https://play.google.com/store/apps/details?id=com.finopaymentbank.mobile&amp;reviewId=e59ba307-b3d3-4021-986d-c1141537fae3")</f>
        <v>https://play.google.com/store/apps/details?id=com.finopaymentbank.mobile&amp;reviewId=e59ba307-b3d3-4021-986d-c1141537fae3</v>
      </c>
      <c r="J575" t="s">
        <v>52</v>
      </c>
      <c r="Y575" t="s">
        <v>53</v>
      </c>
      <c r="Z575" t="s">
        <v>93</v>
      </c>
      <c r="AD575" t="s">
        <v>94</v>
      </c>
      <c r="AE575" t="s">
        <v>95</v>
      </c>
      <c r="AF575" t="s">
        <v>2302</v>
      </c>
      <c r="AH575" t="s">
        <v>2006</v>
      </c>
      <c r="AI575" t="s">
        <v>459</v>
      </c>
      <c r="AJ575">
        <v>30</v>
      </c>
      <c r="AK575" t="s">
        <v>63</v>
      </c>
      <c r="AL575" t="s">
        <v>58</v>
      </c>
      <c r="AM575" t="s">
        <v>58</v>
      </c>
      <c r="AN575" t="s">
        <v>58</v>
      </c>
      <c r="AO575" t="s">
        <v>58</v>
      </c>
      <c r="AP575" t="s">
        <v>58</v>
      </c>
      <c r="AQ575" t="s">
        <v>783</v>
      </c>
    </row>
    <row r="576" spans="1:43" x14ac:dyDescent="0.35">
      <c r="A576" t="s">
        <v>2303</v>
      </c>
      <c r="B576" t="s">
        <v>47</v>
      </c>
      <c r="C576" t="s">
        <v>2304</v>
      </c>
      <c r="E576" t="s">
        <v>49</v>
      </c>
      <c r="F576" t="s">
        <v>2305</v>
      </c>
      <c r="G576" t="s">
        <v>2306</v>
      </c>
      <c r="I576" t="str">
        <f>HYPERLINK("https://play.google.com/store/apps/details?id=com.finopaymentbank.mobile&amp;reviewId=25368bc8-036b-419e-b438-dbfd2728859b","https://play.google.com/store/apps/details?id=com.finopaymentbank.mobile&amp;reviewId=25368bc8-036b-419e-b438-dbfd2728859b")</f>
        <v>https://play.google.com/store/apps/details?id=com.finopaymentbank.mobile&amp;reviewId=25368bc8-036b-419e-b438-dbfd2728859b</v>
      </c>
      <c r="J576" t="s">
        <v>52</v>
      </c>
      <c r="Y576" t="s">
        <v>53</v>
      </c>
      <c r="Z576" t="s">
        <v>54</v>
      </c>
      <c r="AD576" t="s">
        <v>94</v>
      </c>
      <c r="AE576" t="s">
        <v>95</v>
      </c>
      <c r="AF576" t="s">
        <v>2307</v>
      </c>
      <c r="AI576" t="s">
        <v>1660</v>
      </c>
      <c r="AJ576">
        <v>30</v>
      </c>
      <c r="AK576" t="s">
        <v>63</v>
      </c>
      <c r="AL576" t="s">
        <v>58</v>
      </c>
      <c r="AM576" t="s">
        <v>58</v>
      </c>
      <c r="AN576" t="s">
        <v>58</v>
      </c>
      <c r="AO576" t="s">
        <v>58</v>
      </c>
      <c r="AP576" t="s">
        <v>58</v>
      </c>
      <c r="AQ576" t="s">
        <v>783</v>
      </c>
    </row>
    <row r="577" spans="1:43" x14ac:dyDescent="0.35">
      <c r="A577" t="s">
        <v>2303</v>
      </c>
      <c r="B577" t="s">
        <v>47</v>
      </c>
      <c r="C577" t="s">
        <v>2308</v>
      </c>
      <c r="E577" t="s">
        <v>49</v>
      </c>
      <c r="F577" t="s">
        <v>2309</v>
      </c>
      <c r="G577" t="s">
        <v>2310</v>
      </c>
      <c r="I577" t="str">
        <f>HYPERLINK("https://play.google.com/store/apps/details?id=com.finopaymentbank.mobile&amp;reviewId=32074fa9-a4a0-4562-a1e7-fa89fd7a7448","https://play.google.com/store/apps/details?id=com.finopaymentbank.mobile&amp;reviewId=32074fa9-a4a0-4562-a1e7-fa89fd7a7448")</f>
        <v>https://play.google.com/store/apps/details?id=com.finopaymentbank.mobile&amp;reviewId=32074fa9-a4a0-4562-a1e7-fa89fd7a7448</v>
      </c>
      <c r="J577" t="s">
        <v>92</v>
      </c>
      <c r="Y577" t="s">
        <v>53</v>
      </c>
      <c r="Z577" t="s">
        <v>54</v>
      </c>
      <c r="AD577" t="s">
        <v>94</v>
      </c>
      <c r="AE577" t="s">
        <v>95</v>
      </c>
      <c r="AF577" t="s">
        <v>2311</v>
      </c>
      <c r="AH577" t="s">
        <v>2006</v>
      </c>
      <c r="AI577" t="s">
        <v>115</v>
      </c>
      <c r="AJ577">
        <v>33</v>
      </c>
      <c r="AK577" t="s">
        <v>63</v>
      </c>
      <c r="AL577" t="s">
        <v>58</v>
      </c>
      <c r="AM577" t="s">
        <v>58</v>
      </c>
      <c r="AN577" t="s">
        <v>58</v>
      </c>
      <c r="AO577" t="s">
        <v>58</v>
      </c>
      <c r="AP577" t="s">
        <v>58</v>
      </c>
      <c r="AQ577" t="s">
        <v>783</v>
      </c>
    </row>
    <row r="578" spans="1:43" x14ac:dyDescent="0.35">
      <c r="A578" t="s">
        <v>2303</v>
      </c>
      <c r="B578" t="s">
        <v>47</v>
      </c>
      <c r="C578" t="s">
        <v>2312</v>
      </c>
      <c r="E578" t="s">
        <v>49</v>
      </c>
      <c r="F578" t="s">
        <v>77</v>
      </c>
      <c r="G578" t="s">
        <v>2313</v>
      </c>
      <c r="I578" t="str">
        <f>HYPERLINK("https://play.google.com/store/apps/details?id=com.finopaymentbank.mobile&amp;reviewId=ac28f8e1-d4f3-4e6d-beb7-a404f3f13126","https://play.google.com/store/apps/details?id=com.finopaymentbank.mobile&amp;reviewId=ac28f8e1-d4f3-4e6d-beb7-a404f3f13126")</f>
        <v>https://play.google.com/store/apps/details?id=com.finopaymentbank.mobile&amp;reviewId=ac28f8e1-d4f3-4e6d-beb7-a404f3f13126</v>
      </c>
      <c r="J578" t="s">
        <v>52</v>
      </c>
      <c r="Y578" t="s">
        <v>53</v>
      </c>
      <c r="Z578" t="s">
        <v>54</v>
      </c>
      <c r="AD578" t="s">
        <v>94</v>
      </c>
      <c r="AE578" t="s">
        <v>95</v>
      </c>
      <c r="AF578" t="s">
        <v>2314</v>
      </c>
      <c r="AH578" t="s">
        <v>2006</v>
      </c>
      <c r="AI578" t="s">
        <v>2315</v>
      </c>
      <c r="AJ578">
        <v>31</v>
      </c>
      <c r="AK578" t="s">
        <v>63</v>
      </c>
      <c r="AL578" t="s">
        <v>58</v>
      </c>
      <c r="AM578" t="s">
        <v>58</v>
      </c>
      <c r="AN578" t="s">
        <v>58</v>
      </c>
      <c r="AO578" t="s">
        <v>58</v>
      </c>
      <c r="AP578" t="s">
        <v>58</v>
      </c>
      <c r="AQ578" t="s">
        <v>783</v>
      </c>
    </row>
    <row r="579" spans="1:43" x14ac:dyDescent="0.35">
      <c r="A579" t="s">
        <v>2303</v>
      </c>
      <c r="B579" t="s">
        <v>47</v>
      </c>
      <c r="C579" t="s">
        <v>2316</v>
      </c>
      <c r="E579" t="s">
        <v>49</v>
      </c>
      <c r="F579" t="s">
        <v>2317</v>
      </c>
      <c r="G579" t="s">
        <v>2318</v>
      </c>
      <c r="I579" t="str">
        <f>HYPERLINK("https://play.google.com/store/apps/details?id=com.finopaymentbank.mobile&amp;reviewId=dbe7464e-b673-428f-aa24-cf7946371ed7","https://play.google.com/store/apps/details?id=com.finopaymentbank.mobile&amp;reviewId=dbe7464e-b673-428f-aa24-cf7946371ed7")</f>
        <v>https://play.google.com/store/apps/details?id=com.finopaymentbank.mobile&amp;reviewId=dbe7464e-b673-428f-aa24-cf7946371ed7</v>
      </c>
      <c r="J579" t="s">
        <v>92</v>
      </c>
      <c r="Y579" t="s">
        <v>53</v>
      </c>
      <c r="Z579" t="s">
        <v>54</v>
      </c>
      <c r="AD579" t="s">
        <v>94</v>
      </c>
      <c r="AE579" t="s">
        <v>95</v>
      </c>
      <c r="AF579" t="s">
        <v>2319</v>
      </c>
      <c r="AH579" t="s">
        <v>2006</v>
      </c>
      <c r="AI579" t="s">
        <v>1579</v>
      </c>
      <c r="AJ579">
        <v>33</v>
      </c>
      <c r="AK579" t="s">
        <v>63</v>
      </c>
      <c r="AL579" t="s">
        <v>58</v>
      </c>
      <c r="AM579" t="s">
        <v>58</v>
      </c>
      <c r="AN579" t="s">
        <v>58</v>
      </c>
      <c r="AO579" t="s">
        <v>58</v>
      </c>
      <c r="AP579" t="s">
        <v>58</v>
      </c>
      <c r="AQ579" t="s">
        <v>783</v>
      </c>
    </row>
    <row r="580" spans="1:43" x14ac:dyDescent="0.35">
      <c r="A580" t="s">
        <v>2303</v>
      </c>
      <c r="B580" t="s">
        <v>47</v>
      </c>
      <c r="C580" t="s">
        <v>2320</v>
      </c>
      <c r="E580" t="s">
        <v>49</v>
      </c>
      <c r="F580" t="s">
        <v>2321</v>
      </c>
      <c r="G580" t="s">
        <v>2322</v>
      </c>
      <c r="I580" t="str">
        <f>HYPERLINK("https://play.google.com/store/apps/details?id=com.finopaymentbank.mobile&amp;reviewId=f4e4480a-8878-46a8-8dd1-eebaa22a8067","https://play.google.com/store/apps/details?id=com.finopaymentbank.mobile&amp;reviewId=f4e4480a-8878-46a8-8dd1-eebaa22a8067")</f>
        <v>https://play.google.com/store/apps/details?id=com.finopaymentbank.mobile&amp;reviewId=f4e4480a-8878-46a8-8dd1-eebaa22a8067</v>
      </c>
      <c r="J580" t="s">
        <v>52</v>
      </c>
      <c r="Y580" t="s">
        <v>53</v>
      </c>
      <c r="Z580" t="s">
        <v>54</v>
      </c>
      <c r="AD580" t="s">
        <v>94</v>
      </c>
      <c r="AE580" t="s">
        <v>95</v>
      </c>
      <c r="AF580" t="s">
        <v>2323</v>
      </c>
      <c r="AH580" t="s">
        <v>2006</v>
      </c>
      <c r="AI580" t="s">
        <v>188</v>
      </c>
      <c r="AJ580">
        <v>33</v>
      </c>
      <c r="AK580" t="s">
        <v>63</v>
      </c>
      <c r="AL580" t="s">
        <v>58</v>
      </c>
      <c r="AM580" t="s">
        <v>58</v>
      </c>
      <c r="AN580" t="s">
        <v>58</v>
      </c>
      <c r="AO580" t="s">
        <v>58</v>
      </c>
      <c r="AP580" t="s">
        <v>58</v>
      </c>
      <c r="AQ580" t="s">
        <v>783</v>
      </c>
    </row>
    <row r="581" spans="1:43" x14ac:dyDescent="0.35">
      <c r="A581" t="s">
        <v>2303</v>
      </c>
      <c r="B581" t="s">
        <v>47</v>
      </c>
      <c r="C581" t="s">
        <v>2324</v>
      </c>
      <c r="E581" t="s">
        <v>76</v>
      </c>
      <c r="F581" t="s">
        <v>2325</v>
      </c>
      <c r="G581" t="s">
        <v>2326</v>
      </c>
      <c r="I581" t="str">
        <f>HYPERLINK("https://play.google.com/store/apps/details?id=com.finopaymentbank.mobile&amp;reviewId=b6c081f1-9235-4a83-b5ae-a465eeb8b324","https://play.google.com/store/apps/details?id=com.finopaymentbank.mobile&amp;reviewId=b6c081f1-9235-4a83-b5ae-a465eeb8b324")</f>
        <v>https://play.google.com/store/apps/details?id=com.finopaymentbank.mobile&amp;reviewId=b6c081f1-9235-4a83-b5ae-a465eeb8b324</v>
      </c>
      <c r="J581" t="s">
        <v>52</v>
      </c>
      <c r="Y581" t="s">
        <v>53</v>
      </c>
      <c r="Z581" t="s">
        <v>79</v>
      </c>
      <c r="AH581" t="s">
        <v>2006</v>
      </c>
      <c r="AI581" t="s">
        <v>2327</v>
      </c>
      <c r="AJ581">
        <v>34</v>
      </c>
      <c r="AK581" t="s">
        <v>63</v>
      </c>
      <c r="AL581" t="s">
        <v>58</v>
      </c>
      <c r="AM581" t="s">
        <v>58</v>
      </c>
      <c r="AN581" t="s">
        <v>58</v>
      </c>
      <c r="AO581" t="s">
        <v>58</v>
      </c>
      <c r="AP581" t="s">
        <v>58</v>
      </c>
      <c r="AQ581" t="s">
        <v>58</v>
      </c>
    </row>
    <row r="582" spans="1:43" x14ac:dyDescent="0.35">
      <c r="A582" t="s">
        <v>2303</v>
      </c>
      <c r="B582" t="s">
        <v>47</v>
      </c>
      <c r="C582" t="s">
        <v>2328</v>
      </c>
      <c r="E582" t="s">
        <v>49</v>
      </c>
      <c r="F582" t="s">
        <v>77</v>
      </c>
      <c r="G582" t="s">
        <v>2329</v>
      </c>
      <c r="I582" t="str">
        <f>HYPERLINK("https://play.google.com/store/apps/details?id=com.finopaymentbank.mobile&amp;reviewId=59ebba1a-5900-4bf3-bf21-30ee28095b2f","https://play.google.com/store/apps/details?id=com.finopaymentbank.mobile&amp;reviewId=59ebba1a-5900-4bf3-bf21-30ee28095b2f")</f>
        <v>https://play.google.com/store/apps/details?id=com.finopaymentbank.mobile&amp;reviewId=59ebba1a-5900-4bf3-bf21-30ee28095b2f</v>
      </c>
      <c r="J582" t="s">
        <v>52</v>
      </c>
      <c r="Y582" t="s">
        <v>53</v>
      </c>
      <c r="Z582" t="s">
        <v>54</v>
      </c>
      <c r="AD582" t="s">
        <v>94</v>
      </c>
      <c r="AE582" t="s">
        <v>95</v>
      </c>
      <c r="AF582" t="s">
        <v>2330</v>
      </c>
      <c r="AH582" t="s">
        <v>2006</v>
      </c>
      <c r="AI582" t="s">
        <v>1611</v>
      </c>
      <c r="AJ582">
        <v>33</v>
      </c>
      <c r="AK582" t="s">
        <v>63</v>
      </c>
      <c r="AL582" t="s">
        <v>58</v>
      </c>
      <c r="AM582" t="s">
        <v>58</v>
      </c>
      <c r="AN582" t="s">
        <v>58</v>
      </c>
      <c r="AO582" t="s">
        <v>58</v>
      </c>
      <c r="AP582" t="s">
        <v>58</v>
      </c>
      <c r="AQ582" t="s">
        <v>783</v>
      </c>
    </row>
    <row r="583" spans="1:43" x14ac:dyDescent="0.35">
      <c r="A583" t="s">
        <v>2303</v>
      </c>
      <c r="B583" t="s">
        <v>47</v>
      </c>
      <c r="C583" t="s">
        <v>2331</v>
      </c>
      <c r="E583" t="s">
        <v>49</v>
      </c>
      <c r="F583" t="s">
        <v>2332</v>
      </c>
      <c r="G583" t="s">
        <v>2333</v>
      </c>
      <c r="I583" t="str">
        <f>HYPERLINK("https://play.google.com/store/apps/details?id=com.finopaymentbank.mobile&amp;reviewId=28507119-69fc-4a33-84af-d9317e3e473e","https://play.google.com/store/apps/details?id=com.finopaymentbank.mobile&amp;reviewId=28507119-69fc-4a33-84af-d9317e3e473e")</f>
        <v>https://play.google.com/store/apps/details?id=com.finopaymentbank.mobile&amp;reviewId=28507119-69fc-4a33-84af-d9317e3e473e</v>
      </c>
      <c r="J583" t="s">
        <v>211</v>
      </c>
      <c r="Y583" t="s">
        <v>53</v>
      </c>
      <c r="Z583" t="s">
        <v>54</v>
      </c>
      <c r="AD583" t="s">
        <v>94</v>
      </c>
      <c r="AE583" t="s">
        <v>95</v>
      </c>
      <c r="AF583" t="s">
        <v>2334</v>
      </c>
      <c r="AI583" t="s">
        <v>2335</v>
      </c>
      <c r="AJ583">
        <v>24</v>
      </c>
      <c r="AK583" t="s">
        <v>63</v>
      </c>
      <c r="AL583" t="s">
        <v>58</v>
      </c>
      <c r="AM583" t="s">
        <v>58</v>
      </c>
      <c r="AN583" t="s">
        <v>58</v>
      </c>
      <c r="AO583" t="s">
        <v>58</v>
      </c>
      <c r="AP583" t="s">
        <v>58</v>
      </c>
      <c r="AQ583" t="s">
        <v>783</v>
      </c>
    </row>
    <row r="584" spans="1:43" x14ac:dyDescent="0.35">
      <c r="A584" t="s">
        <v>2303</v>
      </c>
      <c r="B584" t="s">
        <v>47</v>
      </c>
      <c r="C584" t="s">
        <v>2336</v>
      </c>
      <c r="E584" t="s">
        <v>49</v>
      </c>
      <c r="F584" t="s">
        <v>2337</v>
      </c>
      <c r="G584" t="s">
        <v>2338</v>
      </c>
      <c r="I584" t="str">
        <f>HYPERLINK("https://play.google.com/store/apps/details?id=com.finopaymentbank.mobile&amp;reviewId=7e1c94ab-306e-45cb-92b2-e72fac830991","https://play.google.com/store/apps/details?id=com.finopaymentbank.mobile&amp;reviewId=7e1c94ab-306e-45cb-92b2-e72fac830991")</f>
        <v>https://play.google.com/store/apps/details?id=com.finopaymentbank.mobile&amp;reviewId=7e1c94ab-306e-45cb-92b2-e72fac830991</v>
      </c>
      <c r="J584" t="s">
        <v>52</v>
      </c>
      <c r="Y584" t="s">
        <v>53</v>
      </c>
      <c r="Z584" t="s">
        <v>54</v>
      </c>
      <c r="AD584" t="s">
        <v>858</v>
      </c>
      <c r="AE584" t="s">
        <v>95</v>
      </c>
      <c r="AF584" t="s">
        <v>2339</v>
      </c>
      <c r="AI584" t="s">
        <v>69</v>
      </c>
      <c r="AJ584">
        <v>34</v>
      </c>
      <c r="AK584" t="s">
        <v>63</v>
      </c>
      <c r="AL584" t="s">
        <v>58</v>
      </c>
      <c r="AM584" t="s">
        <v>58</v>
      </c>
      <c r="AN584" t="s">
        <v>58</v>
      </c>
      <c r="AO584" t="s">
        <v>58</v>
      </c>
      <c r="AP584" t="s">
        <v>58</v>
      </c>
      <c r="AQ584" t="s">
        <v>783</v>
      </c>
    </row>
    <row r="585" spans="1:43" x14ac:dyDescent="0.35">
      <c r="A585" t="s">
        <v>2303</v>
      </c>
      <c r="B585" t="s">
        <v>47</v>
      </c>
      <c r="C585" t="s">
        <v>2340</v>
      </c>
      <c r="E585" t="s">
        <v>49</v>
      </c>
      <c r="F585" t="s">
        <v>2341</v>
      </c>
      <c r="G585" t="s">
        <v>2342</v>
      </c>
      <c r="I585" t="str">
        <f>HYPERLINK("https://play.google.com/store/apps/details?id=com.finopaymentbank.mobile&amp;reviewId=356b193a-f7b4-4caf-a994-41f4bc549929","https://play.google.com/store/apps/details?id=com.finopaymentbank.mobile&amp;reviewId=356b193a-f7b4-4caf-a994-41f4bc549929")</f>
        <v>https://play.google.com/store/apps/details?id=com.finopaymentbank.mobile&amp;reviewId=356b193a-f7b4-4caf-a994-41f4bc549929</v>
      </c>
      <c r="J585" t="s">
        <v>52</v>
      </c>
      <c r="Y585" t="s">
        <v>53</v>
      </c>
      <c r="Z585" t="s">
        <v>54</v>
      </c>
      <c r="AD585" t="s">
        <v>94</v>
      </c>
      <c r="AE585" t="s">
        <v>95</v>
      </c>
      <c r="AF585" t="s">
        <v>2343</v>
      </c>
      <c r="AH585" t="s">
        <v>1990</v>
      </c>
      <c r="AI585" t="s">
        <v>1536</v>
      </c>
      <c r="AJ585">
        <v>33</v>
      </c>
      <c r="AK585" t="s">
        <v>63</v>
      </c>
      <c r="AL585" t="s">
        <v>58</v>
      </c>
      <c r="AM585" t="s">
        <v>58</v>
      </c>
      <c r="AN585" t="s">
        <v>58</v>
      </c>
      <c r="AO585" t="s">
        <v>58</v>
      </c>
      <c r="AP585" t="s">
        <v>58</v>
      </c>
      <c r="AQ585" t="s">
        <v>783</v>
      </c>
    </row>
    <row r="586" spans="1:43" x14ac:dyDescent="0.35">
      <c r="A586" t="s">
        <v>2303</v>
      </c>
      <c r="B586" t="s">
        <v>47</v>
      </c>
      <c r="C586" t="s">
        <v>2344</v>
      </c>
      <c r="E586" t="s">
        <v>49</v>
      </c>
      <c r="F586" t="s">
        <v>2345</v>
      </c>
      <c r="G586" t="s">
        <v>2346</v>
      </c>
      <c r="I586" t="str">
        <f>HYPERLINK("https://play.google.com/store/apps/details?id=com.finopaymentbank.mobile&amp;reviewId=2f53eb64-eb61-4acf-9265-a7ed4dd11fab","https://play.google.com/store/apps/details?id=com.finopaymentbank.mobile&amp;reviewId=2f53eb64-eb61-4acf-9265-a7ed4dd11fab")</f>
        <v>https://play.google.com/store/apps/details?id=com.finopaymentbank.mobile&amp;reviewId=2f53eb64-eb61-4acf-9265-a7ed4dd11fab</v>
      </c>
      <c r="J586" t="s">
        <v>52</v>
      </c>
      <c r="Y586" t="s">
        <v>53</v>
      </c>
      <c r="Z586" t="s">
        <v>54</v>
      </c>
      <c r="AD586" t="s">
        <v>858</v>
      </c>
      <c r="AE586" t="s">
        <v>95</v>
      </c>
      <c r="AF586" t="s">
        <v>2347</v>
      </c>
      <c r="AI586" t="s">
        <v>1774</v>
      </c>
      <c r="AJ586">
        <v>34</v>
      </c>
      <c r="AK586" t="s">
        <v>63</v>
      </c>
      <c r="AL586" t="s">
        <v>58</v>
      </c>
      <c r="AM586" t="s">
        <v>58</v>
      </c>
      <c r="AN586" t="s">
        <v>58</v>
      </c>
      <c r="AO586" t="s">
        <v>58</v>
      </c>
      <c r="AP586" t="s">
        <v>58</v>
      </c>
      <c r="AQ586" t="s">
        <v>783</v>
      </c>
    </row>
    <row r="587" spans="1:43" x14ac:dyDescent="0.35">
      <c r="A587" t="s">
        <v>2348</v>
      </c>
      <c r="B587" t="s">
        <v>47</v>
      </c>
      <c r="C587" t="s">
        <v>2349</v>
      </c>
      <c r="E587" t="s">
        <v>65</v>
      </c>
      <c r="F587" t="s">
        <v>2350</v>
      </c>
      <c r="G587" t="s">
        <v>2351</v>
      </c>
      <c r="I587" t="str">
        <f>HYPERLINK("https://play.google.com/store/apps/details?id=com.finopaymentbank.mobile&amp;reviewId=b76f3b69-0c55-4724-b414-51cd13b884d2","https://play.google.com/store/apps/details?id=com.finopaymentbank.mobile&amp;reviewId=b76f3b69-0c55-4724-b414-51cd13b884d2")</f>
        <v>https://play.google.com/store/apps/details?id=com.finopaymentbank.mobile&amp;reviewId=b76f3b69-0c55-4724-b414-51cd13b884d2</v>
      </c>
      <c r="J587" t="s">
        <v>52</v>
      </c>
      <c r="Y587" t="s">
        <v>53</v>
      </c>
      <c r="Z587" t="s">
        <v>68</v>
      </c>
      <c r="AD587" t="s">
        <v>833</v>
      </c>
      <c r="AE587" t="s">
        <v>95</v>
      </c>
      <c r="AF587" t="s">
        <v>2352</v>
      </c>
      <c r="AH587" t="s">
        <v>2006</v>
      </c>
      <c r="AI587" t="s">
        <v>212</v>
      </c>
      <c r="AJ587">
        <v>29</v>
      </c>
      <c r="AK587" t="s">
        <v>63</v>
      </c>
      <c r="AL587" t="s">
        <v>58</v>
      </c>
      <c r="AM587" t="s">
        <v>58</v>
      </c>
      <c r="AN587" t="s">
        <v>58</v>
      </c>
      <c r="AO587" t="s">
        <v>58</v>
      </c>
      <c r="AP587" t="s">
        <v>58</v>
      </c>
      <c r="AQ587" t="s">
        <v>783</v>
      </c>
    </row>
    <row r="588" spans="1:43" x14ac:dyDescent="0.35">
      <c r="A588" t="s">
        <v>2348</v>
      </c>
      <c r="B588" t="s">
        <v>47</v>
      </c>
      <c r="C588" t="s">
        <v>2353</v>
      </c>
      <c r="E588" t="s">
        <v>76</v>
      </c>
      <c r="F588" t="s">
        <v>2354</v>
      </c>
      <c r="G588" t="s">
        <v>2355</v>
      </c>
      <c r="I588" t="str">
        <f>HYPERLINK("https://play.google.com/store/apps/details?id=com.finopaymentbank.mobile&amp;reviewId=dd481674-5cf8-4369-84ad-dbec7f470417","https://play.google.com/store/apps/details?id=com.finopaymentbank.mobile&amp;reviewId=dd481674-5cf8-4369-84ad-dbec7f470417")</f>
        <v>https://play.google.com/store/apps/details?id=com.finopaymentbank.mobile&amp;reviewId=dd481674-5cf8-4369-84ad-dbec7f470417</v>
      </c>
      <c r="J588" t="s">
        <v>52</v>
      </c>
      <c r="Y588" t="s">
        <v>53</v>
      </c>
      <c r="Z588" t="s">
        <v>114</v>
      </c>
      <c r="AD588" t="s">
        <v>797</v>
      </c>
      <c r="AE588" t="s">
        <v>95</v>
      </c>
      <c r="AF588" t="s">
        <v>2356</v>
      </c>
      <c r="AH588" t="s">
        <v>2006</v>
      </c>
      <c r="AI588" t="s">
        <v>69</v>
      </c>
      <c r="AJ588">
        <v>33</v>
      </c>
      <c r="AK588" t="s">
        <v>63</v>
      </c>
      <c r="AL588" t="s">
        <v>58</v>
      </c>
      <c r="AM588" t="s">
        <v>58</v>
      </c>
      <c r="AN588" t="s">
        <v>58</v>
      </c>
      <c r="AO588" t="s">
        <v>58</v>
      </c>
      <c r="AP588" t="s">
        <v>58</v>
      </c>
      <c r="AQ588" t="s">
        <v>783</v>
      </c>
    </row>
    <row r="589" spans="1:43" x14ac:dyDescent="0.35">
      <c r="A589" t="s">
        <v>2348</v>
      </c>
      <c r="B589" t="s">
        <v>47</v>
      </c>
      <c r="C589" t="s">
        <v>2357</v>
      </c>
      <c r="E589" t="s">
        <v>76</v>
      </c>
      <c r="F589" t="s">
        <v>2358</v>
      </c>
      <c r="G589" t="s">
        <v>2359</v>
      </c>
      <c r="I589" t="str">
        <f>HYPERLINK("https://play.google.com/store/apps/details?id=com.finopaymentbank.mobile&amp;reviewId=ec54195d-795e-4b29-9a45-3360141cdcd3","https://play.google.com/store/apps/details?id=com.finopaymentbank.mobile&amp;reviewId=ec54195d-795e-4b29-9a45-3360141cdcd3")</f>
        <v>https://play.google.com/store/apps/details?id=com.finopaymentbank.mobile&amp;reviewId=ec54195d-795e-4b29-9a45-3360141cdcd3</v>
      </c>
      <c r="J589" t="s">
        <v>52</v>
      </c>
      <c r="Y589" t="s">
        <v>53</v>
      </c>
      <c r="Z589" t="s">
        <v>114</v>
      </c>
      <c r="AD589" t="s">
        <v>797</v>
      </c>
      <c r="AE589" t="s">
        <v>95</v>
      </c>
      <c r="AF589" t="s">
        <v>2360</v>
      </c>
      <c r="AI589" t="s">
        <v>646</v>
      </c>
      <c r="AJ589">
        <v>29</v>
      </c>
      <c r="AK589" t="s">
        <v>63</v>
      </c>
      <c r="AL589" t="s">
        <v>58</v>
      </c>
      <c r="AM589" t="s">
        <v>58</v>
      </c>
      <c r="AN589" t="s">
        <v>58</v>
      </c>
      <c r="AO589" t="s">
        <v>58</v>
      </c>
      <c r="AP589" t="s">
        <v>58</v>
      </c>
      <c r="AQ589" t="s">
        <v>783</v>
      </c>
    </row>
    <row r="590" spans="1:43" x14ac:dyDescent="0.35">
      <c r="A590" t="s">
        <v>2348</v>
      </c>
      <c r="B590" t="s">
        <v>47</v>
      </c>
      <c r="C590" t="s">
        <v>2361</v>
      </c>
      <c r="E590" t="s">
        <v>49</v>
      </c>
      <c r="F590" t="s">
        <v>2362</v>
      </c>
      <c r="G590" t="s">
        <v>2363</v>
      </c>
      <c r="I590" t="str">
        <f>HYPERLINK("https://play.google.com/store/apps/details?id=com.finopaymentbank.mobile&amp;reviewId=94ddac92-f2f8-457a-88b1-9cd97dcbe879","https://play.google.com/store/apps/details?id=com.finopaymentbank.mobile&amp;reviewId=94ddac92-f2f8-457a-88b1-9cd97dcbe879")</f>
        <v>https://play.google.com/store/apps/details?id=com.finopaymentbank.mobile&amp;reviewId=94ddac92-f2f8-457a-88b1-9cd97dcbe879</v>
      </c>
      <c r="J590" t="s">
        <v>52</v>
      </c>
      <c r="Y590" t="s">
        <v>53</v>
      </c>
      <c r="Z590" t="s">
        <v>54</v>
      </c>
      <c r="AD590" t="s">
        <v>94</v>
      </c>
      <c r="AE590" t="s">
        <v>95</v>
      </c>
      <c r="AF590" t="s">
        <v>2364</v>
      </c>
      <c r="AH590" t="s">
        <v>2006</v>
      </c>
      <c r="AI590" t="s">
        <v>2294</v>
      </c>
      <c r="AJ590">
        <v>33</v>
      </c>
      <c r="AK590" t="s">
        <v>63</v>
      </c>
      <c r="AL590" t="s">
        <v>58</v>
      </c>
      <c r="AM590" t="s">
        <v>58</v>
      </c>
      <c r="AN590" t="s">
        <v>58</v>
      </c>
      <c r="AO590" t="s">
        <v>58</v>
      </c>
      <c r="AP590" t="s">
        <v>58</v>
      </c>
      <c r="AQ590" t="s">
        <v>783</v>
      </c>
    </row>
    <row r="591" spans="1:43" x14ac:dyDescent="0.35">
      <c r="A591" t="s">
        <v>2348</v>
      </c>
      <c r="B591" t="s">
        <v>47</v>
      </c>
      <c r="C591" t="s">
        <v>2365</v>
      </c>
      <c r="E591" t="s">
        <v>49</v>
      </c>
      <c r="F591" t="s">
        <v>2366</v>
      </c>
      <c r="G591" t="s">
        <v>2367</v>
      </c>
      <c r="I591" t="str">
        <f>HYPERLINK("https://play.google.com/store/apps/details?id=com.finopaymentbank.mobile&amp;reviewId=b436cd08-2c53-49ad-9ec7-f6def3bdb7c2","https://play.google.com/store/apps/details?id=com.finopaymentbank.mobile&amp;reviewId=b436cd08-2c53-49ad-9ec7-f6def3bdb7c2")</f>
        <v>https://play.google.com/store/apps/details?id=com.finopaymentbank.mobile&amp;reviewId=b436cd08-2c53-49ad-9ec7-f6def3bdb7c2</v>
      </c>
      <c r="J591" t="s">
        <v>52</v>
      </c>
      <c r="Y591" t="s">
        <v>53</v>
      </c>
      <c r="Z591" t="s">
        <v>54</v>
      </c>
      <c r="AD591" t="s">
        <v>94</v>
      </c>
      <c r="AE591" t="s">
        <v>95</v>
      </c>
      <c r="AF591" t="s">
        <v>2368</v>
      </c>
      <c r="AI591" t="s">
        <v>493</v>
      </c>
      <c r="AJ591">
        <v>33</v>
      </c>
      <c r="AK591" t="s">
        <v>63</v>
      </c>
      <c r="AL591" t="s">
        <v>58</v>
      </c>
      <c r="AM591" t="s">
        <v>58</v>
      </c>
      <c r="AN591" t="s">
        <v>58</v>
      </c>
      <c r="AO591" t="s">
        <v>58</v>
      </c>
      <c r="AP591" t="s">
        <v>58</v>
      </c>
      <c r="AQ591" t="s">
        <v>783</v>
      </c>
    </row>
    <row r="592" spans="1:43" x14ac:dyDescent="0.35">
      <c r="A592" t="s">
        <v>2348</v>
      </c>
      <c r="B592" t="s">
        <v>47</v>
      </c>
      <c r="C592" t="s">
        <v>2369</v>
      </c>
      <c r="E592" t="s">
        <v>49</v>
      </c>
      <c r="F592" t="s">
        <v>2370</v>
      </c>
      <c r="G592" t="s">
        <v>2371</v>
      </c>
      <c r="I592" t="str">
        <f>HYPERLINK("https://play.google.com/store/apps/details?id=com.finopaymentbank.mobile&amp;reviewId=09d17254-9c64-4fa8-a196-f7ea251ce08b","https://play.google.com/store/apps/details?id=com.finopaymentbank.mobile&amp;reviewId=09d17254-9c64-4fa8-a196-f7ea251ce08b")</f>
        <v>https://play.google.com/store/apps/details?id=com.finopaymentbank.mobile&amp;reviewId=09d17254-9c64-4fa8-a196-f7ea251ce08b</v>
      </c>
      <c r="Y592" t="s">
        <v>53</v>
      </c>
      <c r="Z592" t="s">
        <v>54</v>
      </c>
      <c r="AD592" t="s">
        <v>94</v>
      </c>
      <c r="AE592" t="s">
        <v>95</v>
      </c>
      <c r="AF592" t="s">
        <v>2372</v>
      </c>
      <c r="AI592" t="s">
        <v>1243</v>
      </c>
      <c r="AJ592">
        <v>31</v>
      </c>
      <c r="AK592" t="s">
        <v>63</v>
      </c>
      <c r="AL592" t="s">
        <v>58</v>
      </c>
      <c r="AM592" t="s">
        <v>58</v>
      </c>
      <c r="AN592" t="s">
        <v>58</v>
      </c>
      <c r="AO592" t="s">
        <v>58</v>
      </c>
      <c r="AP592" t="s">
        <v>58</v>
      </c>
      <c r="AQ592" t="s">
        <v>783</v>
      </c>
    </row>
    <row r="593" spans="1:43" x14ac:dyDescent="0.35">
      <c r="A593" t="s">
        <v>2348</v>
      </c>
      <c r="B593" t="s">
        <v>47</v>
      </c>
      <c r="C593" t="s">
        <v>2373</v>
      </c>
      <c r="E593" t="s">
        <v>76</v>
      </c>
      <c r="F593" t="s">
        <v>2374</v>
      </c>
      <c r="G593" t="s">
        <v>2375</v>
      </c>
      <c r="I593" t="str">
        <f>HYPERLINK("https://play.google.com/store/apps/details?id=com.finopaymentbank.mobile&amp;reviewId=b60e50ba-33f8-460f-9108-ddd452552247","https://play.google.com/store/apps/details?id=com.finopaymentbank.mobile&amp;reviewId=b60e50ba-33f8-460f-9108-ddd452552247")</f>
        <v>https://play.google.com/store/apps/details?id=com.finopaymentbank.mobile&amp;reviewId=b60e50ba-33f8-460f-9108-ddd452552247</v>
      </c>
      <c r="J593" t="s">
        <v>52</v>
      </c>
      <c r="Y593" t="s">
        <v>53</v>
      </c>
      <c r="Z593" t="s">
        <v>114</v>
      </c>
      <c r="AD593" t="s">
        <v>797</v>
      </c>
      <c r="AE593" t="s">
        <v>95</v>
      </c>
      <c r="AF593" t="s">
        <v>2376</v>
      </c>
      <c r="AH593" t="s">
        <v>2006</v>
      </c>
      <c r="AI593" t="s">
        <v>514</v>
      </c>
      <c r="AJ593">
        <v>33</v>
      </c>
      <c r="AK593" t="s">
        <v>63</v>
      </c>
      <c r="AL593" t="s">
        <v>58</v>
      </c>
      <c r="AM593" t="s">
        <v>58</v>
      </c>
      <c r="AN593" t="s">
        <v>58</v>
      </c>
      <c r="AO593" t="s">
        <v>58</v>
      </c>
      <c r="AP593" t="s">
        <v>58</v>
      </c>
      <c r="AQ593" t="s">
        <v>783</v>
      </c>
    </row>
    <row r="594" spans="1:43" x14ac:dyDescent="0.35">
      <c r="A594" t="s">
        <v>2348</v>
      </c>
      <c r="B594" t="s">
        <v>47</v>
      </c>
      <c r="C594" t="s">
        <v>2377</v>
      </c>
      <c r="E594" t="s">
        <v>76</v>
      </c>
      <c r="F594" t="s">
        <v>2378</v>
      </c>
      <c r="G594" t="s">
        <v>2379</v>
      </c>
      <c r="I594" t="str">
        <f>HYPERLINK("https://play.google.com/store/apps/details?id=com.finopaymentbank.mobile&amp;reviewId=c33df7ae-d27a-45ad-8d6c-a3b57bd75162","https://play.google.com/store/apps/details?id=com.finopaymentbank.mobile&amp;reviewId=c33df7ae-d27a-45ad-8d6c-a3b57bd75162")</f>
        <v>https://play.google.com/store/apps/details?id=com.finopaymentbank.mobile&amp;reviewId=c33df7ae-d27a-45ad-8d6c-a3b57bd75162</v>
      </c>
      <c r="J594" t="s">
        <v>52</v>
      </c>
      <c r="Y594" t="s">
        <v>53</v>
      </c>
      <c r="Z594" t="s">
        <v>114</v>
      </c>
      <c r="AD594" t="s">
        <v>797</v>
      </c>
      <c r="AE594" t="s">
        <v>95</v>
      </c>
      <c r="AF594" t="s">
        <v>2380</v>
      </c>
      <c r="AI594" t="s">
        <v>197</v>
      </c>
      <c r="AJ594">
        <v>27</v>
      </c>
      <c r="AK594" t="s">
        <v>63</v>
      </c>
      <c r="AL594" t="s">
        <v>58</v>
      </c>
      <c r="AM594" t="s">
        <v>58</v>
      </c>
      <c r="AN594" t="s">
        <v>58</v>
      </c>
      <c r="AO594" t="s">
        <v>58</v>
      </c>
      <c r="AP594" t="s">
        <v>58</v>
      </c>
      <c r="AQ594" t="s">
        <v>783</v>
      </c>
    </row>
    <row r="595" spans="1:43" x14ac:dyDescent="0.35">
      <c r="A595" t="s">
        <v>2348</v>
      </c>
      <c r="B595" t="s">
        <v>47</v>
      </c>
      <c r="C595" t="s">
        <v>2381</v>
      </c>
      <c r="E595" t="s">
        <v>76</v>
      </c>
      <c r="F595" t="s">
        <v>2382</v>
      </c>
      <c r="G595" t="s">
        <v>2383</v>
      </c>
      <c r="I595" t="str">
        <f>HYPERLINK("https://play.google.com/store/apps/details?id=com.finopaymentbank.mobile&amp;reviewId=bc77304e-8e75-40cd-8ce5-dba70e9fa5ce","https://play.google.com/store/apps/details?id=com.finopaymentbank.mobile&amp;reviewId=bc77304e-8e75-40cd-8ce5-dba70e9fa5ce")</f>
        <v>https://play.google.com/store/apps/details?id=com.finopaymentbank.mobile&amp;reviewId=bc77304e-8e75-40cd-8ce5-dba70e9fa5ce</v>
      </c>
      <c r="J595" t="s">
        <v>52</v>
      </c>
      <c r="Y595" t="s">
        <v>53</v>
      </c>
      <c r="Z595" t="s">
        <v>114</v>
      </c>
      <c r="AD595" t="s">
        <v>797</v>
      </c>
      <c r="AE595" t="s">
        <v>95</v>
      </c>
      <c r="AF595" t="s">
        <v>2384</v>
      </c>
      <c r="AH595" t="s">
        <v>2006</v>
      </c>
      <c r="AI595" t="s">
        <v>2385</v>
      </c>
      <c r="AJ595">
        <v>27</v>
      </c>
      <c r="AK595" t="s">
        <v>63</v>
      </c>
      <c r="AL595" t="s">
        <v>58</v>
      </c>
      <c r="AM595" t="s">
        <v>58</v>
      </c>
      <c r="AN595" t="s">
        <v>58</v>
      </c>
      <c r="AO595" t="s">
        <v>58</v>
      </c>
      <c r="AP595" t="s">
        <v>58</v>
      </c>
      <c r="AQ595" t="s">
        <v>783</v>
      </c>
    </row>
    <row r="596" spans="1:43" x14ac:dyDescent="0.35">
      <c r="A596" t="s">
        <v>2386</v>
      </c>
      <c r="B596" t="s">
        <v>47</v>
      </c>
      <c r="C596" t="s">
        <v>2387</v>
      </c>
      <c r="E596" t="s">
        <v>49</v>
      </c>
      <c r="F596" t="s">
        <v>2388</v>
      </c>
      <c r="G596" t="s">
        <v>2389</v>
      </c>
      <c r="I596" t="str">
        <f>HYPERLINK("https://play.google.com/store/apps/details?id=com.finopaymentbank.mobile&amp;reviewId=ea36d410-5acf-42f4-9d41-ce7c2f68a449","https://play.google.com/store/apps/details?id=com.finopaymentbank.mobile&amp;reviewId=ea36d410-5acf-42f4-9d41-ce7c2f68a449")</f>
        <v>https://play.google.com/store/apps/details?id=com.finopaymentbank.mobile&amp;reviewId=ea36d410-5acf-42f4-9d41-ce7c2f68a449</v>
      </c>
      <c r="J596" t="s">
        <v>52</v>
      </c>
      <c r="Y596" t="s">
        <v>53</v>
      </c>
      <c r="Z596" t="s">
        <v>93</v>
      </c>
      <c r="AD596" t="s">
        <v>2390</v>
      </c>
      <c r="AE596" t="s">
        <v>95</v>
      </c>
      <c r="AF596" t="s">
        <v>2391</v>
      </c>
      <c r="AH596" t="s">
        <v>2392</v>
      </c>
      <c r="AI596" t="s">
        <v>106</v>
      </c>
      <c r="AJ596">
        <v>31</v>
      </c>
      <c r="AK596" t="s">
        <v>63</v>
      </c>
      <c r="AL596" t="s">
        <v>58</v>
      </c>
      <c r="AM596" t="s">
        <v>58</v>
      </c>
      <c r="AN596" t="s">
        <v>58</v>
      </c>
      <c r="AO596" t="s">
        <v>58</v>
      </c>
      <c r="AP596" t="s">
        <v>58</v>
      </c>
      <c r="AQ596" t="s">
        <v>783</v>
      </c>
    </row>
    <row r="597" spans="1:43" x14ac:dyDescent="0.35">
      <c r="A597" t="s">
        <v>2386</v>
      </c>
      <c r="B597" t="s">
        <v>47</v>
      </c>
      <c r="C597" t="s">
        <v>2393</v>
      </c>
      <c r="E597" t="s">
        <v>49</v>
      </c>
      <c r="F597" t="s">
        <v>2394</v>
      </c>
      <c r="G597" t="s">
        <v>2395</v>
      </c>
      <c r="I597" t="str">
        <f>HYPERLINK("https://play.google.com/store/apps/details?id=com.finopaymentbank.mobile&amp;reviewId=b638b8a9-08c8-4cfe-aa3f-bedcd89a5745","https://play.google.com/store/apps/details?id=com.finopaymentbank.mobile&amp;reviewId=b638b8a9-08c8-4cfe-aa3f-bedcd89a5745")</f>
        <v>https://play.google.com/store/apps/details?id=com.finopaymentbank.mobile&amp;reviewId=b638b8a9-08c8-4cfe-aa3f-bedcd89a5745</v>
      </c>
      <c r="J597" t="s">
        <v>52</v>
      </c>
      <c r="Y597" t="s">
        <v>53</v>
      </c>
      <c r="Z597" t="s">
        <v>54</v>
      </c>
      <c r="AD597" t="s">
        <v>94</v>
      </c>
      <c r="AE597" t="s">
        <v>95</v>
      </c>
      <c r="AF597" t="s">
        <v>2396</v>
      </c>
      <c r="AH597" t="s">
        <v>2006</v>
      </c>
      <c r="AI597" t="s">
        <v>106</v>
      </c>
      <c r="AJ597">
        <v>31</v>
      </c>
      <c r="AK597" t="s">
        <v>63</v>
      </c>
      <c r="AL597" t="s">
        <v>58</v>
      </c>
      <c r="AM597" t="s">
        <v>58</v>
      </c>
      <c r="AN597" t="s">
        <v>58</v>
      </c>
      <c r="AO597" t="s">
        <v>58</v>
      </c>
      <c r="AP597" t="s">
        <v>58</v>
      </c>
      <c r="AQ597" t="s">
        <v>783</v>
      </c>
    </row>
    <row r="598" spans="1:43" x14ac:dyDescent="0.35">
      <c r="A598" t="s">
        <v>2386</v>
      </c>
      <c r="B598" t="s">
        <v>47</v>
      </c>
      <c r="C598" t="s">
        <v>2397</v>
      </c>
      <c r="E598" t="s">
        <v>49</v>
      </c>
      <c r="F598" t="s">
        <v>550</v>
      </c>
      <c r="G598" t="s">
        <v>2398</v>
      </c>
      <c r="I598" t="str">
        <f>HYPERLINK("https://play.google.com/store/apps/details?id=com.finopaymentbank.mobile&amp;reviewId=cb6f275f-f80e-47cb-b19c-4b7214d552eb","https://play.google.com/store/apps/details?id=com.finopaymentbank.mobile&amp;reviewId=cb6f275f-f80e-47cb-b19c-4b7214d552eb")</f>
        <v>https://play.google.com/store/apps/details?id=com.finopaymentbank.mobile&amp;reviewId=cb6f275f-f80e-47cb-b19c-4b7214d552eb</v>
      </c>
      <c r="J598" t="s">
        <v>52</v>
      </c>
      <c r="Y598" t="s">
        <v>53</v>
      </c>
      <c r="Z598" t="s">
        <v>54</v>
      </c>
      <c r="AD598" t="s">
        <v>94</v>
      </c>
      <c r="AE598" t="s">
        <v>95</v>
      </c>
      <c r="AF598" t="s">
        <v>2399</v>
      </c>
      <c r="AH598" t="s">
        <v>2006</v>
      </c>
      <c r="AI598" t="s">
        <v>2400</v>
      </c>
      <c r="AJ598">
        <v>30</v>
      </c>
      <c r="AK598" t="s">
        <v>63</v>
      </c>
      <c r="AL598" t="s">
        <v>58</v>
      </c>
      <c r="AM598" t="s">
        <v>58</v>
      </c>
      <c r="AN598" t="s">
        <v>58</v>
      </c>
      <c r="AO598" t="s">
        <v>58</v>
      </c>
      <c r="AP598" t="s">
        <v>58</v>
      </c>
      <c r="AQ598" t="s">
        <v>783</v>
      </c>
    </row>
    <row r="599" spans="1:43" x14ac:dyDescent="0.35">
      <c r="A599" t="s">
        <v>2386</v>
      </c>
      <c r="B599" t="s">
        <v>47</v>
      </c>
      <c r="C599" t="s">
        <v>2401</v>
      </c>
      <c r="E599" t="s">
        <v>49</v>
      </c>
      <c r="F599" t="s">
        <v>2402</v>
      </c>
      <c r="G599" t="s">
        <v>2403</v>
      </c>
      <c r="I599" t="str">
        <f>HYPERLINK("https://play.google.com/store/apps/details?id=com.finopaymentbank.mobile&amp;reviewId=f9e20ca1-74bc-441d-bdd0-062c83355105","https://play.google.com/store/apps/details?id=com.finopaymentbank.mobile&amp;reviewId=f9e20ca1-74bc-441d-bdd0-062c83355105")</f>
        <v>https://play.google.com/store/apps/details?id=com.finopaymentbank.mobile&amp;reviewId=f9e20ca1-74bc-441d-bdd0-062c83355105</v>
      </c>
      <c r="J599" t="s">
        <v>52</v>
      </c>
      <c r="Y599" t="s">
        <v>53</v>
      </c>
      <c r="Z599" t="s">
        <v>54</v>
      </c>
      <c r="AD599" t="s">
        <v>94</v>
      </c>
      <c r="AE599" t="s">
        <v>95</v>
      </c>
      <c r="AF599" t="s">
        <v>2404</v>
      </c>
      <c r="AI599" t="s">
        <v>414</v>
      </c>
      <c r="AJ599">
        <v>27</v>
      </c>
      <c r="AK599" t="s">
        <v>63</v>
      </c>
      <c r="AL599" t="s">
        <v>58</v>
      </c>
      <c r="AM599" t="s">
        <v>58</v>
      </c>
      <c r="AN599" t="s">
        <v>58</v>
      </c>
      <c r="AO599" t="s">
        <v>58</v>
      </c>
      <c r="AP599" t="s">
        <v>58</v>
      </c>
      <c r="AQ599" t="s">
        <v>783</v>
      </c>
    </row>
    <row r="600" spans="1:43" x14ac:dyDescent="0.35">
      <c r="A600" t="s">
        <v>2386</v>
      </c>
      <c r="B600" t="s">
        <v>47</v>
      </c>
      <c r="C600" t="s">
        <v>2405</v>
      </c>
      <c r="E600" t="s">
        <v>49</v>
      </c>
      <c r="F600" t="s">
        <v>99</v>
      </c>
      <c r="G600" t="s">
        <v>2406</v>
      </c>
      <c r="I600" t="str">
        <f>HYPERLINK("https://play.google.com/store/apps/details?id=com.finopaymentbank.mobile&amp;reviewId=7ecab752-398c-4d19-89f0-a7660b0d0af9","https://play.google.com/store/apps/details?id=com.finopaymentbank.mobile&amp;reviewId=7ecab752-398c-4d19-89f0-a7660b0d0af9")</f>
        <v>https://play.google.com/store/apps/details?id=com.finopaymentbank.mobile&amp;reviewId=7ecab752-398c-4d19-89f0-a7660b0d0af9</v>
      </c>
      <c r="Y600" t="s">
        <v>53</v>
      </c>
      <c r="Z600" t="s">
        <v>54</v>
      </c>
      <c r="AD600" t="s">
        <v>94</v>
      </c>
      <c r="AE600" t="s">
        <v>95</v>
      </c>
      <c r="AF600" t="s">
        <v>2407</v>
      </c>
      <c r="AH600" t="s">
        <v>2006</v>
      </c>
      <c r="AI600" t="s">
        <v>2408</v>
      </c>
      <c r="AJ600">
        <v>30</v>
      </c>
      <c r="AK600" t="s">
        <v>63</v>
      </c>
      <c r="AL600" t="s">
        <v>58</v>
      </c>
      <c r="AM600" t="s">
        <v>58</v>
      </c>
      <c r="AN600" t="s">
        <v>58</v>
      </c>
      <c r="AO600" t="s">
        <v>58</v>
      </c>
      <c r="AP600" t="s">
        <v>58</v>
      </c>
      <c r="AQ600" t="s">
        <v>783</v>
      </c>
    </row>
    <row r="601" spans="1:43" x14ac:dyDescent="0.35">
      <c r="A601" t="s">
        <v>2386</v>
      </c>
      <c r="B601" t="s">
        <v>47</v>
      </c>
      <c r="C601" t="s">
        <v>2409</v>
      </c>
      <c r="E601" t="s">
        <v>76</v>
      </c>
      <c r="F601" t="s">
        <v>2410</v>
      </c>
      <c r="G601" t="s">
        <v>2411</v>
      </c>
      <c r="I601" t="str">
        <f>HYPERLINK("https://play.google.com/store/apps/details?id=com.finopaymentbank.mobile&amp;reviewId=c30440a6-c7de-457d-af63-73ae96cb0232","https://play.google.com/store/apps/details?id=com.finopaymentbank.mobile&amp;reviewId=c30440a6-c7de-457d-af63-73ae96cb0232")</f>
        <v>https://play.google.com/store/apps/details?id=com.finopaymentbank.mobile&amp;reviewId=c30440a6-c7de-457d-af63-73ae96cb0232</v>
      </c>
      <c r="J601" t="s">
        <v>52</v>
      </c>
      <c r="Y601" t="s">
        <v>53</v>
      </c>
      <c r="Z601" t="s">
        <v>114</v>
      </c>
      <c r="AD601" t="s">
        <v>797</v>
      </c>
      <c r="AE601" t="s">
        <v>95</v>
      </c>
      <c r="AF601" t="s">
        <v>2412</v>
      </c>
      <c r="AI601" t="s">
        <v>240</v>
      </c>
      <c r="AJ601">
        <v>34</v>
      </c>
      <c r="AK601" t="s">
        <v>63</v>
      </c>
      <c r="AL601" t="s">
        <v>58</v>
      </c>
      <c r="AM601" t="s">
        <v>58</v>
      </c>
      <c r="AN601" t="s">
        <v>58</v>
      </c>
      <c r="AO601" t="s">
        <v>58</v>
      </c>
      <c r="AP601" t="s">
        <v>58</v>
      </c>
      <c r="AQ601" t="s">
        <v>783</v>
      </c>
    </row>
    <row r="602" spans="1:43" x14ac:dyDescent="0.35">
      <c r="A602" t="s">
        <v>2386</v>
      </c>
      <c r="B602" t="s">
        <v>47</v>
      </c>
      <c r="C602" t="s">
        <v>2413</v>
      </c>
      <c r="E602" t="s">
        <v>49</v>
      </c>
      <c r="F602" t="s">
        <v>86</v>
      </c>
      <c r="G602" t="s">
        <v>2414</v>
      </c>
      <c r="I602" t="str">
        <f>HYPERLINK("https://play.google.com/store/apps/details?id=com.finopaymentbank.mobile&amp;reviewId=13c3690d-720e-4894-813e-9faf8348f5f4","https://play.google.com/store/apps/details?id=com.finopaymentbank.mobile&amp;reviewId=13c3690d-720e-4894-813e-9faf8348f5f4")</f>
        <v>https://play.google.com/store/apps/details?id=com.finopaymentbank.mobile&amp;reviewId=13c3690d-720e-4894-813e-9faf8348f5f4</v>
      </c>
      <c r="J602" t="s">
        <v>52</v>
      </c>
      <c r="Y602" t="s">
        <v>53</v>
      </c>
      <c r="Z602" t="s">
        <v>54</v>
      </c>
      <c r="AD602" t="s">
        <v>94</v>
      </c>
      <c r="AE602" t="s">
        <v>95</v>
      </c>
      <c r="AF602" t="s">
        <v>2415</v>
      </c>
      <c r="AH602" t="s">
        <v>2006</v>
      </c>
      <c r="AI602" t="s">
        <v>2416</v>
      </c>
      <c r="AJ602">
        <v>25</v>
      </c>
      <c r="AK602" t="s">
        <v>63</v>
      </c>
      <c r="AL602" t="s">
        <v>58</v>
      </c>
      <c r="AM602" t="s">
        <v>58</v>
      </c>
      <c r="AN602" t="s">
        <v>58</v>
      </c>
      <c r="AO602" t="s">
        <v>58</v>
      </c>
      <c r="AP602" t="s">
        <v>58</v>
      </c>
      <c r="AQ602" t="s">
        <v>783</v>
      </c>
    </row>
    <row r="603" spans="1:43" x14ac:dyDescent="0.35">
      <c r="A603" t="s">
        <v>2386</v>
      </c>
      <c r="B603" t="s">
        <v>47</v>
      </c>
      <c r="C603" t="s">
        <v>2417</v>
      </c>
      <c r="E603" t="s">
        <v>65</v>
      </c>
      <c r="F603" t="s">
        <v>2418</v>
      </c>
      <c r="G603" t="s">
        <v>2419</v>
      </c>
      <c r="I603" t="str">
        <f>HYPERLINK("https://play.google.com/store/apps/details?id=com.finopaymentbank.mobile&amp;reviewId=852b0fe9-9096-431f-94ce-61e6b6ce0e12","https://play.google.com/store/apps/details?id=com.finopaymentbank.mobile&amp;reviewId=852b0fe9-9096-431f-94ce-61e6b6ce0e12")</f>
        <v>https://play.google.com/store/apps/details?id=com.finopaymentbank.mobile&amp;reviewId=852b0fe9-9096-431f-94ce-61e6b6ce0e12</v>
      </c>
      <c r="J603" t="s">
        <v>52</v>
      </c>
      <c r="Y603" t="s">
        <v>53</v>
      </c>
      <c r="Z603" t="s">
        <v>68</v>
      </c>
      <c r="AD603" t="s">
        <v>833</v>
      </c>
      <c r="AE603" t="s">
        <v>95</v>
      </c>
      <c r="AF603" t="s">
        <v>2420</v>
      </c>
      <c r="AH603" t="s">
        <v>1990</v>
      </c>
      <c r="AI603" t="s">
        <v>2421</v>
      </c>
      <c r="AJ603">
        <v>28</v>
      </c>
      <c r="AK603" t="s">
        <v>63</v>
      </c>
      <c r="AL603" t="s">
        <v>58</v>
      </c>
      <c r="AM603" t="s">
        <v>58</v>
      </c>
      <c r="AN603" t="s">
        <v>58</v>
      </c>
      <c r="AO603" t="s">
        <v>58</v>
      </c>
      <c r="AP603" t="s">
        <v>58</v>
      </c>
      <c r="AQ603" t="s">
        <v>783</v>
      </c>
    </row>
    <row r="604" spans="1:43" x14ac:dyDescent="0.35">
      <c r="A604" t="s">
        <v>2386</v>
      </c>
      <c r="B604" t="s">
        <v>47</v>
      </c>
      <c r="C604" t="s">
        <v>2422</v>
      </c>
      <c r="E604" t="s">
        <v>76</v>
      </c>
      <c r="F604" t="s">
        <v>2423</v>
      </c>
      <c r="G604" t="s">
        <v>2424</v>
      </c>
      <c r="I604" t="str">
        <f>HYPERLINK("https://play.google.com/store/apps/details?id=com.finopaymentbank.mobile&amp;reviewId=d08f5ae0-da71-43e1-9242-dbb8b6e46ff4","https://play.google.com/store/apps/details?id=com.finopaymentbank.mobile&amp;reviewId=d08f5ae0-da71-43e1-9242-dbb8b6e46ff4")</f>
        <v>https://play.google.com/store/apps/details?id=com.finopaymentbank.mobile&amp;reviewId=d08f5ae0-da71-43e1-9242-dbb8b6e46ff4</v>
      </c>
      <c r="J604" t="s">
        <v>52</v>
      </c>
      <c r="Y604" t="s">
        <v>53</v>
      </c>
      <c r="Z604" t="s">
        <v>79</v>
      </c>
      <c r="AD604" t="s">
        <v>1674</v>
      </c>
      <c r="AE604" t="s">
        <v>95</v>
      </c>
      <c r="AF604" t="s">
        <v>2425</v>
      </c>
      <c r="AH604" t="s">
        <v>2006</v>
      </c>
      <c r="AI604" t="s">
        <v>835</v>
      </c>
      <c r="AJ604">
        <v>29</v>
      </c>
      <c r="AK604" t="s">
        <v>63</v>
      </c>
      <c r="AL604" t="s">
        <v>58</v>
      </c>
      <c r="AM604" t="s">
        <v>58</v>
      </c>
      <c r="AN604" t="s">
        <v>58</v>
      </c>
      <c r="AO604" t="s">
        <v>58</v>
      </c>
      <c r="AP604" t="s">
        <v>58</v>
      </c>
      <c r="AQ604" t="s">
        <v>783</v>
      </c>
    </row>
    <row r="605" spans="1:43" x14ac:dyDescent="0.35">
      <c r="A605" t="s">
        <v>2386</v>
      </c>
      <c r="B605" t="s">
        <v>47</v>
      </c>
      <c r="C605" t="s">
        <v>2426</v>
      </c>
      <c r="E605" t="s">
        <v>49</v>
      </c>
      <c r="F605" t="s">
        <v>86</v>
      </c>
      <c r="G605" t="s">
        <v>2427</v>
      </c>
      <c r="I605" t="str">
        <f>HYPERLINK("https://play.google.com/store/apps/details?id=com.finopaymentbank.mobile&amp;reviewId=cad11009-4a73-48fa-862d-55766f1af2c6","https://play.google.com/store/apps/details?id=com.finopaymentbank.mobile&amp;reviewId=cad11009-4a73-48fa-862d-55766f1af2c6")</f>
        <v>https://play.google.com/store/apps/details?id=com.finopaymentbank.mobile&amp;reviewId=cad11009-4a73-48fa-862d-55766f1af2c6</v>
      </c>
      <c r="J605" t="s">
        <v>52</v>
      </c>
      <c r="Y605" t="s">
        <v>53</v>
      </c>
      <c r="Z605" t="s">
        <v>93</v>
      </c>
      <c r="AD605" t="s">
        <v>94</v>
      </c>
      <c r="AE605" t="s">
        <v>95</v>
      </c>
      <c r="AF605" t="s">
        <v>2428</v>
      </c>
      <c r="AH605" t="s">
        <v>2006</v>
      </c>
      <c r="AI605" t="s">
        <v>2429</v>
      </c>
      <c r="AJ605">
        <v>33</v>
      </c>
      <c r="AK605" t="s">
        <v>63</v>
      </c>
      <c r="AL605" t="s">
        <v>58</v>
      </c>
      <c r="AM605" t="s">
        <v>58</v>
      </c>
      <c r="AN605" t="s">
        <v>58</v>
      </c>
      <c r="AO605" t="s">
        <v>58</v>
      </c>
      <c r="AP605" t="s">
        <v>58</v>
      </c>
      <c r="AQ605" t="s">
        <v>783</v>
      </c>
    </row>
    <row r="606" spans="1:43" x14ac:dyDescent="0.35">
      <c r="A606" t="s">
        <v>2386</v>
      </c>
      <c r="B606" t="s">
        <v>47</v>
      </c>
      <c r="C606" t="s">
        <v>1947</v>
      </c>
      <c r="E606" t="s">
        <v>49</v>
      </c>
      <c r="F606" t="s">
        <v>2430</v>
      </c>
      <c r="G606" t="s">
        <v>2431</v>
      </c>
      <c r="I606" t="str">
        <f>HYPERLINK("https://play.google.com/store/apps/details?id=com.finopaymentbank.mobile&amp;reviewId=eab902fa-4ffa-4657-9852-0c2ad6fcf0eb","https://play.google.com/store/apps/details?id=com.finopaymentbank.mobile&amp;reviewId=eab902fa-4ffa-4657-9852-0c2ad6fcf0eb")</f>
        <v>https://play.google.com/store/apps/details?id=com.finopaymentbank.mobile&amp;reviewId=eab902fa-4ffa-4657-9852-0c2ad6fcf0eb</v>
      </c>
      <c r="J606" t="s">
        <v>52</v>
      </c>
      <c r="Y606" t="s">
        <v>53</v>
      </c>
      <c r="Z606" t="s">
        <v>54</v>
      </c>
      <c r="AD606" t="s">
        <v>94</v>
      </c>
      <c r="AE606" t="s">
        <v>95</v>
      </c>
      <c r="AF606" t="s">
        <v>2432</v>
      </c>
      <c r="AI606" t="s">
        <v>2433</v>
      </c>
      <c r="AJ606">
        <v>30</v>
      </c>
      <c r="AK606" t="s">
        <v>63</v>
      </c>
      <c r="AL606" t="s">
        <v>58</v>
      </c>
      <c r="AM606" t="s">
        <v>58</v>
      </c>
      <c r="AN606" t="s">
        <v>58</v>
      </c>
      <c r="AO606" t="s">
        <v>58</v>
      </c>
      <c r="AP606" t="s">
        <v>58</v>
      </c>
      <c r="AQ606" t="s">
        <v>783</v>
      </c>
    </row>
    <row r="607" spans="1:43" x14ac:dyDescent="0.35">
      <c r="A607" t="s">
        <v>2386</v>
      </c>
      <c r="B607" t="s">
        <v>47</v>
      </c>
      <c r="C607" t="s">
        <v>2434</v>
      </c>
      <c r="E607" t="s">
        <v>76</v>
      </c>
      <c r="F607" t="s">
        <v>86</v>
      </c>
      <c r="G607" t="s">
        <v>2435</v>
      </c>
      <c r="I607" t="str">
        <f>HYPERLINK("https://play.google.com/store/apps/details?id=com.finopaymentbank.mobile&amp;reviewId=44d6937c-0da3-4eec-979f-3e3aeda7a6b5","https://play.google.com/store/apps/details?id=com.finopaymentbank.mobile&amp;reviewId=44d6937c-0da3-4eec-979f-3e3aeda7a6b5")</f>
        <v>https://play.google.com/store/apps/details?id=com.finopaymentbank.mobile&amp;reviewId=44d6937c-0da3-4eec-979f-3e3aeda7a6b5</v>
      </c>
      <c r="J607" t="s">
        <v>52</v>
      </c>
      <c r="Y607" t="s">
        <v>53</v>
      </c>
      <c r="Z607" t="s">
        <v>114</v>
      </c>
      <c r="AD607" t="s">
        <v>797</v>
      </c>
      <c r="AE607" t="s">
        <v>95</v>
      </c>
      <c r="AF607" t="s">
        <v>2436</v>
      </c>
      <c r="AH607" t="s">
        <v>1990</v>
      </c>
      <c r="AI607" t="s">
        <v>2437</v>
      </c>
      <c r="AJ607">
        <v>34</v>
      </c>
      <c r="AK607" t="s">
        <v>63</v>
      </c>
      <c r="AL607" t="s">
        <v>58</v>
      </c>
      <c r="AM607" t="s">
        <v>58</v>
      </c>
      <c r="AN607" t="s">
        <v>58</v>
      </c>
      <c r="AO607" t="s">
        <v>58</v>
      </c>
      <c r="AP607" t="s">
        <v>58</v>
      </c>
      <c r="AQ607" t="s">
        <v>783</v>
      </c>
    </row>
    <row r="608" spans="1:43" x14ac:dyDescent="0.35">
      <c r="A608" t="s">
        <v>2386</v>
      </c>
      <c r="B608" t="s">
        <v>47</v>
      </c>
      <c r="C608" t="s">
        <v>2438</v>
      </c>
      <c r="E608" t="s">
        <v>49</v>
      </c>
      <c r="F608" t="s">
        <v>2439</v>
      </c>
      <c r="G608" t="s">
        <v>2440</v>
      </c>
      <c r="I608" t="str">
        <f>HYPERLINK("https://play.google.com/store/apps/details?id=com.finopaymentbank.mobile&amp;reviewId=a822afa9-5c2e-4ec8-9d4f-9c50f52431d2","https://play.google.com/store/apps/details?id=com.finopaymentbank.mobile&amp;reviewId=a822afa9-5c2e-4ec8-9d4f-9c50f52431d2")</f>
        <v>https://play.google.com/store/apps/details?id=com.finopaymentbank.mobile&amp;reviewId=a822afa9-5c2e-4ec8-9d4f-9c50f52431d2</v>
      </c>
      <c r="J608" t="s">
        <v>92</v>
      </c>
      <c r="Y608" t="s">
        <v>53</v>
      </c>
      <c r="Z608" t="s">
        <v>54</v>
      </c>
      <c r="AD608" t="s">
        <v>94</v>
      </c>
      <c r="AE608" t="s">
        <v>95</v>
      </c>
      <c r="AF608" t="s">
        <v>2441</v>
      </c>
      <c r="AH608" t="s">
        <v>1990</v>
      </c>
      <c r="AI608" t="s">
        <v>1966</v>
      </c>
      <c r="AJ608">
        <v>32</v>
      </c>
      <c r="AK608" t="s">
        <v>63</v>
      </c>
      <c r="AL608" t="s">
        <v>58</v>
      </c>
      <c r="AM608" t="s">
        <v>58</v>
      </c>
      <c r="AN608" t="s">
        <v>58</v>
      </c>
      <c r="AO608" t="s">
        <v>58</v>
      </c>
      <c r="AP608" t="s">
        <v>58</v>
      </c>
      <c r="AQ608" t="s">
        <v>783</v>
      </c>
    </row>
    <row r="609" spans="1:43" x14ac:dyDescent="0.35">
      <c r="A609" t="s">
        <v>2386</v>
      </c>
      <c r="B609" t="s">
        <v>47</v>
      </c>
      <c r="C609" t="s">
        <v>2442</v>
      </c>
      <c r="E609" t="s">
        <v>76</v>
      </c>
      <c r="F609" t="s">
        <v>2443</v>
      </c>
      <c r="G609" t="s">
        <v>2444</v>
      </c>
      <c r="I609" t="str">
        <f>HYPERLINK("https://play.google.com/store/apps/details?id=com.finopaymentbank.mobile&amp;reviewId=890b5a80-8da6-411c-b7ff-952774d24ca0","https://play.google.com/store/apps/details?id=com.finopaymentbank.mobile&amp;reviewId=890b5a80-8da6-411c-b7ff-952774d24ca0")</f>
        <v>https://play.google.com/store/apps/details?id=com.finopaymentbank.mobile&amp;reviewId=890b5a80-8da6-411c-b7ff-952774d24ca0</v>
      </c>
      <c r="J609" t="s">
        <v>52</v>
      </c>
      <c r="Y609" t="s">
        <v>53</v>
      </c>
      <c r="Z609" t="s">
        <v>114</v>
      </c>
      <c r="AD609" t="s">
        <v>797</v>
      </c>
      <c r="AE609" t="s">
        <v>95</v>
      </c>
      <c r="AF609" t="s">
        <v>2445</v>
      </c>
      <c r="AH609" t="s">
        <v>1990</v>
      </c>
      <c r="AI609" t="s">
        <v>2446</v>
      </c>
      <c r="AJ609">
        <v>33</v>
      </c>
      <c r="AK609" t="s">
        <v>63</v>
      </c>
      <c r="AL609" t="s">
        <v>58</v>
      </c>
      <c r="AM609" t="s">
        <v>58</v>
      </c>
      <c r="AN609" t="s">
        <v>58</v>
      </c>
      <c r="AO609" t="s">
        <v>58</v>
      </c>
      <c r="AP609" t="s">
        <v>58</v>
      </c>
      <c r="AQ609" t="s">
        <v>783</v>
      </c>
    </row>
    <row r="610" spans="1:43" x14ac:dyDescent="0.35">
      <c r="A610" t="s">
        <v>2447</v>
      </c>
      <c r="B610" t="s">
        <v>47</v>
      </c>
      <c r="C610" t="s">
        <v>2448</v>
      </c>
      <c r="E610" t="s">
        <v>49</v>
      </c>
      <c r="F610" t="s">
        <v>1039</v>
      </c>
      <c r="G610" t="s">
        <v>2449</v>
      </c>
      <c r="I610" t="str">
        <f>HYPERLINK("https://play.google.com/store/apps/details?id=com.finopaymentbank.mobile&amp;reviewId=bbc6a5a9-df91-4ce3-921a-38fb5494ef3c","https://play.google.com/store/apps/details?id=com.finopaymentbank.mobile&amp;reviewId=bbc6a5a9-df91-4ce3-921a-38fb5494ef3c")</f>
        <v>https://play.google.com/store/apps/details?id=com.finopaymentbank.mobile&amp;reviewId=bbc6a5a9-df91-4ce3-921a-38fb5494ef3c</v>
      </c>
      <c r="J610" t="s">
        <v>52</v>
      </c>
      <c r="Y610" t="s">
        <v>53</v>
      </c>
      <c r="Z610" t="s">
        <v>93</v>
      </c>
      <c r="AD610" t="s">
        <v>94</v>
      </c>
      <c r="AE610" t="s">
        <v>95</v>
      </c>
      <c r="AF610" t="s">
        <v>2450</v>
      </c>
      <c r="AH610" t="s">
        <v>1990</v>
      </c>
      <c r="AI610" t="s">
        <v>849</v>
      </c>
      <c r="AJ610">
        <v>33</v>
      </c>
      <c r="AK610" t="s">
        <v>63</v>
      </c>
      <c r="AL610" t="s">
        <v>58</v>
      </c>
      <c r="AM610" t="s">
        <v>58</v>
      </c>
      <c r="AN610" t="s">
        <v>58</v>
      </c>
      <c r="AO610" t="s">
        <v>58</v>
      </c>
      <c r="AP610" t="s">
        <v>58</v>
      </c>
      <c r="AQ610" t="s">
        <v>783</v>
      </c>
    </row>
    <row r="611" spans="1:43" x14ac:dyDescent="0.35">
      <c r="A611" t="s">
        <v>2447</v>
      </c>
      <c r="B611" t="s">
        <v>47</v>
      </c>
      <c r="C611" t="s">
        <v>2451</v>
      </c>
      <c r="E611" t="s">
        <v>76</v>
      </c>
      <c r="F611" t="s">
        <v>2452</v>
      </c>
      <c r="G611" t="s">
        <v>2453</v>
      </c>
      <c r="I611" t="str">
        <f>HYPERLINK("https://play.google.com/store/apps/details?id=com.finopaymentbank.mobile&amp;reviewId=e5c1292c-7429-4a39-8b92-74fa46f95a9d","https://play.google.com/store/apps/details?id=com.finopaymentbank.mobile&amp;reviewId=e5c1292c-7429-4a39-8b92-74fa46f95a9d")</f>
        <v>https://play.google.com/store/apps/details?id=com.finopaymentbank.mobile&amp;reviewId=e5c1292c-7429-4a39-8b92-74fa46f95a9d</v>
      </c>
      <c r="J611" t="s">
        <v>92</v>
      </c>
      <c r="Y611" t="s">
        <v>53</v>
      </c>
      <c r="Z611" t="s">
        <v>114</v>
      </c>
      <c r="AD611" t="s">
        <v>797</v>
      </c>
      <c r="AE611" t="s">
        <v>95</v>
      </c>
      <c r="AF611" t="s">
        <v>2454</v>
      </c>
      <c r="AH611" t="s">
        <v>2006</v>
      </c>
      <c r="AI611" t="s">
        <v>273</v>
      </c>
      <c r="AJ611">
        <v>31</v>
      </c>
      <c r="AK611" t="s">
        <v>63</v>
      </c>
      <c r="AL611" t="s">
        <v>58</v>
      </c>
      <c r="AM611" t="s">
        <v>58</v>
      </c>
      <c r="AN611" t="s">
        <v>58</v>
      </c>
      <c r="AO611" t="s">
        <v>58</v>
      </c>
      <c r="AP611" t="s">
        <v>58</v>
      </c>
      <c r="AQ611" t="s">
        <v>783</v>
      </c>
    </row>
    <row r="612" spans="1:43" x14ac:dyDescent="0.35">
      <c r="A612" t="s">
        <v>2447</v>
      </c>
      <c r="B612" t="s">
        <v>47</v>
      </c>
      <c r="C612" t="s">
        <v>2455</v>
      </c>
      <c r="E612" t="s">
        <v>49</v>
      </c>
      <c r="F612" t="s">
        <v>2456</v>
      </c>
      <c r="G612" t="s">
        <v>2457</v>
      </c>
      <c r="I612" t="str">
        <f>HYPERLINK("https://play.google.com/store/apps/details?id=com.finopaymentbank.mobile&amp;reviewId=59bddaaa-b31e-4e96-addd-861b533339c9","https://play.google.com/store/apps/details?id=com.finopaymentbank.mobile&amp;reviewId=59bddaaa-b31e-4e96-addd-861b533339c9")</f>
        <v>https://play.google.com/store/apps/details?id=com.finopaymentbank.mobile&amp;reviewId=59bddaaa-b31e-4e96-addd-861b533339c9</v>
      </c>
      <c r="Y612" t="s">
        <v>53</v>
      </c>
      <c r="Z612" t="s">
        <v>54</v>
      </c>
      <c r="AD612" t="s">
        <v>94</v>
      </c>
      <c r="AE612" t="s">
        <v>95</v>
      </c>
      <c r="AF612" t="s">
        <v>2458</v>
      </c>
      <c r="AH612" t="s">
        <v>55</v>
      </c>
      <c r="AI612" t="s">
        <v>426</v>
      </c>
      <c r="AJ612">
        <v>27</v>
      </c>
      <c r="AK612" t="s">
        <v>63</v>
      </c>
      <c r="AL612" t="s">
        <v>58</v>
      </c>
      <c r="AM612" t="s">
        <v>58</v>
      </c>
      <c r="AN612" t="s">
        <v>58</v>
      </c>
      <c r="AO612" t="s">
        <v>58</v>
      </c>
      <c r="AP612" t="s">
        <v>58</v>
      </c>
      <c r="AQ612" t="s">
        <v>783</v>
      </c>
    </row>
    <row r="613" spans="1:43" x14ac:dyDescent="0.35">
      <c r="A613" t="s">
        <v>2447</v>
      </c>
      <c r="B613" t="s">
        <v>47</v>
      </c>
      <c r="C613" t="s">
        <v>2459</v>
      </c>
      <c r="E613" t="s">
        <v>49</v>
      </c>
      <c r="F613" t="s">
        <v>2460</v>
      </c>
      <c r="G613" t="s">
        <v>2461</v>
      </c>
      <c r="I613" t="str">
        <f>HYPERLINK("https://play.google.com/store/apps/details?id=com.finopaymentbank.mobile&amp;reviewId=507b5cb2-64a2-495d-a27d-15dd358e813c","https://play.google.com/store/apps/details?id=com.finopaymentbank.mobile&amp;reviewId=507b5cb2-64a2-495d-a27d-15dd358e813c")</f>
        <v>https://play.google.com/store/apps/details?id=com.finopaymentbank.mobile&amp;reviewId=507b5cb2-64a2-495d-a27d-15dd358e813c</v>
      </c>
      <c r="J613" t="s">
        <v>52</v>
      </c>
      <c r="Y613" t="s">
        <v>53</v>
      </c>
      <c r="Z613" t="s">
        <v>54</v>
      </c>
      <c r="AD613" t="s">
        <v>94</v>
      </c>
      <c r="AE613" t="s">
        <v>95</v>
      </c>
      <c r="AF613" t="s">
        <v>2462</v>
      </c>
      <c r="AH613" t="s">
        <v>1990</v>
      </c>
      <c r="AI613" t="s">
        <v>106</v>
      </c>
      <c r="AJ613">
        <v>31</v>
      </c>
      <c r="AK613" t="s">
        <v>63</v>
      </c>
      <c r="AL613" t="s">
        <v>58</v>
      </c>
      <c r="AM613" t="s">
        <v>58</v>
      </c>
      <c r="AN613" t="s">
        <v>58</v>
      </c>
      <c r="AO613" t="s">
        <v>58</v>
      </c>
      <c r="AP613" t="s">
        <v>58</v>
      </c>
      <c r="AQ613" t="s">
        <v>783</v>
      </c>
    </row>
    <row r="614" spans="1:43" x14ac:dyDescent="0.35">
      <c r="A614" t="s">
        <v>2447</v>
      </c>
      <c r="B614" t="s">
        <v>47</v>
      </c>
      <c r="C614" t="s">
        <v>2463</v>
      </c>
      <c r="E614" t="s">
        <v>49</v>
      </c>
      <c r="F614" t="s">
        <v>2464</v>
      </c>
      <c r="G614" t="s">
        <v>2465</v>
      </c>
      <c r="I614" t="str">
        <f>HYPERLINK("https://play.google.com/store/apps/details?id=com.finopaymentbank.mobile&amp;reviewId=280d8072-e1c8-4e0f-8e1d-665ff4abf713","https://play.google.com/store/apps/details?id=com.finopaymentbank.mobile&amp;reviewId=280d8072-e1c8-4e0f-8e1d-665ff4abf713")</f>
        <v>https://play.google.com/store/apps/details?id=com.finopaymentbank.mobile&amp;reviewId=280d8072-e1c8-4e0f-8e1d-665ff4abf713</v>
      </c>
      <c r="J614" t="s">
        <v>52</v>
      </c>
      <c r="Y614" t="s">
        <v>53</v>
      </c>
      <c r="Z614" t="s">
        <v>54</v>
      </c>
      <c r="AD614" t="s">
        <v>94</v>
      </c>
      <c r="AE614" t="s">
        <v>95</v>
      </c>
      <c r="AF614" t="s">
        <v>2466</v>
      </c>
      <c r="AH614" t="s">
        <v>2467</v>
      </c>
      <c r="AI614" t="s">
        <v>2468</v>
      </c>
      <c r="AJ614">
        <v>29</v>
      </c>
      <c r="AK614" t="s">
        <v>63</v>
      </c>
      <c r="AL614" t="s">
        <v>58</v>
      </c>
      <c r="AM614" t="s">
        <v>58</v>
      </c>
      <c r="AN614" t="s">
        <v>58</v>
      </c>
      <c r="AO614" t="s">
        <v>58</v>
      </c>
      <c r="AP614" t="s">
        <v>58</v>
      </c>
      <c r="AQ614" t="s">
        <v>783</v>
      </c>
    </row>
    <row r="615" spans="1:43" x14ac:dyDescent="0.35">
      <c r="A615" t="s">
        <v>2447</v>
      </c>
      <c r="B615" t="s">
        <v>47</v>
      </c>
      <c r="C615" t="s">
        <v>2469</v>
      </c>
      <c r="E615" t="s">
        <v>49</v>
      </c>
      <c r="F615" t="s">
        <v>2470</v>
      </c>
      <c r="G615" t="s">
        <v>2471</v>
      </c>
      <c r="I615" t="str">
        <f>HYPERLINK("https://play.google.com/store/apps/details?id=com.finopaymentbank.mobile&amp;reviewId=4bcfb8c9-ae2b-4dd0-90d0-96107fd80c54","https://play.google.com/store/apps/details?id=com.finopaymentbank.mobile&amp;reviewId=4bcfb8c9-ae2b-4dd0-90d0-96107fd80c54")</f>
        <v>https://play.google.com/store/apps/details?id=com.finopaymentbank.mobile&amp;reviewId=4bcfb8c9-ae2b-4dd0-90d0-96107fd80c54</v>
      </c>
      <c r="Y615" t="s">
        <v>53</v>
      </c>
      <c r="Z615" t="s">
        <v>54</v>
      </c>
      <c r="AD615" t="s">
        <v>94</v>
      </c>
      <c r="AE615" t="s">
        <v>95</v>
      </c>
      <c r="AF615" t="s">
        <v>2472</v>
      </c>
      <c r="AH615" t="s">
        <v>1990</v>
      </c>
      <c r="AI615" t="s">
        <v>476</v>
      </c>
      <c r="AJ615">
        <v>34</v>
      </c>
      <c r="AK615" t="s">
        <v>63</v>
      </c>
      <c r="AL615" t="s">
        <v>58</v>
      </c>
      <c r="AM615" t="s">
        <v>58</v>
      </c>
      <c r="AN615" t="s">
        <v>58</v>
      </c>
      <c r="AO615" t="s">
        <v>58</v>
      </c>
      <c r="AP615" t="s">
        <v>58</v>
      </c>
      <c r="AQ615" t="s">
        <v>783</v>
      </c>
    </row>
    <row r="616" spans="1:43" x14ac:dyDescent="0.35">
      <c r="A616" t="s">
        <v>2447</v>
      </c>
      <c r="B616" t="s">
        <v>47</v>
      </c>
      <c r="C616" t="s">
        <v>2473</v>
      </c>
      <c r="E616" t="s">
        <v>49</v>
      </c>
      <c r="F616" t="s">
        <v>2474</v>
      </c>
      <c r="G616" t="s">
        <v>2475</v>
      </c>
      <c r="I616" t="str">
        <f>HYPERLINK("https://play.google.com/store/apps/details?id=com.finopaymentbank.mobile&amp;reviewId=c791bddd-c947-4ee3-b7b0-520bc24c6fad","https://play.google.com/store/apps/details?id=com.finopaymentbank.mobile&amp;reviewId=c791bddd-c947-4ee3-b7b0-520bc24c6fad")</f>
        <v>https://play.google.com/store/apps/details?id=com.finopaymentbank.mobile&amp;reviewId=c791bddd-c947-4ee3-b7b0-520bc24c6fad</v>
      </c>
      <c r="J616" t="s">
        <v>52</v>
      </c>
      <c r="Y616" t="s">
        <v>53</v>
      </c>
      <c r="Z616" t="s">
        <v>54</v>
      </c>
      <c r="AD616" t="s">
        <v>94</v>
      </c>
      <c r="AE616" t="s">
        <v>95</v>
      </c>
      <c r="AF616" t="s">
        <v>2476</v>
      </c>
      <c r="AH616" t="s">
        <v>1990</v>
      </c>
      <c r="AI616" t="s">
        <v>2477</v>
      </c>
      <c r="AJ616">
        <v>33</v>
      </c>
      <c r="AK616" t="s">
        <v>63</v>
      </c>
      <c r="AL616" t="s">
        <v>58</v>
      </c>
      <c r="AM616" t="s">
        <v>58</v>
      </c>
      <c r="AN616" t="s">
        <v>58</v>
      </c>
      <c r="AO616" t="s">
        <v>58</v>
      </c>
      <c r="AP616" t="s">
        <v>58</v>
      </c>
      <c r="AQ616" t="s">
        <v>783</v>
      </c>
    </row>
    <row r="617" spans="1:43" x14ac:dyDescent="0.35">
      <c r="A617" t="s">
        <v>2447</v>
      </c>
      <c r="B617" t="s">
        <v>47</v>
      </c>
      <c r="C617" t="s">
        <v>2478</v>
      </c>
      <c r="E617" t="s">
        <v>49</v>
      </c>
      <c r="F617" t="s">
        <v>550</v>
      </c>
      <c r="G617" t="s">
        <v>2479</v>
      </c>
      <c r="I617" t="str">
        <f>HYPERLINK("https://play.google.com/store/apps/details?id=com.finopaymentbank.mobile&amp;reviewId=4bd7fd38-dcad-4371-bc98-086b77e34222","https://play.google.com/store/apps/details?id=com.finopaymentbank.mobile&amp;reviewId=4bd7fd38-dcad-4371-bc98-086b77e34222")</f>
        <v>https://play.google.com/store/apps/details?id=com.finopaymentbank.mobile&amp;reviewId=4bd7fd38-dcad-4371-bc98-086b77e34222</v>
      </c>
      <c r="J617" t="s">
        <v>52</v>
      </c>
      <c r="Y617" t="s">
        <v>53</v>
      </c>
      <c r="Z617" t="s">
        <v>54</v>
      </c>
      <c r="AD617" t="s">
        <v>94</v>
      </c>
      <c r="AE617" t="s">
        <v>95</v>
      </c>
      <c r="AF617" t="s">
        <v>2480</v>
      </c>
      <c r="AH617" t="s">
        <v>1990</v>
      </c>
      <c r="AI617" t="s">
        <v>1536</v>
      </c>
      <c r="AJ617">
        <v>31</v>
      </c>
      <c r="AK617" t="s">
        <v>63</v>
      </c>
      <c r="AL617" t="s">
        <v>58</v>
      </c>
      <c r="AM617" t="s">
        <v>58</v>
      </c>
      <c r="AN617" t="s">
        <v>58</v>
      </c>
      <c r="AO617" t="s">
        <v>58</v>
      </c>
      <c r="AP617" t="s">
        <v>58</v>
      </c>
      <c r="AQ617" t="s">
        <v>783</v>
      </c>
    </row>
    <row r="618" spans="1:43" x14ac:dyDescent="0.35">
      <c r="A618" t="s">
        <v>2447</v>
      </c>
      <c r="B618" t="s">
        <v>47</v>
      </c>
      <c r="C618" t="s">
        <v>2481</v>
      </c>
      <c r="E618" t="s">
        <v>49</v>
      </c>
      <c r="F618" t="s">
        <v>380</v>
      </c>
      <c r="G618" t="s">
        <v>2482</v>
      </c>
      <c r="I618" t="str">
        <f>HYPERLINK("https://play.google.com/store/apps/details?id=com.finopaymentbank.mobile&amp;reviewId=502f797c-89fc-4b63-a036-5a6707c93ef5","https://play.google.com/store/apps/details?id=com.finopaymentbank.mobile&amp;reviewId=502f797c-89fc-4b63-a036-5a6707c93ef5")</f>
        <v>https://play.google.com/store/apps/details?id=com.finopaymentbank.mobile&amp;reviewId=502f797c-89fc-4b63-a036-5a6707c93ef5</v>
      </c>
      <c r="J618" t="s">
        <v>92</v>
      </c>
      <c r="Y618" t="s">
        <v>53</v>
      </c>
      <c r="Z618" t="s">
        <v>54</v>
      </c>
      <c r="AD618" t="s">
        <v>94</v>
      </c>
      <c r="AE618" t="s">
        <v>95</v>
      </c>
      <c r="AF618" t="s">
        <v>2483</v>
      </c>
      <c r="AI618" t="s">
        <v>240</v>
      </c>
      <c r="AJ618">
        <v>34</v>
      </c>
      <c r="AK618" t="s">
        <v>63</v>
      </c>
      <c r="AL618" t="s">
        <v>58</v>
      </c>
      <c r="AM618" t="s">
        <v>58</v>
      </c>
      <c r="AN618" t="s">
        <v>58</v>
      </c>
      <c r="AO618" t="s">
        <v>58</v>
      </c>
      <c r="AP618" t="s">
        <v>58</v>
      </c>
      <c r="AQ618" t="s">
        <v>783</v>
      </c>
    </row>
    <row r="619" spans="1:43" x14ac:dyDescent="0.35">
      <c r="A619" t="s">
        <v>2447</v>
      </c>
      <c r="B619" t="s">
        <v>47</v>
      </c>
      <c r="C619" t="s">
        <v>2484</v>
      </c>
      <c r="E619" t="s">
        <v>76</v>
      </c>
      <c r="F619" t="s">
        <v>2485</v>
      </c>
      <c r="G619" t="s">
        <v>2486</v>
      </c>
      <c r="I619" t="str">
        <f>HYPERLINK("https://play.google.com/store/apps/details?id=com.finopaymentbank.mobile&amp;reviewId=6d66990b-f0dc-4680-a097-a7d61f5b855a","https://play.google.com/store/apps/details?id=com.finopaymentbank.mobile&amp;reviewId=6d66990b-f0dc-4680-a097-a7d61f5b855a")</f>
        <v>https://play.google.com/store/apps/details?id=com.finopaymentbank.mobile&amp;reviewId=6d66990b-f0dc-4680-a097-a7d61f5b855a</v>
      </c>
      <c r="J619" t="s">
        <v>52</v>
      </c>
      <c r="Y619" t="s">
        <v>53</v>
      </c>
      <c r="Z619" t="s">
        <v>114</v>
      </c>
      <c r="AD619" t="s">
        <v>797</v>
      </c>
      <c r="AE619" t="s">
        <v>95</v>
      </c>
      <c r="AF619" t="s">
        <v>2487</v>
      </c>
      <c r="AH619" t="s">
        <v>1990</v>
      </c>
      <c r="AJ619">
        <v>31</v>
      </c>
      <c r="AK619" t="s">
        <v>63</v>
      </c>
      <c r="AL619" t="s">
        <v>58</v>
      </c>
      <c r="AM619" t="s">
        <v>58</v>
      </c>
      <c r="AN619" t="s">
        <v>58</v>
      </c>
      <c r="AO619" t="s">
        <v>58</v>
      </c>
      <c r="AP619" t="s">
        <v>58</v>
      </c>
      <c r="AQ619" t="s">
        <v>783</v>
      </c>
    </row>
    <row r="620" spans="1:43" x14ac:dyDescent="0.35">
      <c r="A620" t="s">
        <v>2447</v>
      </c>
      <c r="B620" t="s">
        <v>47</v>
      </c>
      <c r="C620" t="s">
        <v>2488</v>
      </c>
      <c r="E620" t="s">
        <v>76</v>
      </c>
      <c r="F620" t="s">
        <v>2489</v>
      </c>
      <c r="G620" t="s">
        <v>2490</v>
      </c>
      <c r="I620" t="str">
        <f>HYPERLINK("https://play.google.com/store/apps/details?id=com.finopaymentbank.mobile&amp;reviewId=883303d3-4e15-4d37-b28a-89d76295d1be","https://play.google.com/store/apps/details?id=com.finopaymentbank.mobile&amp;reviewId=883303d3-4e15-4d37-b28a-89d76295d1be")</f>
        <v>https://play.google.com/store/apps/details?id=com.finopaymentbank.mobile&amp;reviewId=883303d3-4e15-4d37-b28a-89d76295d1be</v>
      </c>
      <c r="J620" t="s">
        <v>52</v>
      </c>
      <c r="Y620" t="s">
        <v>53</v>
      </c>
      <c r="Z620" t="s">
        <v>114</v>
      </c>
      <c r="AD620" t="s">
        <v>797</v>
      </c>
      <c r="AE620" t="s">
        <v>95</v>
      </c>
      <c r="AF620" t="s">
        <v>2491</v>
      </c>
      <c r="AI620" t="s">
        <v>2492</v>
      </c>
      <c r="AJ620">
        <v>33</v>
      </c>
      <c r="AK620" t="s">
        <v>63</v>
      </c>
      <c r="AL620" t="s">
        <v>58</v>
      </c>
      <c r="AM620" t="s">
        <v>58</v>
      </c>
      <c r="AN620" t="s">
        <v>58</v>
      </c>
      <c r="AO620" t="s">
        <v>58</v>
      </c>
      <c r="AP620" t="s">
        <v>58</v>
      </c>
      <c r="AQ620" t="s">
        <v>783</v>
      </c>
    </row>
    <row r="621" spans="1:43" x14ac:dyDescent="0.35">
      <c r="A621" t="s">
        <v>2447</v>
      </c>
      <c r="B621" t="s">
        <v>47</v>
      </c>
      <c r="C621" t="s">
        <v>2493</v>
      </c>
      <c r="E621" t="s">
        <v>49</v>
      </c>
      <c r="F621" t="s">
        <v>2494</v>
      </c>
      <c r="G621" t="s">
        <v>2495</v>
      </c>
      <c r="I621" t="str">
        <f>HYPERLINK("https://play.google.com/store/apps/details?id=com.finopaymentbank.mobile&amp;reviewId=2c5e548f-600b-481e-bf0b-8d7a9e6b4880","https://play.google.com/store/apps/details?id=com.finopaymentbank.mobile&amp;reviewId=2c5e548f-600b-481e-bf0b-8d7a9e6b4880")</f>
        <v>https://play.google.com/store/apps/details?id=com.finopaymentbank.mobile&amp;reviewId=2c5e548f-600b-481e-bf0b-8d7a9e6b4880</v>
      </c>
      <c r="J621" t="s">
        <v>52</v>
      </c>
      <c r="Y621" t="s">
        <v>53</v>
      </c>
      <c r="Z621" t="s">
        <v>54</v>
      </c>
      <c r="AD621" t="s">
        <v>858</v>
      </c>
      <c r="AE621" t="s">
        <v>95</v>
      </c>
      <c r="AF621" t="s">
        <v>2496</v>
      </c>
      <c r="AH621" t="s">
        <v>1990</v>
      </c>
      <c r="AI621" t="s">
        <v>2497</v>
      </c>
      <c r="AJ621">
        <v>33</v>
      </c>
      <c r="AK621" t="s">
        <v>63</v>
      </c>
      <c r="AL621" t="s">
        <v>58</v>
      </c>
      <c r="AM621" t="s">
        <v>58</v>
      </c>
      <c r="AN621" t="s">
        <v>58</v>
      </c>
      <c r="AO621" t="s">
        <v>58</v>
      </c>
      <c r="AP621" t="s">
        <v>58</v>
      </c>
      <c r="AQ621" t="s">
        <v>783</v>
      </c>
    </row>
    <row r="622" spans="1:43" x14ac:dyDescent="0.35">
      <c r="A622" t="s">
        <v>2447</v>
      </c>
      <c r="B622" t="s">
        <v>47</v>
      </c>
      <c r="C622" t="s">
        <v>2498</v>
      </c>
      <c r="E622" t="s">
        <v>49</v>
      </c>
      <c r="F622" t="s">
        <v>1823</v>
      </c>
      <c r="G622" t="s">
        <v>2499</v>
      </c>
      <c r="I622" t="str">
        <f>HYPERLINK("https://play.google.com/store/apps/details?id=com.finopaymentbank.mobile&amp;reviewId=a98c1ce6-08f3-47da-8ea4-cd02f69489bc","https://play.google.com/store/apps/details?id=com.finopaymentbank.mobile&amp;reviewId=a98c1ce6-08f3-47da-8ea4-cd02f69489bc")</f>
        <v>https://play.google.com/store/apps/details?id=com.finopaymentbank.mobile&amp;reviewId=a98c1ce6-08f3-47da-8ea4-cd02f69489bc</v>
      </c>
      <c r="Y622" t="s">
        <v>53</v>
      </c>
      <c r="Z622" t="s">
        <v>93</v>
      </c>
      <c r="AH622" t="s">
        <v>1990</v>
      </c>
      <c r="AI622" t="s">
        <v>2500</v>
      </c>
      <c r="AJ622">
        <v>31</v>
      </c>
      <c r="AK622" t="s">
        <v>63</v>
      </c>
      <c r="AL622" t="s">
        <v>58</v>
      </c>
      <c r="AM622" t="s">
        <v>58</v>
      </c>
      <c r="AN622" t="s">
        <v>58</v>
      </c>
      <c r="AO622" t="s">
        <v>58</v>
      </c>
      <c r="AP622" t="s">
        <v>58</v>
      </c>
      <c r="AQ622" t="s">
        <v>783</v>
      </c>
    </row>
    <row r="623" spans="1:43" x14ac:dyDescent="0.35">
      <c r="A623" t="s">
        <v>2447</v>
      </c>
      <c r="B623" t="s">
        <v>47</v>
      </c>
      <c r="C623" t="s">
        <v>2501</v>
      </c>
      <c r="E623" t="s">
        <v>49</v>
      </c>
      <c r="F623" t="s">
        <v>2193</v>
      </c>
      <c r="G623" t="s">
        <v>2502</v>
      </c>
      <c r="I623" t="str">
        <f>HYPERLINK("https://play.google.com/store/apps/details?id=com.finopaymentbank.mobile&amp;reviewId=db12350a-544c-497e-9bab-c52508652542","https://play.google.com/store/apps/details?id=com.finopaymentbank.mobile&amp;reviewId=db12350a-544c-497e-9bab-c52508652542")</f>
        <v>https://play.google.com/store/apps/details?id=com.finopaymentbank.mobile&amp;reviewId=db12350a-544c-497e-9bab-c52508652542</v>
      </c>
      <c r="J623" t="s">
        <v>211</v>
      </c>
      <c r="Y623" t="s">
        <v>53</v>
      </c>
      <c r="Z623" t="s">
        <v>93</v>
      </c>
      <c r="AD623" t="s">
        <v>94</v>
      </c>
      <c r="AE623" t="s">
        <v>95</v>
      </c>
      <c r="AF623" t="s">
        <v>2503</v>
      </c>
      <c r="AH623" t="s">
        <v>1990</v>
      </c>
      <c r="AI623" t="s">
        <v>2504</v>
      </c>
      <c r="AJ623">
        <v>29</v>
      </c>
      <c r="AK623" t="s">
        <v>63</v>
      </c>
      <c r="AL623" t="s">
        <v>58</v>
      </c>
      <c r="AM623" t="s">
        <v>58</v>
      </c>
      <c r="AN623" t="s">
        <v>58</v>
      </c>
      <c r="AO623" t="s">
        <v>58</v>
      </c>
      <c r="AP623" t="s">
        <v>58</v>
      </c>
      <c r="AQ623" t="s">
        <v>58</v>
      </c>
    </row>
    <row r="624" spans="1:43" x14ac:dyDescent="0.35">
      <c r="A624" t="s">
        <v>2447</v>
      </c>
      <c r="B624" t="s">
        <v>47</v>
      </c>
      <c r="C624" t="s">
        <v>2505</v>
      </c>
      <c r="E624" t="s">
        <v>49</v>
      </c>
      <c r="F624" t="s">
        <v>2506</v>
      </c>
      <c r="G624" t="s">
        <v>2507</v>
      </c>
      <c r="I624" t="str">
        <f>HYPERLINK("https://play.google.com/store/apps/details?id=com.finopaymentbank.mobile&amp;reviewId=fcce68e2-5fe8-4b98-b118-03ee68c26d47","https://play.google.com/store/apps/details?id=com.finopaymentbank.mobile&amp;reviewId=fcce68e2-5fe8-4b98-b118-03ee68c26d47")</f>
        <v>https://play.google.com/store/apps/details?id=com.finopaymentbank.mobile&amp;reviewId=fcce68e2-5fe8-4b98-b118-03ee68c26d47</v>
      </c>
      <c r="J624" t="s">
        <v>52</v>
      </c>
      <c r="Y624" t="s">
        <v>53</v>
      </c>
      <c r="Z624" t="s">
        <v>54</v>
      </c>
      <c r="AD624" t="s">
        <v>94</v>
      </c>
      <c r="AE624" t="s">
        <v>95</v>
      </c>
      <c r="AF624" t="s">
        <v>2508</v>
      </c>
      <c r="AH624" t="s">
        <v>1990</v>
      </c>
      <c r="AI624" t="s">
        <v>2509</v>
      </c>
      <c r="AJ624">
        <v>33</v>
      </c>
      <c r="AK624" t="s">
        <v>63</v>
      </c>
      <c r="AL624" t="s">
        <v>58</v>
      </c>
      <c r="AM624" t="s">
        <v>58</v>
      </c>
      <c r="AN624" t="s">
        <v>58</v>
      </c>
      <c r="AO624" t="s">
        <v>58</v>
      </c>
      <c r="AP624" t="s">
        <v>58</v>
      </c>
      <c r="AQ624" t="s">
        <v>783</v>
      </c>
    </row>
    <row r="625" spans="1:43" x14ac:dyDescent="0.35">
      <c r="A625" t="s">
        <v>2447</v>
      </c>
      <c r="B625" t="s">
        <v>47</v>
      </c>
      <c r="C625" t="s">
        <v>2510</v>
      </c>
      <c r="E625" t="s">
        <v>76</v>
      </c>
      <c r="F625" t="s">
        <v>2511</v>
      </c>
      <c r="G625" t="s">
        <v>2512</v>
      </c>
      <c r="I625" t="str">
        <f>HYPERLINK("https://play.google.com/store/apps/details?id=com.finopaymentbank.mobile&amp;reviewId=72bca90f-0729-48ca-af22-ec68cde1d78f","https://play.google.com/store/apps/details?id=com.finopaymentbank.mobile&amp;reviewId=72bca90f-0729-48ca-af22-ec68cde1d78f")</f>
        <v>https://play.google.com/store/apps/details?id=com.finopaymentbank.mobile&amp;reviewId=72bca90f-0729-48ca-af22-ec68cde1d78f</v>
      </c>
      <c r="J625" t="s">
        <v>52</v>
      </c>
      <c r="Y625" t="s">
        <v>53</v>
      </c>
      <c r="Z625" t="s">
        <v>79</v>
      </c>
      <c r="AD625" t="s">
        <v>1674</v>
      </c>
      <c r="AE625" t="s">
        <v>95</v>
      </c>
      <c r="AF625" t="s">
        <v>2513</v>
      </c>
      <c r="AH625" t="s">
        <v>1990</v>
      </c>
      <c r="AJ625">
        <v>33</v>
      </c>
      <c r="AK625" t="s">
        <v>63</v>
      </c>
      <c r="AL625" t="s">
        <v>58</v>
      </c>
      <c r="AM625" t="s">
        <v>58</v>
      </c>
      <c r="AN625" t="s">
        <v>58</v>
      </c>
      <c r="AO625" t="s">
        <v>58</v>
      </c>
      <c r="AP625" t="s">
        <v>58</v>
      </c>
      <c r="AQ625" t="s">
        <v>783</v>
      </c>
    </row>
    <row r="626" spans="1:43" x14ac:dyDescent="0.35">
      <c r="A626" t="s">
        <v>2447</v>
      </c>
      <c r="B626" t="s">
        <v>47</v>
      </c>
      <c r="C626" t="s">
        <v>2514</v>
      </c>
      <c r="E626" t="s">
        <v>49</v>
      </c>
      <c r="F626" t="s">
        <v>2515</v>
      </c>
      <c r="G626" t="s">
        <v>2516</v>
      </c>
      <c r="I626" t="str">
        <f>HYPERLINK("https://play.google.com/store/apps/details?id=com.finopaymentbank.mobile&amp;reviewId=060b5b86-f8ac-4d7b-bfaf-94de518c8b02","https://play.google.com/store/apps/details?id=com.finopaymentbank.mobile&amp;reviewId=060b5b86-f8ac-4d7b-bfaf-94de518c8b02")</f>
        <v>https://play.google.com/store/apps/details?id=com.finopaymentbank.mobile&amp;reviewId=060b5b86-f8ac-4d7b-bfaf-94de518c8b02</v>
      </c>
      <c r="J626" t="s">
        <v>52</v>
      </c>
      <c r="Y626" t="s">
        <v>53</v>
      </c>
      <c r="Z626" t="s">
        <v>54</v>
      </c>
      <c r="AD626" t="s">
        <v>94</v>
      </c>
      <c r="AE626" t="s">
        <v>95</v>
      </c>
      <c r="AF626" t="s">
        <v>2517</v>
      </c>
      <c r="AI626" t="s">
        <v>2518</v>
      </c>
      <c r="AJ626">
        <v>31</v>
      </c>
      <c r="AK626" t="s">
        <v>63</v>
      </c>
      <c r="AL626" t="s">
        <v>58</v>
      </c>
      <c r="AM626" t="s">
        <v>58</v>
      </c>
      <c r="AN626" t="s">
        <v>58</v>
      </c>
      <c r="AO626" t="s">
        <v>58</v>
      </c>
      <c r="AP626" t="s">
        <v>58</v>
      </c>
      <c r="AQ626" t="s">
        <v>783</v>
      </c>
    </row>
    <row r="627" spans="1:43" x14ac:dyDescent="0.35">
      <c r="A627" t="s">
        <v>2447</v>
      </c>
      <c r="B627" t="s">
        <v>47</v>
      </c>
      <c r="C627" t="s">
        <v>427</v>
      </c>
      <c r="E627" t="s">
        <v>49</v>
      </c>
      <c r="F627" t="s">
        <v>86</v>
      </c>
      <c r="G627" t="s">
        <v>2519</v>
      </c>
      <c r="I627" t="str">
        <f>HYPERLINK("https://play.google.com/store/apps/details?id=com.finopaymentbank.mobile&amp;reviewId=0308d1c6-371b-40f9-aaf4-2e1a6fe15704","https://play.google.com/store/apps/details?id=com.finopaymentbank.mobile&amp;reviewId=0308d1c6-371b-40f9-aaf4-2e1a6fe15704")</f>
        <v>https://play.google.com/store/apps/details?id=com.finopaymentbank.mobile&amp;reviewId=0308d1c6-371b-40f9-aaf4-2e1a6fe15704</v>
      </c>
      <c r="J627" t="s">
        <v>52</v>
      </c>
      <c r="Y627" t="s">
        <v>53</v>
      </c>
      <c r="Z627" t="s">
        <v>54</v>
      </c>
      <c r="AD627" t="s">
        <v>94</v>
      </c>
      <c r="AE627" t="s">
        <v>95</v>
      </c>
      <c r="AF627" t="s">
        <v>2520</v>
      </c>
      <c r="AH627" t="s">
        <v>2521</v>
      </c>
      <c r="AI627" t="s">
        <v>1579</v>
      </c>
      <c r="AJ627">
        <v>33</v>
      </c>
      <c r="AK627" t="s">
        <v>63</v>
      </c>
      <c r="AL627" t="s">
        <v>58</v>
      </c>
      <c r="AM627" t="s">
        <v>58</v>
      </c>
      <c r="AN627" t="s">
        <v>58</v>
      </c>
      <c r="AO627" t="s">
        <v>58</v>
      </c>
      <c r="AP627" t="s">
        <v>58</v>
      </c>
      <c r="AQ627" t="s">
        <v>783</v>
      </c>
    </row>
    <row r="628" spans="1:43" x14ac:dyDescent="0.35">
      <c r="A628" t="s">
        <v>2447</v>
      </c>
      <c r="B628" t="s">
        <v>47</v>
      </c>
      <c r="C628" t="s">
        <v>2522</v>
      </c>
      <c r="E628" t="s">
        <v>76</v>
      </c>
      <c r="F628" t="s">
        <v>2523</v>
      </c>
      <c r="G628" t="s">
        <v>2524</v>
      </c>
      <c r="I628" t="str">
        <f>HYPERLINK("https://play.google.com/store/apps/details?id=com.finopaymentbank.mobile&amp;reviewId=a30e619c-b843-43a5-b985-1559da015777","https://play.google.com/store/apps/details?id=com.finopaymentbank.mobile&amp;reviewId=a30e619c-b843-43a5-b985-1559da015777")</f>
        <v>https://play.google.com/store/apps/details?id=com.finopaymentbank.mobile&amp;reviewId=a30e619c-b843-43a5-b985-1559da015777</v>
      </c>
      <c r="J628" t="s">
        <v>52</v>
      </c>
      <c r="Y628" t="s">
        <v>53</v>
      </c>
      <c r="Z628" t="s">
        <v>114</v>
      </c>
      <c r="AD628" t="s">
        <v>797</v>
      </c>
      <c r="AE628" t="s">
        <v>95</v>
      </c>
      <c r="AF628" t="s">
        <v>2525</v>
      </c>
      <c r="AH628" t="s">
        <v>1990</v>
      </c>
      <c r="AI628" t="s">
        <v>2138</v>
      </c>
      <c r="AJ628">
        <v>34</v>
      </c>
      <c r="AK628" t="s">
        <v>63</v>
      </c>
      <c r="AL628" t="s">
        <v>58</v>
      </c>
      <c r="AM628" t="s">
        <v>58</v>
      </c>
      <c r="AN628" t="s">
        <v>58</v>
      </c>
      <c r="AO628" t="s">
        <v>58</v>
      </c>
      <c r="AP628" t="s">
        <v>58</v>
      </c>
      <c r="AQ628" t="s">
        <v>783</v>
      </c>
    </row>
    <row r="629" spans="1:43" x14ac:dyDescent="0.35">
      <c r="A629" t="s">
        <v>2447</v>
      </c>
      <c r="B629" t="s">
        <v>47</v>
      </c>
      <c r="C629" t="s">
        <v>2526</v>
      </c>
      <c r="E629" t="s">
        <v>49</v>
      </c>
      <c r="F629" t="s">
        <v>2527</v>
      </c>
      <c r="G629" t="s">
        <v>2528</v>
      </c>
      <c r="I629" t="str">
        <f>HYPERLINK("https://play.google.com/store/apps/details?id=com.finopaymentbank.mobile&amp;reviewId=03f3da9c-0c6f-4efb-8c50-8492650ca6a9","https://play.google.com/store/apps/details?id=com.finopaymentbank.mobile&amp;reviewId=03f3da9c-0c6f-4efb-8c50-8492650ca6a9")</f>
        <v>https://play.google.com/store/apps/details?id=com.finopaymentbank.mobile&amp;reviewId=03f3da9c-0c6f-4efb-8c50-8492650ca6a9</v>
      </c>
      <c r="J629" t="s">
        <v>92</v>
      </c>
      <c r="Y629" t="s">
        <v>53</v>
      </c>
      <c r="Z629" t="s">
        <v>54</v>
      </c>
      <c r="AD629" t="s">
        <v>94</v>
      </c>
      <c r="AE629" t="s">
        <v>95</v>
      </c>
      <c r="AF629" t="s">
        <v>2529</v>
      </c>
      <c r="AI629" t="s">
        <v>1460</v>
      </c>
      <c r="AJ629">
        <v>33</v>
      </c>
      <c r="AK629" t="s">
        <v>63</v>
      </c>
      <c r="AL629" t="s">
        <v>58</v>
      </c>
      <c r="AM629" t="s">
        <v>58</v>
      </c>
      <c r="AN629" t="s">
        <v>58</v>
      </c>
      <c r="AO629" t="s">
        <v>58</v>
      </c>
      <c r="AP629" t="s">
        <v>58</v>
      </c>
      <c r="AQ629" t="s">
        <v>783</v>
      </c>
    </row>
    <row r="630" spans="1:43" x14ac:dyDescent="0.35">
      <c r="A630" t="s">
        <v>2447</v>
      </c>
      <c r="B630" t="s">
        <v>47</v>
      </c>
      <c r="C630" t="s">
        <v>2530</v>
      </c>
      <c r="E630" t="s">
        <v>49</v>
      </c>
      <c r="F630" t="s">
        <v>118</v>
      </c>
      <c r="G630" t="s">
        <v>2531</v>
      </c>
      <c r="I630" t="str">
        <f>HYPERLINK("https://play.google.com/store/apps/details?id=com.finopaymentbank.mobile&amp;reviewId=cc4cd970-a98b-434f-90dd-0fc889991b6d","https://play.google.com/store/apps/details?id=com.finopaymentbank.mobile&amp;reviewId=cc4cd970-a98b-434f-90dd-0fc889991b6d")</f>
        <v>https://play.google.com/store/apps/details?id=com.finopaymentbank.mobile&amp;reviewId=cc4cd970-a98b-434f-90dd-0fc889991b6d</v>
      </c>
      <c r="Y630" t="s">
        <v>53</v>
      </c>
      <c r="Z630" t="s">
        <v>54</v>
      </c>
      <c r="AD630" t="s">
        <v>94</v>
      </c>
      <c r="AE630" t="s">
        <v>95</v>
      </c>
      <c r="AF630" t="s">
        <v>2532</v>
      </c>
      <c r="AH630" t="s">
        <v>1990</v>
      </c>
      <c r="AI630" t="s">
        <v>2533</v>
      </c>
      <c r="AJ630">
        <v>29</v>
      </c>
      <c r="AK630" t="s">
        <v>63</v>
      </c>
      <c r="AL630" t="s">
        <v>58</v>
      </c>
      <c r="AM630" t="s">
        <v>58</v>
      </c>
      <c r="AN630" t="s">
        <v>58</v>
      </c>
      <c r="AO630" t="s">
        <v>58</v>
      </c>
      <c r="AP630" t="s">
        <v>58</v>
      </c>
      <c r="AQ630" t="s">
        <v>58</v>
      </c>
    </row>
    <row r="631" spans="1:43" x14ac:dyDescent="0.35">
      <c r="A631" t="s">
        <v>2447</v>
      </c>
      <c r="B631" t="s">
        <v>47</v>
      </c>
      <c r="C631" t="s">
        <v>2534</v>
      </c>
      <c r="E631" t="s">
        <v>65</v>
      </c>
      <c r="F631" t="s">
        <v>86</v>
      </c>
      <c r="G631" t="s">
        <v>2535</v>
      </c>
      <c r="I631" t="str">
        <f>HYPERLINK("https://play.google.com/store/apps/details?id=com.finopaymentbank.mobile&amp;reviewId=02c7b446-0429-468b-8e26-46bfef3432f9","https://play.google.com/store/apps/details?id=com.finopaymentbank.mobile&amp;reviewId=02c7b446-0429-468b-8e26-46bfef3432f9")</f>
        <v>https://play.google.com/store/apps/details?id=com.finopaymentbank.mobile&amp;reviewId=02c7b446-0429-468b-8e26-46bfef3432f9</v>
      </c>
      <c r="J631" t="s">
        <v>52</v>
      </c>
      <c r="Y631" t="s">
        <v>53</v>
      </c>
      <c r="Z631" t="s">
        <v>68</v>
      </c>
      <c r="AD631" t="s">
        <v>833</v>
      </c>
      <c r="AE631" t="s">
        <v>95</v>
      </c>
      <c r="AF631" t="s">
        <v>2536</v>
      </c>
      <c r="AH631" t="s">
        <v>1990</v>
      </c>
      <c r="AI631" t="s">
        <v>193</v>
      </c>
      <c r="AJ631">
        <v>30</v>
      </c>
      <c r="AK631" t="s">
        <v>63</v>
      </c>
      <c r="AL631" t="s">
        <v>58</v>
      </c>
      <c r="AM631" t="s">
        <v>58</v>
      </c>
      <c r="AN631" t="s">
        <v>58</v>
      </c>
      <c r="AO631" t="s">
        <v>58</v>
      </c>
      <c r="AP631" t="s">
        <v>58</v>
      </c>
      <c r="AQ631" t="s">
        <v>783</v>
      </c>
    </row>
    <row r="632" spans="1:43" x14ac:dyDescent="0.35">
      <c r="A632" t="s">
        <v>2447</v>
      </c>
      <c r="B632" t="s">
        <v>47</v>
      </c>
      <c r="C632" t="s">
        <v>2537</v>
      </c>
      <c r="E632" t="s">
        <v>49</v>
      </c>
      <c r="F632" t="s">
        <v>2538</v>
      </c>
      <c r="G632" t="s">
        <v>2539</v>
      </c>
      <c r="I632" t="str">
        <f>HYPERLINK("https://play.google.com/store/apps/details?id=com.finopaymentbank.mobile&amp;reviewId=254ba6b3-aea8-416a-9f17-bc0b2b906d00","https://play.google.com/store/apps/details?id=com.finopaymentbank.mobile&amp;reviewId=254ba6b3-aea8-416a-9f17-bc0b2b906d00")</f>
        <v>https://play.google.com/store/apps/details?id=com.finopaymentbank.mobile&amp;reviewId=254ba6b3-aea8-416a-9f17-bc0b2b906d00</v>
      </c>
      <c r="J632" t="s">
        <v>52</v>
      </c>
      <c r="Y632" t="s">
        <v>53</v>
      </c>
      <c r="Z632" t="s">
        <v>54</v>
      </c>
      <c r="AD632" t="s">
        <v>94</v>
      </c>
      <c r="AE632" t="s">
        <v>95</v>
      </c>
      <c r="AF632" t="s">
        <v>2540</v>
      </c>
      <c r="AH632" t="s">
        <v>2006</v>
      </c>
      <c r="AI632" t="s">
        <v>1291</v>
      </c>
      <c r="AJ632">
        <v>33</v>
      </c>
      <c r="AK632" t="s">
        <v>63</v>
      </c>
      <c r="AL632" t="s">
        <v>58</v>
      </c>
      <c r="AM632" t="s">
        <v>58</v>
      </c>
      <c r="AN632" t="s">
        <v>58</v>
      </c>
      <c r="AO632" t="s">
        <v>58</v>
      </c>
      <c r="AP632" t="s">
        <v>58</v>
      </c>
      <c r="AQ632" t="s">
        <v>783</v>
      </c>
    </row>
    <row r="633" spans="1:43" x14ac:dyDescent="0.35">
      <c r="A633" t="s">
        <v>2447</v>
      </c>
      <c r="B633" t="s">
        <v>47</v>
      </c>
      <c r="C633" t="s">
        <v>2541</v>
      </c>
      <c r="E633" t="s">
        <v>76</v>
      </c>
      <c r="F633" t="s">
        <v>2542</v>
      </c>
      <c r="G633" t="s">
        <v>2543</v>
      </c>
      <c r="I633" t="str">
        <f>HYPERLINK("https://play.google.com/store/apps/details?id=com.finopaymentbank.mobile&amp;reviewId=5e72fec9-1986-49a1-a130-c80b47826be0","https://play.google.com/store/apps/details?id=com.finopaymentbank.mobile&amp;reviewId=5e72fec9-1986-49a1-a130-c80b47826be0")</f>
        <v>https://play.google.com/store/apps/details?id=com.finopaymentbank.mobile&amp;reviewId=5e72fec9-1986-49a1-a130-c80b47826be0</v>
      </c>
      <c r="J633" t="s">
        <v>52</v>
      </c>
      <c r="Y633" t="s">
        <v>53</v>
      </c>
      <c r="Z633" t="s">
        <v>114</v>
      </c>
      <c r="AD633" t="s">
        <v>797</v>
      </c>
      <c r="AE633" t="s">
        <v>95</v>
      </c>
      <c r="AF633" t="s">
        <v>2544</v>
      </c>
      <c r="AI633" t="s">
        <v>2518</v>
      </c>
      <c r="AJ633">
        <v>31</v>
      </c>
      <c r="AK633" t="s">
        <v>63</v>
      </c>
      <c r="AL633" t="s">
        <v>58</v>
      </c>
      <c r="AM633" t="s">
        <v>58</v>
      </c>
      <c r="AN633" t="s">
        <v>58</v>
      </c>
      <c r="AO633" t="s">
        <v>58</v>
      </c>
      <c r="AP633" t="s">
        <v>58</v>
      </c>
      <c r="AQ633" t="s">
        <v>58</v>
      </c>
    </row>
    <row r="634" spans="1:43" x14ac:dyDescent="0.35">
      <c r="A634" t="s">
        <v>2447</v>
      </c>
      <c r="B634" t="s">
        <v>47</v>
      </c>
      <c r="C634" t="s">
        <v>2545</v>
      </c>
      <c r="E634" t="s">
        <v>49</v>
      </c>
      <c r="F634" t="s">
        <v>77</v>
      </c>
      <c r="G634" t="s">
        <v>2546</v>
      </c>
      <c r="I634" t="str">
        <f>HYPERLINK("https://play.google.com/store/apps/details?id=com.finopaymentbank.mobile&amp;reviewId=de46e434-af3a-4f14-bd9e-bdd9b2779201","https://play.google.com/store/apps/details?id=com.finopaymentbank.mobile&amp;reviewId=de46e434-af3a-4f14-bd9e-bdd9b2779201")</f>
        <v>https://play.google.com/store/apps/details?id=com.finopaymentbank.mobile&amp;reviewId=de46e434-af3a-4f14-bd9e-bdd9b2779201</v>
      </c>
      <c r="J634" t="s">
        <v>52</v>
      </c>
      <c r="Y634" t="s">
        <v>53</v>
      </c>
      <c r="Z634" t="s">
        <v>54</v>
      </c>
      <c r="AD634" t="s">
        <v>94</v>
      </c>
      <c r="AE634" t="s">
        <v>95</v>
      </c>
      <c r="AF634" t="s">
        <v>2547</v>
      </c>
      <c r="AH634" t="s">
        <v>2548</v>
      </c>
      <c r="AI634" t="s">
        <v>1858</v>
      </c>
      <c r="AJ634">
        <v>30</v>
      </c>
      <c r="AK634" t="s">
        <v>63</v>
      </c>
      <c r="AL634" t="s">
        <v>58</v>
      </c>
      <c r="AM634" t="s">
        <v>58</v>
      </c>
      <c r="AN634" t="s">
        <v>58</v>
      </c>
      <c r="AO634" t="s">
        <v>58</v>
      </c>
      <c r="AP634" t="s">
        <v>58</v>
      </c>
      <c r="AQ634" t="s">
        <v>783</v>
      </c>
    </row>
    <row r="635" spans="1:43" x14ac:dyDescent="0.35">
      <c r="A635" t="s">
        <v>2549</v>
      </c>
      <c r="B635" t="s">
        <v>47</v>
      </c>
      <c r="C635" t="s">
        <v>2550</v>
      </c>
      <c r="E635" t="s">
        <v>49</v>
      </c>
      <c r="F635" t="s">
        <v>2551</v>
      </c>
      <c r="G635" t="s">
        <v>2552</v>
      </c>
      <c r="I635" t="str">
        <f>HYPERLINK("https://play.google.com/store/apps/details?id=com.finopaymentbank.mobile&amp;reviewId=bcb4d22d-ab2d-4c22-ac8d-6660b7031932","https://play.google.com/store/apps/details?id=com.finopaymentbank.mobile&amp;reviewId=bcb4d22d-ab2d-4c22-ac8d-6660b7031932")</f>
        <v>https://play.google.com/store/apps/details?id=com.finopaymentbank.mobile&amp;reviewId=bcb4d22d-ab2d-4c22-ac8d-6660b7031932</v>
      </c>
      <c r="J635" t="s">
        <v>52</v>
      </c>
      <c r="Y635" t="s">
        <v>53</v>
      </c>
      <c r="Z635" t="s">
        <v>54</v>
      </c>
      <c r="AD635" t="s">
        <v>94</v>
      </c>
      <c r="AE635" t="s">
        <v>95</v>
      </c>
      <c r="AF635" t="s">
        <v>2553</v>
      </c>
      <c r="AH635" t="s">
        <v>1990</v>
      </c>
      <c r="AI635" t="s">
        <v>849</v>
      </c>
      <c r="AJ635">
        <v>33</v>
      </c>
      <c r="AK635" t="s">
        <v>63</v>
      </c>
      <c r="AL635" t="s">
        <v>58</v>
      </c>
      <c r="AM635" t="s">
        <v>58</v>
      </c>
      <c r="AN635" t="s">
        <v>58</v>
      </c>
      <c r="AO635" t="s">
        <v>58</v>
      </c>
      <c r="AP635" t="s">
        <v>58</v>
      </c>
      <c r="AQ635" t="s">
        <v>783</v>
      </c>
    </row>
    <row r="636" spans="1:43" x14ac:dyDescent="0.35">
      <c r="A636" t="s">
        <v>2549</v>
      </c>
      <c r="B636" t="s">
        <v>47</v>
      </c>
      <c r="C636" t="s">
        <v>2554</v>
      </c>
      <c r="E636" t="s">
        <v>49</v>
      </c>
      <c r="F636" t="s">
        <v>2555</v>
      </c>
      <c r="G636" t="s">
        <v>2556</v>
      </c>
      <c r="I636" t="str">
        <f>HYPERLINK("https://play.google.com/store/apps/details?id=com.finopaymentbank.mobile&amp;reviewId=aaa26d6b-0274-4543-80b0-62bdb7f8bcdd","https://play.google.com/store/apps/details?id=com.finopaymentbank.mobile&amp;reviewId=aaa26d6b-0274-4543-80b0-62bdb7f8bcdd")</f>
        <v>https://play.google.com/store/apps/details?id=com.finopaymentbank.mobile&amp;reviewId=aaa26d6b-0274-4543-80b0-62bdb7f8bcdd</v>
      </c>
      <c r="J636" t="s">
        <v>52</v>
      </c>
      <c r="Y636" t="s">
        <v>53</v>
      </c>
      <c r="Z636" t="s">
        <v>54</v>
      </c>
      <c r="AD636" t="s">
        <v>94</v>
      </c>
      <c r="AE636" t="s">
        <v>95</v>
      </c>
      <c r="AF636" t="s">
        <v>2557</v>
      </c>
      <c r="AH636" t="s">
        <v>192</v>
      </c>
      <c r="AI636" t="s">
        <v>2558</v>
      </c>
      <c r="AJ636">
        <v>30</v>
      </c>
      <c r="AK636" t="s">
        <v>63</v>
      </c>
      <c r="AL636" t="s">
        <v>58</v>
      </c>
      <c r="AM636" t="s">
        <v>58</v>
      </c>
      <c r="AN636" t="s">
        <v>58</v>
      </c>
      <c r="AO636" t="s">
        <v>58</v>
      </c>
      <c r="AP636" t="s">
        <v>58</v>
      </c>
      <c r="AQ636" t="s">
        <v>783</v>
      </c>
    </row>
    <row r="637" spans="1:43" x14ac:dyDescent="0.35">
      <c r="A637" t="s">
        <v>2549</v>
      </c>
      <c r="B637" t="s">
        <v>47</v>
      </c>
      <c r="C637" t="s">
        <v>2559</v>
      </c>
      <c r="E637" t="s">
        <v>76</v>
      </c>
      <c r="F637" t="s">
        <v>2560</v>
      </c>
      <c r="G637" t="s">
        <v>2561</v>
      </c>
      <c r="I637" t="str">
        <f>HYPERLINK("https://play.google.com/store/apps/details?id=com.finopaymentbank.mobile&amp;reviewId=5095e8ef-4b0e-4d85-b412-73d5de7a858c","https://play.google.com/store/apps/details?id=com.finopaymentbank.mobile&amp;reviewId=5095e8ef-4b0e-4d85-b412-73d5de7a858c")</f>
        <v>https://play.google.com/store/apps/details?id=com.finopaymentbank.mobile&amp;reviewId=5095e8ef-4b0e-4d85-b412-73d5de7a858c</v>
      </c>
      <c r="J637" t="s">
        <v>52</v>
      </c>
      <c r="Y637" t="s">
        <v>53</v>
      </c>
      <c r="Z637" t="s">
        <v>114</v>
      </c>
      <c r="AD637" t="s">
        <v>797</v>
      </c>
      <c r="AE637" t="s">
        <v>95</v>
      </c>
      <c r="AF637" t="s">
        <v>2562</v>
      </c>
      <c r="AH637" t="s">
        <v>1990</v>
      </c>
      <c r="AI637" t="s">
        <v>686</v>
      </c>
      <c r="AJ637">
        <v>33</v>
      </c>
      <c r="AK637" t="s">
        <v>63</v>
      </c>
      <c r="AL637" t="s">
        <v>58</v>
      </c>
      <c r="AM637" t="s">
        <v>58</v>
      </c>
      <c r="AN637" t="s">
        <v>58</v>
      </c>
      <c r="AO637" t="s">
        <v>58</v>
      </c>
      <c r="AP637" t="s">
        <v>58</v>
      </c>
      <c r="AQ637" t="s">
        <v>783</v>
      </c>
    </row>
    <row r="638" spans="1:43" x14ac:dyDescent="0.35">
      <c r="A638" t="s">
        <v>2549</v>
      </c>
      <c r="B638" t="s">
        <v>47</v>
      </c>
      <c r="C638" t="s">
        <v>2563</v>
      </c>
      <c r="E638" t="s">
        <v>49</v>
      </c>
      <c r="F638" t="s">
        <v>550</v>
      </c>
      <c r="G638" t="s">
        <v>2564</v>
      </c>
      <c r="I638" t="str">
        <f>HYPERLINK("https://play.google.com/store/apps/details?id=com.finopaymentbank.mobile&amp;reviewId=9e4705c9-c60e-4b50-b4a3-348f1f806766","https://play.google.com/store/apps/details?id=com.finopaymentbank.mobile&amp;reviewId=9e4705c9-c60e-4b50-b4a3-348f1f806766")</f>
        <v>https://play.google.com/store/apps/details?id=com.finopaymentbank.mobile&amp;reviewId=9e4705c9-c60e-4b50-b4a3-348f1f806766</v>
      </c>
      <c r="J638" t="s">
        <v>52</v>
      </c>
      <c r="Y638" t="s">
        <v>53</v>
      </c>
      <c r="Z638" t="s">
        <v>54</v>
      </c>
      <c r="AD638" t="s">
        <v>94</v>
      </c>
      <c r="AE638" t="s">
        <v>95</v>
      </c>
      <c r="AF638" t="s">
        <v>2565</v>
      </c>
      <c r="AH638" t="s">
        <v>1990</v>
      </c>
      <c r="AI638" t="s">
        <v>2566</v>
      </c>
      <c r="AJ638">
        <v>29</v>
      </c>
      <c r="AK638" t="s">
        <v>63</v>
      </c>
      <c r="AL638" t="s">
        <v>58</v>
      </c>
      <c r="AM638" t="s">
        <v>58</v>
      </c>
      <c r="AN638" t="s">
        <v>58</v>
      </c>
      <c r="AO638" t="s">
        <v>58</v>
      </c>
      <c r="AP638" t="s">
        <v>58</v>
      </c>
      <c r="AQ638" t="s">
        <v>783</v>
      </c>
    </row>
    <row r="639" spans="1:43" x14ac:dyDescent="0.35">
      <c r="A639" t="s">
        <v>2549</v>
      </c>
      <c r="B639" t="s">
        <v>47</v>
      </c>
      <c r="C639" t="s">
        <v>2567</v>
      </c>
      <c r="E639" t="s">
        <v>49</v>
      </c>
      <c r="F639" t="s">
        <v>2568</v>
      </c>
      <c r="G639" t="s">
        <v>2569</v>
      </c>
      <c r="I639" t="str">
        <f>HYPERLINK("https://play.google.com/store/apps/details?id=com.finopaymentbank.mobile&amp;reviewId=140dcf10-d6e4-4fc6-9d2a-28aff4634e04","https://play.google.com/store/apps/details?id=com.finopaymentbank.mobile&amp;reviewId=140dcf10-d6e4-4fc6-9d2a-28aff4634e04")</f>
        <v>https://play.google.com/store/apps/details?id=com.finopaymentbank.mobile&amp;reviewId=140dcf10-d6e4-4fc6-9d2a-28aff4634e04</v>
      </c>
      <c r="J639" t="s">
        <v>92</v>
      </c>
      <c r="Y639" t="s">
        <v>53</v>
      </c>
      <c r="Z639" t="s">
        <v>54</v>
      </c>
      <c r="AD639" t="s">
        <v>94</v>
      </c>
      <c r="AE639" t="s">
        <v>95</v>
      </c>
      <c r="AF639" t="s">
        <v>2570</v>
      </c>
      <c r="AH639" t="s">
        <v>1990</v>
      </c>
      <c r="AI639" t="s">
        <v>2571</v>
      </c>
      <c r="AJ639">
        <v>33</v>
      </c>
      <c r="AK639" t="s">
        <v>63</v>
      </c>
      <c r="AL639" t="s">
        <v>58</v>
      </c>
      <c r="AM639" t="s">
        <v>58</v>
      </c>
      <c r="AN639" t="s">
        <v>58</v>
      </c>
      <c r="AO639" t="s">
        <v>58</v>
      </c>
      <c r="AP639" t="s">
        <v>58</v>
      </c>
      <c r="AQ639" t="s">
        <v>783</v>
      </c>
    </row>
    <row r="640" spans="1:43" x14ac:dyDescent="0.35">
      <c r="A640" t="s">
        <v>2549</v>
      </c>
      <c r="B640" t="s">
        <v>47</v>
      </c>
      <c r="C640" t="s">
        <v>2572</v>
      </c>
      <c r="E640" t="s">
        <v>76</v>
      </c>
      <c r="F640" t="s">
        <v>2573</v>
      </c>
      <c r="G640" t="s">
        <v>2574</v>
      </c>
      <c r="I640" t="str">
        <f>HYPERLINK("https://play.google.com/store/apps/details?id=com.finopaymentbank.mobile&amp;reviewId=be90cacb-c0bb-494f-8e8e-356157f4da6f","https://play.google.com/store/apps/details?id=com.finopaymentbank.mobile&amp;reviewId=be90cacb-c0bb-494f-8e8e-356157f4da6f")</f>
        <v>https://play.google.com/store/apps/details?id=com.finopaymentbank.mobile&amp;reviewId=be90cacb-c0bb-494f-8e8e-356157f4da6f</v>
      </c>
      <c r="J640" t="s">
        <v>52</v>
      </c>
      <c r="Y640" t="s">
        <v>53</v>
      </c>
      <c r="Z640" t="s">
        <v>114</v>
      </c>
      <c r="AD640" t="s">
        <v>797</v>
      </c>
      <c r="AE640" t="s">
        <v>95</v>
      </c>
      <c r="AF640" t="s">
        <v>2575</v>
      </c>
      <c r="AI640" t="s">
        <v>476</v>
      </c>
      <c r="AJ640">
        <v>33</v>
      </c>
      <c r="AK640" t="s">
        <v>63</v>
      </c>
      <c r="AL640" t="s">
        <v>58</v>
      </c>
      <c r="AM640" t="s">
        <v>58</v>
      </c>
      <c r="AN640" t="s">
        <v>58</v>
      </c>
      <c r="AO640" t="s">
        <v>58</v>
      </c>
      <c r="AP640" t="s">
        <v>58</v>
      </c>
      <c r="AQ640" t="s">
        <v>783</v>
      </c>
    </row>
    <row r="641" spans="1:43" x14ac:dyDescent="0.35">
      <c r="A641" t="s">
        <v>2549</v>
      </c>
      <c r="B641" t="s">
        <v>47</v>
      </c>
      <c r="C641" t="s">
        <v>2576</v>
      </c>
      <c r="E641" t="s">
        <v>76</v>
      </c>
      <c r="F641" t="s">
        <v>2577</v>
      </c>
      <c r="G641" t="s">
        <v>2578</v>
      </c>
      <c r="I641" t="str">
        <f>HYPERLINK("https://play.google.com/store/apps/details?id=com.finopaymentbank.mobile&amp;reviewId=0bc1abb8-2e38-4369-ad1a-146569fc8647","https://play.google.com/store/apps/details?id=com.finopaymentbank.mobile&amp;reviewId=0bc1abb8-2e38-4369-ad1a-146569fc8647")</f>
        <v>https://play.google.com/store/apps/details?id=com.finopaymentbank.mobile&amp;reviewId=0bc1abb8-2e38-4369-ad1a-146569fc8647</v>
      </c>
      <c r="J641" t="s">
        <v>52</v>
      </c>
      <c r="Y641" t="s">
        <v>53</v>
      </c>
      <c r="Z641" t="s">
        <v>114</v>
      </c>
      <c r="AD641" t="s">
        <v>797</v>
      </c>
      <c r="AE641" t="s">
        <v>95</v>
      </c>
      <c r="AF641" t="s">
        <v>2579</v>
      </c>
      <c r="AH641" t="s">
        <v>1990</v>
      </c>
      <c r="AI641" t="s">
        <v>2580</v>
      </c>
      <c r="AJ641">
        <v>29</v>
      </c>
      <c r="AK641" t="s">
        <v>63</v>
      </c>
      <c r="AL641" t="s">
        <v>58</v>
      </c>
      <c r="AM641" t="s">
        <v>58</v>
      </c>
      <c r="AN641" t="s">
        <v>58</v>
      </c>
      <c r="AO641" t="s">
        <v>58</v>
      </c>
      <c r="AP641" t="s">
        <v>58</v>
      </c>
      <c r="AQ641" t="s">
        <v>783</v>
      </c>
    </row>
    <row r="642" spans="1:43" x14ac:dyDescent="0.35">
      <c r="A642" t="s">
        <v>2549</v>
      </c>
      <c r="B642" t="s">
        <v>47</v>
      </c>
      <c r="C642" t="s">
        <v>2581</v>
      </c>
      <c r="E642" t="s">
        <v>76</v>
      </c>
      <c r="F642" t="s">
        <v>2582</v>
      </c>
      <c r="G642" t="s">
        <v>2583</v>
      </c>
      <c r="I642" t="str">
        <f>HYPERLINK("https://play.google.com/store/apps/details?id=com.finopaymentbank.mobile&amp;reviewId=9b58f0e4-d547-4ef8-9c66-174f33983b79","https://play.google.com/store/apps/details?id=com.finopaymentbank.mobile&amp;reviewId=9b58f0e4-d547-4ef8-9c66-174f33983b79")</f>
        <v>https://play.google.com/store/apps/details?id=com.finopaymentbank.mobile&amp;reviewId=9b58f0e4-d547-4ef8-9c66-174f33983b79</v>
      </c>
      <c r="J642" t="s">
        <v>52</v>
      </c>
      <c r="Y642" t="s">
        <v>53</v>
      </c>
      <c r="Z642" t="s">
        <v>114</v>
      </c>
      <c r="AD642" t="s">
        <v>797</v>
      </c>
      <c r="AE642" t="s">
        <v>95</v>
      </c>
      <c r="AF642" t="s">
        <v>2584</v>
      </c>
      <c r="AH642" t="s">
        <v>2006</v>
      </c>
      <c r="AI642" t="s">
        <v>395</v>
      </c>
      <c r="AJ642">
        <v>33</v>
      </c>
      <c r="AK642" t="s">
        <v>63</v>
      </c>
      <c r="AL642" t="s">
        <v>58</v>
      </c>
      <c r="AM642" t="s">
        <v>58</v>
      </c>
      <c r="AN642" t="s">
        <v>58</v>
      </c>
      <c r="AO642" t="s">
        <v>58</v>
      </c>
      <c r="AP642" t="s">
        <v>58</v>
      </c>
      <c r="AQ642" t="s">
        <v>783</v>
      </c>
    </row>
    <row r="643" spans="1:43" x14ac:dyDescent="0.35">
      <c r="A643" t="s">
        <v>2549</v>
      </c>
      <c r="B643" t="s">
        <v>47</v>
      </c>
      <c r="C643" t="s">
        <v>2585</v>
      </c>
      <c r="E643" t="s">
        <v>49</v>
      </c>
      <c r="F643" t="s">
        <v>2586</v>
      </c>
      <c r="G643" t="s">
        <v>2587</v>
      </c>
      <c r="I643" t="str">
        <f>HYPERLINK("https://play.google.com/store/apps/details?id=com.finopaymentbank.mobile&amp;reviewId=27d3f8c7-10d5-40a3-ba34-28efbfa31f2e","https://play.google.com/store/apps/details?id=com.finopaymentbank.mobile&amp;reviewId=27d3f8c7-10d5-40a3-ba34-28efbfa31f2e")</f>
        <v>https://play.google.com/store/apps/details?id=com.finopaymentbank.mobile&amp;reviewId=27d3f8c7-10d5-40a3-ba34-28efbfa31f2e</v>
      </c>
      <c r="J643" t="s">
        <v>52</v>
      </c>
      <c r="Y643" t="s">
        <v>53</v>
      </c>
      <c r="Z643" t="s">
        <v>54</v>
      </c>
      <c r="AD643" t="s">
        <v>94</v>
      </c>
      <c r="AE643" t="s">
        <v>95</v>
      </c>
      <c r="AF643" t="s">
        <v>2588</v>
      </c>
      <c r="AH643" t="s">
        <v>55</v>
      </c>
      <c r="AJ643">
        <v>33</v>
      </c>
      <c r="AK643" t="s">
        <v>63</v>
      </c>
      <c r="AL643" t="s">
        <v>58</v>
      </c>
      <c r="AM643" t="s">
        <v>58</v>
      </c>
      <c r="AN643" t="s">
        <v>58</v>
      </c>
      <c r="AO643" t="s">
        <v>58</v>
      </c>
      <c r="AP643" t="s">
        <v>58</v>
      </c>
      <c r="AQ643" t="s">
        <v>783</v>
      </c>
    </row>
    <row r="644" spans="1:43" x14ac:dyDescent="0.35">
      <c r="A644" t="s">
        <v>2589</v>
      </c>
      <c r="B644" t="s">
        <v>47</v>
      </c>
      <c r="C644" t="s">
        <v>2590</v>
      </c>
      <c r="E644" t="s">
        <v>49</v>
      </c>
      <c r="F644" t="s">
        <v>2591</v>
      </c>
      <c r="G644" t="s">
        <v>2592</v>
      </c>
      <c r="I644" t="str">
        <f>HYPERLINK("https://play.google.com/store/apps/details?id=com.finopaymentbank.mobile&amp;reviewId=aafafd00-c49e-44f3-a13d-0acb086dda60","https://play.google.com/store/apps/details?id=com.finopaymentbank.mobile&amp;reviewId=aafafd00-c49e-44f3-a13d-0acb086dda60")</f>
        <v>https://play.google.com/store/apps/details?id=com.finopaymentbank.mobile&amp;reviewId=aafafd00-c49e-44f3-a13d-0acb086dda60</v>
      </c>
      <c r="J644" t="s">
        <v>52</v>
      </c>
      <c r="Y644" t="s">
        <v>53</v>
      </c>
      <c r="Z644" t="s">
        <v>54</v>
      </c>
      <c r="AD644" t="s">
        <v>94</v>
      </c>
      <c r="AE644" t="s">
        <v>95</v>
      </c>
      <c r="AF644" t="s">
        <v>2593</v>
      </c>
      <c r="AH644" t="s">
        <v>1990</v>
      </c>
      <c r="AI644" t="s">
        <v>2518</v>
      </c>
      <c r="AJ644">
        <v>31</v>
      </c>
      <c r="AK644" t="s">
        <v>63</v>
      </c>
      <c r="AL644" t="s">
        <v>58</v>
      </c>
      <c r="AM644" t="s">
        <v>58</v>
      </c>
      <c r="AN644" t="s">
        <v>58</v>
      </c>
      <c r="AO644" t="s">
        <v>58</v>
      </c>
      <c r="AP644" t="s">
        <v>58</v>
      </c>
      <c r="AQ644" t="s">
        <v>783</v>
      </c>
    </row>
    <row r="645" spans="1:43" x14ac:dyDescent="0.35">
      <c r="A645" t="s">
        <v>2589</v>
      </c>
      <c r="B645" t="s">
        <v>47</v>
      </c>
      <c r="C645" t="s">
        <v>2594</v>
      </c>
      <c r="E645" t="s">
        <v>49</v>
      </c>
      <c r="F645" t="s">
        <v>2595</v>
      </c>
      <c r="G645" t="s">
        <v>2596</v>
      </c>
      <c r="I645" t="str">
        <f>HYPERLINK("https://play.google.com/store/apps/details?id=com.finopaymentbank.mobile&amp;reviewId=adbb61b4-aa40-4c21-bd46-51ab6fc21114","https://play.google.com/store/apps/details?id=com.finopaymentbank.mobile&amp;reviewId=adbb61b4-aa40-4c21-bd46-51ab6fc21114")</f>
        <v>https://play.google.com/store/apps/details?id=com.finopaymentbank.mobile&amp;reviewId=adbb61b4-aa40-4c21-bd46-51ab6fc21114</v>
      </c>
      <c r="J645" t="s">
        <v>52</v>
      </c>
      <c r="Y645" t="s">
        <v>53</v>
      </c>
      <c r="Z645" t="s">
        <v>54</v>
      </c>
      <c r="AD645" t="s">
        <v>94</v>
      </c>
      <c r="AE645" t="s">
        <v>95</v>
      </c>
      <c r="AF645" t="s">
        <v>2597</v>
      </c>
      <c r="AH645" t="s">
        <v>1990</v>
      </c>
      <c r="AI645" t="s">
        <v>1756</v>
      </c>
      <c r="AJ645">
        <v>31</v>
      </c>
      <c r="AK645" t="s">
        <v>63</v>
      </c>
      <c r="AL645" t="s">
        <v>58</v>
      </c>
      <c r="AM645" t="s">
        <v>58</v>
      </c>
      <c r="AN645" t="s">
        <v>58</v>
      </c>
      <c r="AO645" t="s">
        <v>58</v>
      </c>
      <c r="AP645" t="s">
        <v>58</v>
      </c>
      <c r="AQ645" t="s">
        <v>783</v>
      </c>
    </row>
    <row r="646" spans="1:43" x14ac:dyDescent="0.35">
      <c r="A646" t="s">
        <v>2589</v>
      </c>
      <c r="B646" t="s">
        <v>47</v>
      </c>
      <c r="C646" t="s">
        <v>2598</v>
      </c>
      <c r="E646" t="s">
        <v>49</v>
      </c>
      <c r="F646" t="s">
        <v>2599</v>
      </c>
      <c r="G646" t="s">
        <v>2600</v>
      </c>
      <c r="I646" t="str">
        <f>HYPERLINK("https://play.google.com/store/apps/details?id=com.finopaymentbank.mobile&amp;reviewId=93e00574-8b0c-471b-872a-20e9f63de24f","https://play.google.com/store/apps/details?id=com.finopaymentbank.mobile&amp;reviewId=93e00574-8b0c-471b-872a-20e9f63de24f")</f>
        <v>https://play.google.com/store/apps/details?id=com.finopaymentbank.mobile&amp;reviewId=93e00574-8b0c-471b-872a-20e9f63de24f</v>
      </c>
      <c r="J646" t="s">
        <v>52</v>
      </c>
      <c r="Y646" t="s">
        <v>53</v>
      </c>
      <c r="Z646" t="s">
        <v>54</v>
      </c>
      <c r="AD646" t="s">
        <v>858</v>
      </c>
      <c r="AE646" t="s">
        <v>95</v>
      </c>
      <c r="AF646" t="s">
        <v>2601</v>
      </c>
      <c r="AH646" t="s">
        <v>1990</v>
      </c>
      <c r="AI646" t="s">
        <v>2602</v>
      </c>
      <c r="AJ646">
        <v>33</v>
      </c>
      <c r="AK646" t="s">
        <v>63</v>
      </c>
      <c r="AL646" t="s">
        <v>58</v>
      </c>
      <c r="AM646" t="s">
        <v>58</v>
      </c>
      <c r="AN646" t="s">
        <v>58</v>
      </c>
      <c r="AO646" t="s">
        <v>58</v>
      </c>
      <c r="AP646" t="s">
        <v>58</v>
      </c>
      <c r="AQ646" t="s">
        <v>783</v>
      </c>
    </row>
    <row r="647" spans="1:43" x14ac:dyDescent="0.35">
      <c r="A647" t="s">
        <v>2589</v>
      </c>
      <c r="B647" t="s">
        <v>47</v>
      </c>
      <c r="C647" t="s">
        <v>2603</v>
      </c>
      <c r="E647" t="s">
        <v>49</v>
      </c>
      <c r="F647" t="s">
        <v>2604</v>
      </c>
      <c r="G647" t="s">
        <v>2605</v>
      </c>
      <c r="I647" t="str">
        <f>HYPERLINK("https://play.google.com/store/apps/details?id=com.finopaymentbank.mobile&amp;reviewId=306f16e1-321d-4b8d-87fb-09efcf1b270a","https://play.google.com/store/apps/details?id=com.finopaymentbank.mobile&amp;reviewId=306f16e1-321d-4b8d-87fb-09efcf1b270a")</f>
        <v>https://play.google.com/store/apps/details?id=com.finopaymentbank.mobile&amp;reviewId=306f16e1-321d-4b8d-87fb-09efcf1b270a</v>
      </c>
      <c r="J647" t="s">
        <v>52</v>
      </c>
      <c r="Y647" t="s">
        <v>53</v>
      </c>
      <c r="Z647" t="s">
        <v>93</v>
      </c>
      <c r="AD647" t="s">
        <v>94</v>
      </c>
      <c r="AE647" t="s">
        <v>95</v>
      </c>
      <c r="AF647" t="s">
        <v>2606</v>
      </c>
      <c r="AH647" t="s">
        <v>1990</v>
      </c>
      <c r="AI647" t="s">
        <v>193</v>
      </c>
      <c r="AJ647">
        <v>29</v>
      </c>
      <c r="AK647" t="s">
        <v>63</v>
      </c>
      <c r="AL647" t="s">
        <v>58</v>
      </c>
      <c r="AM647" t="s">
        <v>58</v>
      </c>
      <c r="AN647" t="s">
        <v>58</v>
      </c>
      <c r="AO647" t="s">
        <v>58</v>
      </c>
      <c r="AP647" t="s">
        <v>58</v>
      </c>
      <c r="AQ647" t="s">
        <v>783</v>
      </c>
    </row>
    <row r="648" spans="1:43" x14ac:dyDescent="0.35">
      <c r="A648" t="s">
        <v>2589</v>
      </c>
      <c r="B648" t="s">
        <v>47</v>
      </c>
      <c r="C648" t="s">
        <v>2607</v>
      </c>
      <c r="E648" t="s">
        <v>49</v>
      </c>
      <c r="F648" t="s">
        <v>2608</v>
      </c>
      <c r="G648" t="s">
        <v>2609</v>
      </c>
      <c r="I648" t="str">
        <f>HYPERLINK("https://play.google.com/store/apps/details?id=com.finopaymentbank.mobile&amp;reviewId=55ff2e52-ec08-4c83-afd4-99c06991169b","https://play.google.com/store/apps/details?id=com.finopaymentbank.mobile&amp;reviewId=55ff2e52-ec08-4c83-afd4-99c06991169b")</f>
        <v>https://play.google.com/store/apps/details?id=com.finopaymentbank.mobile&amp;reviewId=55ff2e52-ec08-4c83-afd4-99c06991169b</v>
      </c>
      <c r="J648" t="s">
        <v>52</v>
      </c>
      <c r="Y648" t="s">
        <v>53</v>
      </c>
      <c r="Z648" t="s">
        <v>54</v>
      </c>
      <c r="AD648" t="s">
        <v>94</v>
      </c>
      <c r="AE648" t="s">
        <v>95</v>
      </c>
      <c r="AF648" t="s">
        <v>2610</v>
      </c>
      <c r="AH648" t="s">
        <v>1990</v>
      </c>
      <c r="AI648" t="s">
        <v>827</v>
      </c>
      <c r="AJ648">
        <v>33</v>
      </c>
      <c r="AK648" t="s">
        <v>63</v>
      </c>
      <c r="AL648" t="s">
        <v>58</v>
      </c>
      <c r="AM648" t="s">
        <v>58</v>
      </c>
      <c r="AN648" t="s">
        <v>58</v>
      </c>
      <c r="AO648" t="s">
        <v>58</v>
      </c>
      <c r="AP648" t="s">
        <v>58</v>
      </c>
      <c r="AQ648" t="s">
        <v>783</v>
      </c>
    </row>
    <row r="649" spans="1:43" x14ac:dyDescent="0.35">
      <c r="A649" t="s">
        <v>2589</v>
      </c>
      <c r="B649" t="s">
        <v>47</v>
      </c>
      <c r="C649" t="s">
        <v>2611</v>
      </c>
      <c r="E649" t="s">
        <v>76</v>
      </c>
      <c r="F649" t="s">
        <v>2612</v>
      </c>
      <c r="G649" t="s">
        <v>2613</v>
      </c>
      <c r="I649" t="str">
        <f>HYPERLINK("https://play.google.com/store/apps/details?id=com.finopaymentbank.mobile&amp;reviewId=1cd7acc0-ff7e-4c69-b76c-6f5c8a9416d1","https://play.google.com/store/apps/details?id=com.finopaymentbank.mobile&amp;reviewId=1cd7acc0-ff7e-4c69-b76c-6f5c8a9416d1")</f>
        <v>https://play.google.com/store/apps/details?id=com.finopaymentbank.mobile&amp;reviewId=1cd7acc0-ff7e-4c69-b76c-6f5c8a9416d1</v>
      </c>
      <c r="J649" t="s">
        <v>52</v>
      </c>
      <c r="Y649" t="s">
        <v>53</v>
      </c>
      <c r="Z649" t="s">
        <v>114</v>
      </c>
      <c r="AD649" t="s">
        <v>797</v>
      </c>
      <c r="AE649" t="s">
        <v>95</v>
      </c>
      <c r="AF649" t="s">
        <v>2614</v>
      </c>
      <c r="AH649" t="s">
        <v>1990</v>
      </c>
      <c r="AI649" t="s">
        <v>2009</v>
      </c>
      <c r="AJ649">
        <v>30</v>
      </c>
      <c r="AK649" t="s">
        <v>63</v>
      </c>
      <c r="AL649" t="s">
        <v>58</v>
      </c>
      <c r="AM649" t="s">
        <v>58</v>
      </c>
      <c r="AN649" t="s">
        <v>58</v>
      </c>
      <c r="AO649" t="s">
        <v>58</v>
      </c>
      <c r="AP649" t="s">
        <v>58</v>
      </c>
      <c r="AQ649" t="s">
        <v>783</v>
      </c>
    </row>
    <row r="650" spans="1:43" x14ac:dyDescent="0.35">
      <c r="A650" t="s">
        <v>2589</v>
      </c>
      <c r="B650" t="s">
        <v>47</v>
      </c>
      <c r="C650" t="s">
        <v>2615</v>
      </c>
      <c r="E650" t="s">
        <v>49</v>
      </c>
      <c r="F650" t="s">
        <v>2616</v>
      </c>
      <c r="G650" t="s">
        <v>2617</v>
      </c>
      <c r="I650" t="str">
        <f>HYPERLINK("https://play.google.com/store/apps/details?id=com.finopaymentbank.mobile&amp;reviewId=5469493b-1be9-4dab-ac02-09f09a25a848","https://play.google.com/store/apps/details?id=com.finopaymentbank.mobile&amp;reviewId=5469493b-1be9-4dab-ac02-09f09a25a848")</f>
        <v>https://play.google.com/store/apps/details?id=com.finopaymentbank.mobile&amp;reviewId=5469493b-1be9-4dab-ac02-09f09a25a848</v>
      </c>
      <c r="J650" t="s">
        <v>211</v>
      </c>
      <c r="Y650" t="s">
        <v>53</v>
      </c>
      <c r="Z650" t="s">
        <v>54</v>
      </c>
      <c r="AD650" t="s">
        <v>94</v>
      </c>
      <c r="AE650" t="s">
        <v>95</v>
      </c>
      <c r="AF650" t="s">
        <v>2618</v>
      </c>
      <c r="AH650" t="s">
        <v>1990</v>
      </c>
      <c r="AI650" t="s">
        <v>153</v>
      </c>
      <c r="AJ650">
        <v>31</v>
      </c>
      <c r="AK650" t="s">
        <v>63</v>
      </c>
      <c r="AL650" t="s">
        <v>58</v>
      </c>
      <c r="AM650" t="s">
        <v>58</v>
      </c>
      <c r="AN650" t="s">
        <v>58</v>
      </c>
      <c r="AO650" t="s">
        <v>58</v>
      </c>
      <c r="AP650" t="s">
        <v>58</v>
      </c>
      <c r="AQ650" t="s">
        <v>783</v>
      </c>
    </row>
    <row r="651" spans="1:43" x14ac:dyDescent="0.35">
      <c r="A651" t="s">
        <v>2589</v>
      </c>
      <c r="B651" t="s">
        <v>47</v>
      </c>
      <c r="C651" t="s">
        <v>2619</v>
      </c>
      <c r="E651" t="s">
        <v>49</v>
      </c>
      <c r="F651" t="s">
        <v>2620</v>
      </c>
      <c r="G651" t="s">
        <v>2621</v>
      </c>
      <c r="I651" t="str">
        <f>HYPERLINK("https://play.google.com/store/apps/details?id=com.finopaymentbank.mobile&amp;reviewId=6a68df6c-3493-4dde-b180-3add995d26c2","https://play.google.com/store/apps/details?id=com.finopaymentbank.mobile&amp;reviewId=6a68df6c-3493-4dde-b180-3add995d26c2")</f>
        <v>https://play.google.com/store/apps/details?id=com.finopaymentbank.mobile&amp;reviewId=6a68df6c-3493-4dde-b180-3add995d26c2</v>
      </c>
      <c r="J651" t="s">
        <v>52</v>
      </c>
      <c r="Y651" t="s">
        <v>53</v>
      </c>
      <c r="Z651" t="s">
        <v>54</v>
      </c>
      <c r="AD651" t="s">
        <v>94</v>
      </c>
      <c r="AE651" t="s">
        <v>95</v>
      </c>
      <c r="AF651" t="s">
        <v>2622</v>
      </c>
      <c r="AI651" t="s">
        <v>97</v>
      </c>
      <c r="AJ651">
        <v>33</v>
      </c>
      <c r="AK651" t="s">
        <v>63</v>
      </c>
      <c r="AL651" t="s">
        <v>58</v>
      </c>
      <c r="AM651" t="s">
        <v>58</v>
      </c>
      <c r="AN651" t="s">
        <v>58</v>
      </c>
      <c r="AO651" t="s">
        <v>58</v>
      </c>
      <c r="AP651" t="s">
        <v>58</v>
      </c>
      <c r="AQ651" t="s">
        <v>783</v>
      </c>
    </row>
    <row r="652" spans="1:43" x14ac:dyDescent="0.35">
      <c r="A652" t="s">
        <v>2589</v>
      </c>
      <c r="B652" t="s">
        <v>47</v>
      </c>
      <c r="C652" t="s">
        <v>2623</v>
      </c>
      <c r="E652" t="s">
        <v>76</v>
      </c>
      <c r="F652" t="s">
        <v>2624</v>
      </c>
      <c r="G652" t="s">
        <v>2625</v>
      </c>
      <c r="I652" t="str">
        <f>HYPERLINK("https://play.google.com/store/apps/details?id=com.finopaymentbank.mobile&amp;reviewId=0ce1b0b9-222c-468a-b53b-b4d30ccf0b5c","https://play.google.com/store/apps/details?id=com.finopaymentbank.mobile&amp;reviewId=0ce1b0b9-222c-468a-b53b-b4d30ccf0b5c")</f>
        <v>https://play.google.com/store/apps/details?id=com.finopaymentbank.mobile&amp;reviewId=0ce1b0b9-222c-468a-b53b-b4d30ccf0b5c</v>
      </c>
      <c r="J652" t="s">
        <v>52</v>
      </c>
      <c r="Y652" t="s">
        <v>53</v>
      </c>
      <c r="Z652" t="s">
        <v>114</v>
      </c>
      <c r="AD652" t="s">
        <v>797</v>
      </c>
      <c r="AE652" t="s">
        <v>95</v>
      </c>
      <c r="AF652" t="s">
        <v>2626</v>
      </c>
      <c r="AH652" t="s">
        <v>1990</v>
      </c>
      <c r="AI652" t="s">
        <v>2627</v>
      </c>
      <c r="AJ652">
        <v>29</v>
      </c>
      <c r="AK652" t="s">
        <v>63</v>
      </c>
      <c r="AL652" t="s">
        <v>58</v>
      </c>
      <c r="AM652" t="s">
        <v>58</v>
      </c>
      <c r="AN652" t="s">
        <v>58</v>
      </c>
      <c r="AO652" t="s">
        <v>58</v>
      </c>
      <c r="AP652" t="s">
        <v>58</v>
      </c>
      <c r="AQ652" t="s">
        <v>783</v>
      </c>
    </row>
    <row r="653" spans="1:43" x14ac:dyDescent="0.35">
      <c r="A653" t="s">
        <v>2589</v>
      </c>
      <c r="B653" t="s">
        <v>47</v>
      </c>
      <c r="C653" t="s">
        <v>2628</v>
      </c>
      <c r="E653" t="s">
        <v>49</v>
      </c>
      <c r="F653" t="s">
        <v>2629</v>
      </c>
      <c r="G653" t="s">
        <v>2630</v>
      </c>
      <c r="I653" t="str">
        <f>HYPERLINK("https://play.google.com/store/apps/details?id=com.finopaymentbank.mobile&amp;reviewId=88c7c7a6-c2f1-4933-b479-71f2a0a5b333","https://play.google.com/store/apps/details?id=com.finopaymentbank.mobile&amp;reviewId=88c7c7a6-c2f1-4933-b479-71f2a0a5b333")</f>
        <v>https://play.google.com/store/apps/details?id=com.finopaymentbank.mobile&amp;reviewId=88c7c7a6-c2f1-4933-b479-71f2a0a5b333</v>
      </c>
      <c r="J653" t="s">
        <v>92</v>
      </c>
      <c r="Y653" t="s">
        <v>53</v>
      </c>
      <c r="Z653" t="s">
        <v>54</v>
      </c>
      <c r="AH653" t="s">
        <v>1990</v>
      </c>
      <c r="AI653" t="s">
        <v>2631</v>
      </c>
      <c r="AJ653">
        <v>30</v>
      </c>
      <c r="AK653" t="s">
        <v>63</v>
      </c>
      <c r="AL653" t="s">
        <v>58</v>
      </c>
      <c r="AM653" t="s">
        <v>58</v>
      </c>
      <c r="AN653" t="s">
        <v>58</v>
      </c>
      <c r="AO653" t="s">
        <v>58</v>
      </c>
      <c r="AP653" t="s">
        <v>58</v>
      </c>
      <c r="AQ653" t="s">
        <v>58</v>
      </c>
    </row>
    <row r="654" spans="1:43" x14ac:dyDescent="0.35">
      <c r="A654" t="s">
        <v>2589</v>
      </c>
      <c r="B654" t="s">
        <v>47</v>
      </c>
      <c r="C654" t="s">
        <v>2632</v>
      </c>
      <c r="E654" t="s">
        <v>76</v>
      </c>
      <c r="F654" t="s">
        <v>2633</v>
      </c>
      <c r="G654" t="s">
        <v>2634</v>
      </c>
      <c r="I654" t="str">
        <f>HYPERLINK("https://play.google.com/store/apps/details?id=com.finopaymentbank.mobile&amp;reviewId=4b6b0e68-a435-4299-ae24-d6576a41889b","https://play.google.com/store/apps/details?id=com.finopaymentbank.mobile&amp;reviewId=4b6b0e68-a435-4299-ae24-d6576a41889b")</f>
        <v>https://play.google.com/store/apps/details?id=com.finopaymentbank.mobile&amp;reviewId=4b6b0e68-a435-4299-ae24-d6576a41889b</v>
      </c>
      <c r="J654" t="s">
        <v>52</v>
      </c>
      <c r="Y654" t="s">
        <v>53</v>
      </c>
      <c r="Z654" t="s">
        <v>114</v>
      </c>
      <c r="AD654" t="s">
        <v>797</v>
      </c>
      <c r="AE654" t="s">
        <v>95</v>
      </c>
      <c r="AF654" t="s">
        <v>2635</v>
      </c>
      <c r="AI654" t="s">
        <v>891</v>
      </c>
      <c r="AJ654">
        <v>34</v>
      </c>
      <c r="AK654" t="s">
        <v>63</v>
      </c>
      <c r="AL654" t="s">
        <v>58</v>
      </c>
      <c r="AM654" t="s">
        <v>58</v>
      </c>
      <c r="AN654" t="s">
        <v>58</v>
      </c>
      <c r="AO654" t="s">
        <v>58</v>
      </c>
      <c r="AP654" t="s">
        <v>58</v>
      </c>
      <c r="AQ654" t="s">
        <v>58</v>
      </c>
    </row>
    <row r="655" spans="1:43" x14ac:dyDescent="0.35">
      <c r="A655" t="s">
        <v>2589</v>
      </c>
      <c r="B655" t="s">
        <v>47</v>
      </c>
      <c r="C655" t="s">
        <v>2636</v>
      </c>
      <c r="E655" t="s">
        <v>76</v>
      </c>
      <c r="F655" t="s">
        <v>2637</v>
      </c>
      <c r="G655" t="s">
        <v>2638</v>
      </c>
      <c r="I655" t="str">
        <f>HYPERLINK("https://play.google.com/store/apps/details?id=com.finopaymentbank.mobile&amp;reviewId=775b2c64-a816-4437-8adb-06769edeb378","https://play.google.com/store/apps/details?id=com.finopaymentbank.mobile&amp;reviewId=775b2c64-a816-4437-8adb-06769edeb378")</f>
        <v>https://play.google.com/store/apps/details?id=com.finopaymentbank.mobile&amp;reviewId=775b2c64-a816-4437-8adb-06769edeb378</v>
      </c>
      <c r="J655" t="s">
        <v>52</v>
      </c>
      <c r="Y655" t="s">
        <v>53</v>
      </c>
      <c r="Z655" t="s">
        <v>114</v>
      </c>
      <c r="AD655" t="s">
        <v>797</v>
      </c>
      <c r="AE655" t="s">
        <v>95</v>
      </c>
      <c r="AF655" t="s">
        <v>2639</v>
      </c>
      <c r="AH655" t="s">
        <v>1990</v>
      </c>
      <c r="AI655" t="s">
        <v>2640</v>
      </c>
      <c r="AJ655">
        <v>33</v>
      </c>
      <c r="AK655" t="s">
        <v>63</v>
      </c>
      <c r="AL655" t="s">
        <v>58</v>
      </c>
      <c r="AM655" t="s">
        <v>58</v>
      </c>
      <c r="AN655" t="s">
        <v>58</v>
      </c>
      <c r="AO655" t="s">
        <v>58</v>
      </c>
      <c r="AP655" t="s">
        <v>58</v>
      </c>
      <c r="AQ655" t="s">
        <v>783</v>
      </c>
    </row>
    <row r="656" spans="1:43" x14ac:dyDescent="0.35">
      <c r="A656" t="s">
        <v>2589</v>
      </c>
      <c r="B656" t="s">
        <v>47</v>
      </c>
      <c r="C656" t="s">
        <v>887</v>
      </c>
      <c r="E656" t="s">
        <v>76</v>
      </c>
      <c r="F656" t="s">
        <v>2641</v>
      </c>
      <c r="G656" t="s">
        <v>2642</v>
      </c>
      <c r="I656" t="str">
        <f>HYPERLINK("https://play.google.com/store/apps/details?id=com.finopaymentbank.mobile&amp;reviewId=f20d4266-cc14-4862-a3d0-3e090fd5a088","https://play.google.com/store/apps/details?id=com.finopaymentbank.mobile&amp;reviewId=f20d4266-cc14-4862-a3d0-3e090fd5a088")</f>
        <v>https://play.google.com/store/apps/details?id=com.finopaymentbank.mobile&amp;reviewId=f20d4266-cc14-4862-a3d0-3e090fd5a088</v>
      </c>
      <c r="J656" t="s">
        <v>52</v>
      </c>
      <c r="Y656" t="s">
        <v>53</v>
      </c>
      <c r="Z656" t="s">
        <v>114</v>
      </c>
      <c r="AI656" t="s">
        <v>891</v>
      </c>
      <c r="AJ656">
        <v>34</v>
      </c>
      <c r="AK656" t="s">
        <v>63</v>
      </c>
      <c r="AL656" t="s">
        <v>58</v>
      </c>
      <c r="AM656" t="s">
        <v>58</v>
      </c>
      <c r="AN656" t="s">
        <v>58</v>
      </c>
      <c r="AO656" t="s">
        <v>58</v>
      </c>
      <c r="AP656" t="s">
        <v>58</v>
      </c>
      <c r="AQ656" t="s">
        <v>58</v>
      </c>
    </row>
    <row r="657" spans="1:43" x14ac:dyDescent="0.35">
      <c r="A657" t="s">
        <v>2589</v>
      </c>
      <c r="B657" t="s">
        <v>47</v>
      </c>
      <c r="C657" t="s">
        <v>2643</v>
      </c>
      <c r="E657" t="s">
        <v>76</v>
      </c>
      <c r="F657" t="s">
        <v>2644</v>
      </c>
      <c r="G657" t="s">
        <v>2645</v>
      </c>
      <c r="I657" t="str">
        <f>HYPERLINK("https://play.google.com/store/apps/details?id=com.finopaymentbank.mobile&amp;reviewId=c456c00d-01c5-425a-9456-e065fe4035b5","https://play.google.com/store/apps/details?id=com.finopaymentbank.mobile&amp;reviewId=c456c00d-01c5-425a-9456-e065fe4035b5")</f>
        <v>https://play.google.com/store/apps/details?id=com.finopaymentbank.mobile&amp;reviewId=c456c00d-01c5-425a-9456-e065fe4035b5</v>
      </c>
      <c r="J657" t="s">
        <v>52</v>
      </c>
      <c r="Y657" t="s">
        <v>53</v>
      </c>
      <c r="Z657" t="s">
        <v>114</v>
      </c>
      <c r="AI657" t="s">
        <v>281</v>
      </c>
      <c r="AJ657">
        <v>29</v>
      </c>
      <c r="AK657" t="s">
        <v>63</v>
      </c>
      <c r="AL657" t="s">
        <v>58</v>
      </c>
      <c r="AM657" t="s">
        <v>58</v>
      </c>
      <c r="AN657" t="s">
        <v>58</v>
      </c>
      <c r="AO657" t="s">
        <v>58</v>
      </c>
      <c r="AP657" t="s">
        <v>58</v>
      </c>
      <c r="AQ657" t="s">
        <v>58</v>
      </c>
    </row>
    <row r="658" spans="1:43" x14ac:dyDescent="0.35">
      <c r="A658" t="s">
        <v>2589</v>
      </c>
      <c r="B658" t="s">
        <v>47</v>
      </c>
      <c r="C658" t="s">
        <v>1695</v>
      </c>
      <c r="E658" t="s">
        <v>76</v>
      </c>
      <c r="F658" t="s">
        <v>2646</v>
      </c>
      <c r="G658" t="s">
        <v>2647</v>
      </c>
      <c r="I658" t="str">
        <f>HYPERLINK("https://play.google.com/store/apps/details?id=com.finopaymentbank.mobile&amp;reviewId=33932de7-e24d-44ac-af97-67e4e429aa16","https://play.google.com/store/apps/details?id=com.finopaymentbank.mobile&amp;reviewId=33932de7-e24d-44ac-af97-67e4e429aa16")</f>
        <v>https://play.google.com/store/apps/details?id=com.finopaymentbank.mobile&amp;reviewId=33932de7-e24d-44ac-af97-67e4e429aa16</v>
      </c>
      <c r="J658" t="s">
        <v>52</v>
      </c>
      <c r="Y658" t="s">
        <v>53</v>
      </c>
      <c r="Z658" t="s">
        <v>114</v>
      </c>
      <c r="AI658" t="s">
        <v>101</v>
      </c>
      <c r="AJ658">
        <v>27</v>
      </c>
      <c r="AK658" t="s">
        <v>74</v>
      </c>
      <c r="AL658" t="s">
        <v>58</v>
      </c>
      <c r="AM658" t="s">
        <v>58</v>
      </c>
      <c r="AN658" t="s">
        <v>58</v>
      </c>
      <c r="AO658" t="s">
        <v>58</v>
      </c>
      <c r="AP658" t="s">
        <v>58</v>
      </c>
      <c r="AQ658" t="s">
        <v>58</v>
      </c>
    </row>
    <row r="659" spans="1:43" x14ac:dyDescent="0.35">
      <c r="A659" t="s">
        <v>2589</v>
      </c>
      <c r="B659" t="s">
        <v>47</v>
      </c>
      <c r="C659" t="s">
        <v>2648</v>
      </c>
      <c r="E659" t="s">
        <v>49</v>
      </c>
      <c r="F659" t="s">
        <v>2649</v>
      </c>
      <c r="G659" t="s">
        <v>2650</v>
      </c>
      <c r="I659" t="str">
        <f>HYPERLINK("https://play.google.com/store/apps/details?id=com.finopaymentbank.mobile&amp;reviewId=e8cec725-0c60-477b-88ce-141518b56e7f","https://play.google.com/store/apps/details?id=com.finopaymentbank.mobile&amp;reviewId=e8cec725-0c60-477b-88ce-141518b56e7f")</f>
        <v>https://play.google.com/store/apps/details?id=com.finopaymentbank.mobile&amp;reviewId=e8cec725-0c60-477b-88ce-141518b56e7f</v>
      </c>
      <c r="Y659" t="s">
        <v>53</v>
      </c>
      <c r="Z659" t="s">
        <v>54</v>
      </c>
      <c r="AH659" t="s">
        <v>1990</v>
      </c>
      <c r="AI659" t="s">
        <v>162</v>
      </c>
      <c r="AJ659">
        <v>30</v>
      </c>
      <c r="AK659" t="s">
        <v>121</v>
      </c>
      <c r="AL659" t="s">
        <v>58</v>
      </c>
      <c r="AM659" t="s">
        <v>58</v>
      </c>
      <c r="AN659" t="s">
        <v>58</v>
      </c>
      <c r="AO659" t="s">
        <v>58</v>
      </c>
      <c r="AP659" t="s">
        <v>58</v>
      </c>
      <c r="AQ659" t="s">
        <v>58</v>
      </c>
    </row>
    <row r="660" spans="1:43" x14ac:dyDescent="0.35">
      <c r="A660" t="s">
        <v>2589</v>
      </c>
      <c r="B660" t="s">
        <v>47</v>
      </c>
      <c r="C660" t="s">
        <v>2651</v>
      </c>
      <c r="E660" t="s">
        <v>49</v>
      </c>
      <c r="F660" t="s">
        <v>2652</v>
      </c>
      <c r="G660" t="s">
        <v>2653</v>
      </c>
      <c r="I660" t="str">
        <f>HYPERLINK("https://play.google.com/store/apps/details?id=com.finopaymentbank.mobile&amp;reviewId=771ef141-77e6-411b-bdd4-22ec9dd19e42","https://play.google.com/store/apps/details?id=com.finopaymentbank.mobile&amp;reviewId=771ef141-77e6-411b-bdd4-22ec9dd19e42")</f>
        <v>https://play.google.com/store/apps/details?id=com.finopaymentbank.mobile&amp;reviewId=771ef141-77e6-411b-bdd4-22ec9dd19e42</v>
      </c>
      <c r="J660" t="s">
        <v>52</v>
      </c>
      <c r="Y660" t="s">
        <v>53</v>
      </c>
      <c r="Z660" t="s">
        <v>54</v>
      </c>
      <c r="AH660" t="s">
        <v>1990</v>
      </c>
      <c r="AI660" t="s">
        <v>273</v>
      </c>
      <c r="AJ660">
        <v>31</v>
      </c>
      <c r="AK660" t="s">
        <v>249</v>
      </c>
      <c r="AL660" t="s">
        <v>58</v>
      </c>
      <c r="AM660" t="s">
        <v>58</v>
      </c>
      <c r="AN660" t="s">
        <v>58</v>
      </c>
      <c r="AO660" t="s">
        <v>58</v>
      </c>
      <c r="AP660" t="s">
        <v>58</v>
      </c>
      <c r="AQ660" t="s">
        <v>58</v>
      </c>
    </row>
    <row r="661" spans="1:43" x14ac:dyDescent="0.35">
      <c r="A661" t="s">
        <v>2589</v>
      </c>
      <c r="B661" t="s">
        <v>47</v>
      </c>
      <c r="C661" t="s">
        <v>2654</v>
      </c>
      <c r="E661" t="s">
        <v>49</v>
      </c>
      <c r="F661" t="s">
        <v>713</v>
      </c>
      <c r="G661" t="s">
        <v>2655</v>
      </c>
      <c r="I661" t="str">
        <f>HYPERLINK("https://play.google.com/store/apps/details?id=com.finopaymentbank.mobile&amp;reviewId=f8a0b9f0-5d22-4fb7-9f70-c7cdf321bd9d","https://play.google.com/store/apps/details?id=com.finopaymentbank.mobile&amp;reviewId=f8a0b9f0-5d22-4fb7-9f70-c7cdf321bd9d")</f>
        <v>https://play.google.com/store/apps/details?id=com.finopaymentbank.mobile&amp;reviewId=f8a0b9f0-5d22-4fb7-9f70-c7cdf321bd9d</v>
      </c>
      <c r="Y661" t="s">
        <v>53</v>
      </c>
      <c r="Z661" t="s">
        <v>54</v>
      </c>
      <c r="AH661" t="s">
        <v>1990</v>
      </c>
      <c r="AI661" t="s">
        <v>2656</v>
      </c>
      <c r="AJ661">
        <v>31</v>
      </c>
      <c r="AK661" t="s">
        <v>81</v>
      </c>
      <c r="AL661" t="s">
        <v>58</v>
      </c>
      <c r="AM661" t="s">
        <v>58</v>
      </c>
      <c r="AN661" t="s">
        <v>58</v>
      </c>
      <c r="AO661" t="s">
        <v>58</v>
      </c>
      <c r="AP661" t="s">
        <v>58</v>
      </c>
      <c r="AQ661" t="s">
        <v>58</v>
      </c>
    </row>
    <row r="662" spans="1:43" x14ac:dyDescent="0.35">
      <c r="A662" t="s">
        <v>2589</v>
      </c>
      <c r="B662" t="s">
        <v>47</v>
      </c>
      <c r="C662" t="s">
        <v>2657</v>
      </c>
      <c r="E662" t="s">
        <v>49</v>
      </c>
      <c r="F662" t="s">
        <v>2658</v>
      </c>
      <c r="G662" t="s">
        <v>2659</v>
      </c>
      <c r="I662" t="str">
        <f>HYPERLINK("https://play.google.com/store/apps/details?id=com.finopaymentbank.mobile&amp;reviewId=adc2235f-3567-464a-b0e1-1a38e8332fdf","https://play.google.com/store/apps/details?id=com.finopaymentbank.mobile&amp;reviewId=adc2235f-3567-464a-b0e1-1a38e8332fdf")</f>
        <v>https://play.google.com/store/apps/details?id=com.finopaymentbank.mobile&amp;reviewId=adc2235f-3567-464a-b0e1-1a38e8332fdf</v>
      </c>
      <c r="J662" t="s">
        <v>52</v>
      </c>
      <c r="Y662" t="s">
        <v>53</v>
      </c>
      <c r="Z662" t="s">
        <v>54</v>
      </c>
      <c r="AH662" t="s">
        <v>1990</v>
      </c>
      <c r="AI662" t="s">
        <v>2660</v>
      </c>
      <c r="AJ662">
        <v>34</v>
      </c>
      <c r="AK662" t="s">
        <v>63</v>
      </c>
      <c r="AL662" t="s">
        <v>58</v>
      </c>
      <c r="AM662" t="s">
        <v>58</v>
      </c>
      <c r="AN662" t="s">
        <v>58</v>
      </c>
      <c r="AO662" t="s">
        <v>58</v>
      </c>
      <c r="AP662" t="s">
        <v>58</v>
      </c>
      <c r="AQ662" t="s">
        <v>58</v>
      </c>
    </row>
    <row r="663" spans="1:43" x14ac:dyDescent="0.35">
      <c r="A663" t="s">
        <v>2589</v>
      </c>
      <c r="B663" t="s">
        <v>47</v>
      </c>
      <c r="C663" t="s">
        <v>2661</v>
      </c>
      <c r="E663" t="s">
        <v>49</v>
      </c>
      <c r="F663" t="s">
        <v>2662</v>
      </c>
      <c r="G663" t="s">
        <v>2663</v>
      </c>
      <c r="I663" t="str">
        <f>HYPERLINK("https://play.google.com/store/apps/details?id=com.finopaymentbank.mobile&amp;reviewId=f6c56a53-b199-4eb8-84ec-45afc3fe6611","https://play.google.com/store/apps/details?id=com.finopaymentbank.mobile&amp;reviewId=f6c56a53-b199-4eb8-84ec-45afc3fe6611")</f>
        <v>https://play.google.com/store/apps/details?id=com.finopaymentbank.mobile&amp;reviewId=f6c56a53-b199-4eb8-84ec-45afc3fe6611</v>
      </c>
      <c r="J663" t="s">
        <v>52</v>
      </c>
      <c r="Y663" t="s">
        <v>53</v>
      </c>
      <c r="Z663" t="s">
        <v>54</v>
      </c>
      <c r="AH663" t="s">
        <v>1990</v>
      </c>
      <c r="AI663" t="s">
        <v>106</v>
      </c>
      <c r="AJ663">
        <v>31</v>
      </c>
      <c r="AK663" t="s">
        <v>63</v>
      </c>
      <c r="AL663" t="s">
        <v>58</v>
      </c>
      <c r="AM663" t="s">
        <v>58</v>
      </c>
      <c r="AN663" t="s">
        <v>58</v>
      </c>
      <c r="AO663" t="s">
        <v>58</v>
      </c>
      <c r="AP663" t="s">
        <v>58</v>
      </c>
      <c r="AQ663" t="s">
        <v>58</v>
      </c>
    </row>
    <row r="664" spans="1:43" x14ac:dyDescent="0.35">
      <c r="A664" t="s">
        <v>2589</v>
      </c>
      <c r="B664" t="s">
        <v>47</v>
      </c>
      <c r="C664" t="s">
        <v>2664</v>
      </c>
      <c r="E664" t="s">
        <v>49</v>
      </c>
      <c r="F664" t="s">
        <v>2665</v>
      </c>
      <c r="G664" t="s">
        <v>2666</v>
      </c>
      <c r="I664" t="str">
        <f>HYPERLINK("https://play.google.com/store/apps/details?id=com.finopaymentbank.mobile&amp;reviewId=d9d9e71e-7e62-4b0a-b06a-a8f8bd20f9a8","https://play.google.com/store/apps/details?id=com.finopaymentbank.mobile&amp;reviewId=d9d9e71e-7e62-4b0a-b06a-a8f8bd20f9a8")</f>
        <v>https://play.google.com/store/apps/details?id=com.finopaymentbank.mobile&amp;reviewId=d9d9e71e-7e62-4b0a-b06a-a8f8bd20f9a8</v>
      </c>
      <c r="J664" t="s">
        <v>52</v>
      </c>
      <c r="Y664" t="s">
        <v>53</v>
      </c>
      <c r="Z664" t="s">
        <v>54</v>
      </c>
      <c r="AD664" t="s">
        <v>858</v>
      </c>
      <c r="AE664" t="s">
        <v>95</v>
      </c>
      <c r="AF664" t="s">
        <v>2667</v>
      </c>
      <c r="AH664" t="s">
        <v>1990</v>
      </c>
      <c r="AI664" t="s">
        <v>1735</v>
      </c>
      <c r="AJ664">
        <v>30</v>
      </c>
      <c r="AK664" t="s">
        <v>63</v>
      </c>
      <c r="AL664" t="s">
        <v>58</v>
      </c>
      <c r="AM664" t="s">
        <v>58</v>
      </c>
      <c r="AN664" t="s">
        <v>58</v>
      </c>
      <c r="AO664" t="s">
        <v>58</v>
      </c>
      <c r="AP664" t="s">
        <v>58</v>
      </c>
      <c r="AQ664" t="s">
        <v>783</v>
      </c>
    </row>
    <row r="665" spans="1:43" x14ac:dyDescent="0.35">
      <c r="A665" t="s">
        <v>2589</v>
      </c>
      <c r="B665" t="s">
        <v>47</v>
      </c>
      <c r="C665" t="s">
        <v>2668</v>
      </c>
      <c r="E665" t="s">
        <v>76</v>
      </c>
      <c r="F665" t="s">
        <v>2669</v>
      </c>
      <c r="G665" t="s">
        <v>2670</v>
      </c>
      <c r="I665" t="str">
        <f>HYPERLINK("https://play.google.com/store/apps/details?id=com.finopaymentbank.mobile&amp;reviewId=e1645cf3-62ec-419e-b882-9ef86b26d89c","https://play.google.com/store/apps/details?id=com.finopaymentbank.mobile&amp;reviewId=e1645cf3-62ec-419e-b882-9ef86b26d89c")</f>
        <v>https://play.google.com/store/apps/details?id=com.finopaymentbank.mobile&amp;reviewId=e1645cf3-62ec-419e-b882-9ef86b26d89c</v>
      </c>
      <c r="J665" t="s">
        <v>52</v>
      </c>
      <c r="Y665" t="s">
        <v>53</v>
      </c>
      <c r="Z665" t="s">
        <v>114</v>
      </c>
      <c r="AD665" t="s">
        <v>797</v>
      </c>
      <c r="AE665" t="s">
        <v>95</v>
      </c>
      <c r="AF665" t="s">
        <v>2671</v>
      </c>
      <c r="AH665" t="s">
        <v>1990</v>
      </c>
      <c r="AI665" t="s">
        <v>599</v>
      </c>
      <c r="AJ665">
        <v>31</v>
      </c>
      <c r="AK665" t="s">
        <v>63</v>
      </c>
      <c r="AL665" t="s">
        <v>58</v>
      </c>
      <c r="AM665" t="s">
        <v>58</v>
      </c>
      <c r="AN665" t="s">
        <v>58</v>
      </c>
      <c r="AO665" t="s">
        <v>58</v>
      </c>
      <c r="AP665" t="s">
        <v>58</v>
      </c>
      <c r="AQ665" t="s">
        <v>783</v>
      </c>
    </row>
    <row r="666" spans="1:43" x14ac:dyDescent="0.35">
      <c r="A666" t="s">
        <v>2672</v>
      </c>
      <c r="B666" t="s">
        <v>47</v>
      </c>
      <c r="C666" t="s">
        <v>2673</v>
      </c>
      <c r="E666" t="s">
        <v>49</v>
      </c>
      <c r="F666" t="s">
        <v>2674</v>
      </c>
      <c r="G666" t="s">
        <v>2675</v>
      </c>
      <c r="I666" t="str">
        <f>HYPERLINK("https://play.google.com/store/apps/details?id=com.finopaymentbank.mobile&amp;reviewId=884899ea-aa4e-4355-ae57-b81b81ad3f49","https://play.google.com/store/apps/details?id=com.finopaymentbank.mobile&amp;reviewId=884899ea-aa4e-4355-ae57-b81b81ad3f49")</f>
        <v>https://play.google.com/store/apps/details?id=com.finopaymentbank.mobile&amp;reviewId=884899ea-aa4e-4355-ae57-b81b81ad3f49</v>
      </c>
      <c r="J666" t="s">
        <v>52</v>
      </c>
      <c r="Y666" t="s">
        <v>53</v>
      </c>
      <c r="Z666" t="s">
        <v>54</v>
      </c>
      <c r="AD666" t="s">
        <v>94</v>
      </c>
      <c r="AE666" t="s">
        <v>95</v>
      </c>
      <c r="AF666" t="s">
        <v>2676</v>
      </c>
      <c r="AH666" t="s">
        <v>1990</v>
      </c>
      <c r="AI666" t="s">
        <v>723</v>
      </c>
      <c r="AJ666">
        <v>29</v>
      </c>
      <c r="AK666" t="s">
        <v>63</v>
      </c>
      <c r="AL666" t="s">
        <v>58</v>
      </c>
      <c r="AM666" t="s">
        <v>58</v>
      </c>
      <c r="AN666" t="s">
        <v>58</v>
      </c>
      <c r="AO666" t="s">
        <v>58</v>
      </c>
      <c r="AP666" t="s">
        <v>58</v>
      </c>
      <c r="AQ666" t="s">
        <v>783</v>
      </c>
    </row>
    <row r="667" spans="1:43" x14ac:dyDescent="0.35">
      <c r="A667" t="s">
        <v>2672</v>
      </c>
      <c r="B667" t="s">
        <v>47</v>
      </c>
      <c r="C667" t="s">
        <v>2677</v>
      </c>
      <c r="E667" t="s">
        <v>76</v>
      </c>
      <c r="F667" t="s">
        <v>2678</v>
      </c>
      <c r="G667" t="s">
        <v>2679</v>
      </c>
      <c r="I667" t="str">
        <f>HYPERLINK("https://play.google.com/store/apps/details?id=com.finopaymentbank.mobile&amp;reviewId=7853990d-eac6-4cf4-99c8-ec398838930c","https://play.google.com/store/apps/details?id=com.finopaymentbank.mobile&amp;reviewId=7853990d-eac6-4cf4-99c8-ec398838930c")</f>
        <v>https://play.google.com/store/apps/details?id=com.finopaymentbank.mobile&amp;reviewId=7853990d-eac6-4cf4-99c8-ec398838930c</v>
      </c>
      <c r="J667" t="s">
        <v>52</v>
      </c>
      <c r="Y667" t="s">
        <v>53</v>
      </c>
      <c r="Z667" t="s">
        <v>114</v>
      </c>
      <c r="AD667" t="s">
        <v>797</v>
      </c>
      <c r="AE667" t="s">
        <v>95</v>
      </c>
      <c r="AF667" t="s">
        <v>2680</v>
      </c>
      <c r="AH667" t="s">
        <v>1990</v>
      </c>
      <c r="AI667" t="s">
        <v>2681</v>
      </c>
      <c r="AJ667">
        <v>33</v>
      </c>
      <c r="AK667" t="s">
        <v>63</v>
      </c>
      <c r="AL667" t="s">
        <v>58</v>
      </c>
      <c r="AM667" t="s">
        <v>58</v>
      </c>
      <c r="AN667" t="s">
        <v>58</v>
      </c>
      <c r="AO667" t="s">
        <v>58</v>
      </c>
      <c r="AP667" t="s">
        <v>58</v>
      </c>
      <c r="AQ667" t="s">
        <v>783</v>
      </c>
    </row>
    <row r="668" spans="1:43" x14ac:dyDescent="0.35">
      <c r="A668" t="s">
        <v>2672</v>
      </c>
      <c r="B668" t="s">
        <v>47</v>
      </c>
      <c r="C668" t="s">
        <v>2682</v>
      </c>
      <c r="E668" t="s">
        <v>49</v>
      </c>
      <c r="F668" t="s">
        <v>2683</v>
      </c>
      <c r="G668" t="s">
        <v>2684</v>
      </c>
      <c r="I668" t="str">
        <f>HYPERLINK("https://play.google.com/store/apps/details?id=com.finopaymentbank.mobile&amp;reviewId=8ced835c-bc41-4c68-8010-91f72494cbbd","https://play.google.com/store/apps/details?id=com.finopaymentbank.mobile&amp;reviewId=8ced835c-bc41-4c68-8010-91f72494cbbd")</f>
        <v>https://play.google.com/store/apps/details?id=com.finopaymentbank.mobile&amp;reviewId=8ced835c-bc41-4c68-8010-91f72494cbbd</v>
      </c>
      <c r="Y668" t="s">
        <v>53</v>
      </c>
      <c r="Z668" t="s">
        <v>54</v>
      </c>
      <c r="AD668" t="s">
        <v>94</v>
      </c>
      <c r="AE668" t="s">
        <v>95</v>
      </c>
      <c r="AF668" t="s">
        <v>2685</v>
      </c>
      <c r="AH668" t="s">
        <v>55</v>
      </c>
      <c r="AJ668">
        <v>30</v>
      </c>
      <c r="AK668" t="s">
        <v>63</v>
      </c>
      <c r="AL668" t="s">
        <v>58</v>
      </c>
      <c r="AM668" t="s">
        <v>58</v>
      </c>
      <c r="AN668" t="s">
        <v>58</v>
      </c>
      <c r="AO668" t="s">
        <v>58</v>
      </c>
      <c r="AP668" t="s">
        <v>58</v>
      </c>
      <c r="AQ668" t="s">
        <v>783</v>
      </c>
    </row>
    <row r="669" spans="1:43" x14ac:dyDescent="0.35">
      <c r="A669" t="s">
        <v>2672</v>
      </c>
      <c r="B669" t="s">
        <v>47</v>
      </c>
      <c r="C669" t="s">
        <v>2686</v>
      </c>
      <c r="E669" t="s">
        <v>49</v>
      </c>
      <c r="F669" t="s">
        <v>2687</v>
      </c>
      <c r="G669" t="s">
        <v>2688</v>
      </c>
      <c r="I669" t="str">
        <f>HYPERLINK("https://play.google.com/store/apps/details?id=com.finopaymentbank.mobile&amp;reviewId=b6fb61ae-6b79-4adc-a3c3-478652d4ee4d","https://play.google.com/store/apps/details?id=com.finopaymentbank.mobile&amp;reviewId=b6fb61ae-6b79-4adc-a3c3-478652d4ee4d")</f>
        <v>https://play.google.com/store/apps/details?id=com.finopaymentbank.mobile&amp;reviewId=b6fb61ae-6b79-4adc-a3c3-478652d4ee4d</v>
      </c>
      <c r="J669" t="s">
        <v>52</v>
      </c>
      <c r="Y669" t="s">
        <v>53</v>
      </c>
      <c r="Z669" t="s">
        <v>54</v>
      </c>
      <c r="AD669" t="s">
        <v>858</v>
      </c>
      <c r="AE669" t="s">
        <v>95</v>
      </c>
      <c r="AF669" t="s">
        <v>2689</v>
      </c>
      <c r="AH669" t="s">
        <v>1990</v>
      </c>
      <c r="AI669" t="s">
        <v>2468</v>
      </c>
      <c r="AJ669">
        <v>29</v>
      </c>
      <c r="AK669" t="s">
        <v>63</v>
      </c>
      <c r="AL669" t="s">
        <v>58</v>
      </c>
      <c r="AM669" t="s">
        <v>58</v>
      </c>
      <c r="AN669" t="s">
        <v>58</v>
      </c>
      <c r="AO669" t="s">
        <v>58</v>
      </c>
      <c r="AP669" t="s">
        <v>58</v>
      </c>
      <c r="AQ669" t="s">
        <v>783</v>
      </c>
    </row>
    <row r="670" spans="1:43" x14ac:dyDescent="0.35">
      <c r="A670" t="s">
        <v>2672</v>
      </c>
      <c r="B670" t="s">
        <v>47</v>
      </c>
      <c r="C670" t="s">
        <v>2690</v>
      </c>
      <c r="E670" t="s">
        <v>76</v>
      </c>
      <c r="F670" t="s">
        <v>2691</v>
      </c>
      <c r="G670" t="s">
        <v>2692</v>
      </c>
      <c r="I670" t="str">
        <f>HYPERLINK("https://play.google.com/store/apps/details?id=com.finopaymentbank.mobile&amp;reviewId=f28789d7-9d5c-4b2e-9fb5-ad38257c7588","https://play.google.com/store/apps/details?id=com.finopaymentbank.mobile&amp;reviewId=f28789d7-9d5c-4b2e-9fb5-ad38257c7588")</f>
        <v>https://play.google.com/store/apps/details?id=com.finopaymentbank.mobile&amp;reviewId=f28789d7-9d5c-4b2e-9fb5-ad38257c7588</v>
      </c>
      <c r="Y670" t="s">
        <v>53</v>
      </c>
      <c r="Z670" t="s">
        <v>114</v>
      </c>
      <c r="AD670" t="s">
        <v>797</v>
      </c>
      <c r="AE670" t="s">
        <v>95</v>
      </c>
      <c r="AF670" t="s">
        <v>2693</v>
      </c>
      <c r="AH670" t="s">
        <v>55</v>
      </c>
      <c r="AI670" t="s">
        <v>2694</v>
      </c>
      <c r="AJ670">
        <v>28</v>
      </c>
      <c r="AK670" t="s">
        <v>63</v>
      </c>
      <c r="AL670" t="s">
        <v>58</v>
      </c>
      <c r="AM670" t="s">
        <v>58</v>
      </c>
      <c r="AN670" t="s">
        <v>58</v>
      </c>
      <c r="AO670" t="s">
        <v>58</v>
      </c>
      <c r="AP670" t="s">
        <v>58</v>
      </c>
      <c r="AQ670" t="s">
        <v>783</v>
      </c>
    </row>
    <row r="671" spans="1:43" x14ac:dyDescent="0.35">
      <c r="A671" t="s">
        <v>2672</v>
      </c>
      <c r="B671" t="s">
        <v>47</v>
      </c>
      <c r="C671" t="s">
        <v>2695</v>
      </c>
      <c r="E671" t="s">
        <v>76</v>
      </c>
      <c r="F671" t="s">
        <v>2696</v>
      </c>
      <c r="G671" t="s">
        <v>2697</v>
      </c>
      <c r="I671" t="str">
        <f>HYPERLINK("https://play.google.com/store/apps/details?id=com.finopaymentbank.mobile&amp;reviewId=653f7266-54be-4334-8f37-9beb16a36c9a","https://play.google.com/store/apps/details?id=com.finopaymentbank.mobile&amp;reviewId=653f7266-54be-4334-8f37-9beb16a36c9a")</f>
        <v>https://play.google.com/store/apps/details?id=com.finopaymentbank.mobile&amp;reviewId=653f7266-54be-4334-8f37-9beb16a36c9a</v>
      </c>
      <c r="J671" t="s">
        <v>52</v>
      </c>
      <c r="Y671" t="s">
        <v>53</v>
      </c>
      <c r="Z671" t="s">
        <v>114</v>
      </c>
      <c r="AD671" t="s">
        <v>797</v>
      </c>
      <c r="AE671" t="s">
        <v>95</v>
      </c>
      <c r="AF671" t="s">
        <v>2698</v>
      </c>
      <c r="AH671" t="s">
        <v>1990</v>
      </c>
      <c r="AI671" t="s">
        <v>162</v>
      </c>
      <c r="AJ671">
        <v>30</v>
      </c>
      <c r="AK671" t="s">
        <v>63</v>
      </c>
      <c r="AL671" t="s">
        <v>58</v>
      </c>
      <c r="AM671" t="s">
        <v>58</v>
      </c>
      <c r="AN671" t="s">
        <v>58</v>
      </c>
      <c r="AO671" t="s">
        <v>58</v>
      </c>
      <c r="AP671" t="s">
        <v>58</v>
      </c>
      <c r="AQ671" t="s">
        <v>783</v>
      </c>
    </row>
    <row r="672" spans="1:43" x14ac:dyDescent="0.35">
      <c r="A672" t="s">
        <v>2672</v>
      </c>
      <c r="B672" t="s">
        <v>47</v>
      </c>
      <c r="C672" t="s">
        <v>2699</v>
      </c>
      <c r="E672" t="s">
        <v>49</v>
      </c>
      <c r="F672" t="s">
        <v>785</v>
      </c>
      <c r="G672" t="s">
        <v>2700</v>
      </c>
      <c r="I672" t="str">
        <f>HYPERLINK("https://play.google.com/store/apps/details?id=com.finopaymentbank.mobile&amp;reviewId=5650bdda-dd7b-4310-8635-1c10c0b6dfeb","https://play.google.com/store/apps/details?id=com.finopaymentbank.mobile&amp;reviewId=5650bdda-dd7b-4310-8635-1c10c0b6dfeb")</f>
        <v>https://play.google.com/store/apps/details?id=com.finopaymentbank.mobile&amp;reviewId=5650bdda-dd7b-4310-8635-1c10c0b6dfeb</v>
      </c>
      <c r="J672" t="s">
        <v>52</v>
      </c>
      <c r="Y672" t="s">
        <v>53</v>
      </c>
      <c r="Z672" t="s">
        <v>54</v>
      </c>
      <c r="AD672" t="s">
        <v>94</v>
      </c>
      <c r="AE672" t="s">
        <v>95</v>
      </c>
      <c r="AF672" t="s">
        <v>2701</v>
      </c>
      <c r="AH672" t="s">
        <v>1990</v>
      </c>
      <c r="AI672" t="s">
        <v>2294</v>
      </c>
      <c r="AJ672">
        <v>33</v>
      </c>
      <c r="AK672" t="s">
        <v>63</v>
      </c>
      <c r="AL672" t="s">
        <v>58</v>
      </c>
      <c r="AM672" t="s">
        <v>58</v>
      </c>
      <c r="AN672" t="s">
        <v>58</v>
      </c>
      <c r="AO672" t="s">
        <v>58</v>
      </c>
      <c r="AP672" t="s">
        <v>58</v>
      </c>
      <c r="AQ672" t="s">
        <v>58</v>
      </c>
    </row>
    <row r="673" spans="1:43" x14ac:dyDescent="0.35">
      <c r="A673" t="s">
        <v>2672</v>
      </c>
      <c r="B673" t="s">
        <v>47</v>
      </c>
      <c r="C673" t="s">
        <v>2702</v>
      </c>
      <c r="E673" t="s">
        <v>49</v>
      </c>
      <c r="F673" t="s">
        <v>2703</v>
      </c>
      <c r="G673" t="s">
        <v>2704</v>
      </c>
      <c r="I673" t="str">
        <f>HYPERLINK("https://play.google.com/store/apps/details?id=com.finopaymentbank.mobile&amp;reviewId=0fb74f9d-c9c9-42c4-af6b-8d58163c2268","https://play.google.com/store/apps/details?id=com.finopaymentbank.mobile&amp;reviewId=0fb74f9d-c9c9-42c4-af6b-8d58163c2268")</f>
        <v>https://play.google.com/store/apps/details?id=com.finopaymentbank.mobile&amp;reviewId=0fb74f9d-c9c9-42c4-af6b-8d58163c2268</v>
      </c>
      <c r="Y673" t="s">
        <v>53</v>
      </c>
      <c r="Z673" t="s">
        <v>54</v>
      </c>
      <c r="AD673" t="s">
        <v>94</v>
      </c>
      <c r="AE673" t="s">
        <v>95</v>
      </c>
      <c r="AF673" t="s">
        <v>2705</v>
      </c>
      <c r="AH673" t="s">
        <v>169</v>
      </c>
      <c r="AI673" t="s">
        <v>2706</v>
      </c>
      <c r="AJ673">
        <v>30</v>
      </c>
      <c r="AK673" t="s">
        <v>63</v>
      </c>
      <c r="AL673" t="s">
        <v>58</v>
      </c>
      <c r="AM673" t="s">
        <v>58</v>
      </c>
      <c r="AN673" t="s">
        <v>58</v>
      </c>
      <c r="AO673" t="s">
        <v>58</v>
      </c>
      <c r="AP673" t="s">
        <v>58</v>
      </c>
      <c r="AQ673" t="s">
        <v>783</v>
      </c>
    </row>
    <row r="674" spans="1:43" x14ac:dyDescent="0.35">
      <c r="A674" t="s">
        <v>2672</v>
      </c>
      <c r="B674" t="s">
        <v>47</v>
      </c>
      <c r="C674" t="s">
        <v>2707</v>
      </c>
      <c r="E674" t="s">
        <v>49</v>
      </c>
      <c r="F674" t="s">
        <v>2708</v>
      </c>
      <c r="G674" t="s">
        <v>2709</v>
      </c>
      <c r="I674" t="str">
        <f>HYPERLINK("https://play.google.com/store/apps/details?id=com.finopaymentbank.mobile&amp;reviewId=c25da372-f0b2-46b1-abf6-294c3b4618b9","https://play.google.com/store/apps/details?id=com.finopaymentbank.mobile&amp;reviewId=c25da372-f0b2-46b1-abf6-294c3b4618b9")</f>
        <v>https://play.google.com/store/apps/details?id=com.finopaymentbank.mobile&amp;reviewId=c25da372-f0b2-46b1-abf6-294c3b4618b9</v>
      </c>
      <c r="J674" t="s">
        <v>52</v>
      </c>
      <c r="Y674" t="s">
        <v>53</v>
      </c>
      <c r="Z674" t="s">
        <v>54</v>
      </c>
      <c r="AD674" t="s">
        <v>94</v>
      </c>
      <c r="AE674" t="s">
        <v>95</v>
      </c>
      <c r="AF674" t="s">
        <v>2710</v>
      </c>
      <c r="AH674" t="s">
        <v>1990</v>
      </c>
      <c r="AI674" t="s">
        <v>2711</v>
      </c>
      <c r="AJ674">
        <v>33</v>
      </c>
      <c r="AK674" t="s">
        <v>63</v>
      </c>
      <c r="AL674" t="s">
        <v>58</v>
      </c>
      <c r="AM674" t="s">
        <v>58</v>
      </c>
      <c r="AN674" t="s">
        <v>58</v>
      </c>
      <c r="AO674" t="s">
        <v>58</v>
      </c>
      <c r="AP674" t="s">
        <v>58</v>
      </c>
      <c r="AQ674" t="s">
        <v>783</v>
      </c>
    </row>
    <row r="675" spans="1:43" x14ac:dyDescent="0.35">
      <c r="A675" t="s">
        <v>2672</v>
      </c>
      <c r="B675" t="s">
        <v>47</v>
      </c>
      <c r="C675" t="s">
        <v>2712</v>
      </c>
      <c r="E675" t="s">
        <v>76</v>
      </c>
      <c r="F675" t="s">
        <v>2713</v>
      </c>
      <c r="G675" t="s">
        <v>2714</v>
      </c>
      <c r="I675" t="str">
        <f>HYPERLINK("https://play.google.com/store/apps/details?id=com.finopaymentbank.mobile&amp;reviewId=198ba057-2c19-4ac5-a2fc-a14059d12038","https://play.google.com/store/apps/details?id=com.finopaymentbank.mobile&amp;reviewId=198ba057-2c19-4ac5-a2fc-a14059d12038")</f>
        <v>https://play.google.com/store/apps/details?id=com.finopaymentbank.mobile&amp;reviewId=198ba057-2c19-4ac5-a2fc-a14059d12038</v>
      </c>
      <c r="J675" t="s">
        <v>52</v>
      </c>
      <c r="Y675" t="s">
        <v>53</v>
      </c>
      <c r="Z675" t="s">
        <v>114</v>
      </c>
      <c r="AD675" t="s">
        <v>797</v>
      </c>
      <c r="AE675" t="s">
        <v>95</v>
      </c>
      <c r="AF675" t="s">
        <v>2715</v>
      </c>
      <c r="AH675" t="s">
        <v>1990</v>
      </c>
      <c r="AI675" t="s">
        <v>2716</v>
      </c>
      <c r="AJ675">
        <v>33</v>
      </c>
      <c r="AK675" t="s">
        <v>63</v>
      </c>
      <c r="AL675" t="s">
        <v>58</v>
      </c>
      <c r="AM675" t="s">
        <v>58</v>
      </c>
      <c r="AN675" t="s">
        <v>58</v>
      </c>
      <c r="AO675" t="s">
        <v>58</v>
      </c>
      <c r="AP675" t="s">
        <v>58</v>
      </c>
      <c r="AQ675" t="s">
        <v>783</v>
      </c>
    </row>
    <row r="676" spans="1:43" x14ac:dyDescent="0.35">
      <c r="A676" t="s">
        <v>2672</v>
      </c>
      <c r="B676" t="s">
        <v>47</v>
      </c>
      <c r="C676" t="s">
        <v>2717</v>
      </c>
      <c r="E676" t="s">
        <v>49</v>
      </c>
      <c r="F676" t="s">
        <v>2718</v>
      </c>
      <c r="G676" t="s">
        <v>2719</v>
      </c>
      <c r="I676" t="str">
        <f>HYPERLINK("https://play.google.com/store/apps/details?id=com.finopaymentbank.mobile&amp;reviewId=b58a90de-2772-444e-b869-c48e8bd0dcd3","https://play.google.com/store/apps/details?id=com.finopaymentbank.mobile&amp;reviewId=b58a90de-2772-444e-b869-c48e8bd0dcd3")</f>
        <v>https://play.google.com/store/apps/details?id=com.finopaymentbank.mobile&amp;reviewId=b58a90de-2772-444e-b869-c48e8bd0dcd3</v>
      </c>
      <c r="J676" t="s">
        <v>92</v>
      </c>
      <c r="Y676" t="s">
        <v>53</v>
      </c>
      <c r="Z676" t="s">
        <v>93</v>
      </c>
      <c r="AD676" t="s">
        <v>94</v>
      </c>
      <c r="AE676" t="s">
        <v>95</v>
      </c>
      <c r="AF676" t="s">
        <v>2720</v>
      </c>
      <c r="AH676" t="s">
        <v>1990</v>
      </c>
      <c r="AI676" t="s">
        <v>2721</v>
      </c>
      <c r="AJ676">
        <v>29</v>
      </c>
      <c r="AK676" t="s">
        <v>63</v>
      </c>
      <c r="AL676" t="s">
        <v>58</v>
      </c>
      <c r="AM676" t="s">
        <v>58</v>
      </c>
      <c r="AN676" t="s">
        <v>58</v>
      </c>
      <c r="AO676" t="s">
        <v>58</v>
      </c>
      <c r="AP676" t="s">
        <v>58</v>
      </c>
      <c r="AQ676" t="s">
        <v>783</v>
      </c>
    </row>
    <row r="677" spans="1:43" x14ac:dyDescent="0.35">
      <c r="A677" t="s">
        <v>2672</v>
      </c>
      <c r="B677" t="s">
        <v>47</v>
      </c>
      <c r="C677" t="s">
        <v>2722</v>
      </c>
      <c r="E677" t="s">
        <v>49</v>
      </c>
      <c r="F677" t="s">
        <v>2723</v>
      </c>
      <c r="G677" t="s">
        <v>2724</v>
      </c>
      <c r="I677" t="str">
        <f>HYPERLINK("https://play.google.com/store/apps/details?id=com.finopaymentbank.mobile&amp;reviewId=3d1680ac-49e7-4543-9568-16a02b58640c","https://play.google.com/store/apps/details?id=com.finopaymentbank.mobile&amp;reviewId=3d1680ac-49e7-4543-9568-16a02b58640c")</f>
        <v>https://play.google.com/store/apps/details?id=com.finopaymentbank.mobile&amp;reviewId=3d1680ac-49e7-4543-9568-16a02b58640c</v>
      </c>
      <c r="J677" t="s">
        <v>52</v>
      </c>
      <c r="Y677" t="s">
        <v>53</v>
      </c>
      <c r="Z677" t="s">
        <v>54</v>
      </c>
      <c r="AD677" t="s">
        <v>94</v>
      </c>
      <c r="AE677" t="s">
        <v>95</v>
      </c>
      <c r="AF677" t="s">
        <v>2725</v>
      </c>
      <c r="AH677" t="s">
        <v>1990</v>
      </c>
      <c r="AI677" t="s">
        <v>2492</v>
      </c>
      <c r="AJ677">
        <v>33</v>
      </c>
      <c r="AK677" t="s">
        <v>63</v>
      </c>
      <c r="AL677" t="s">
        <v>58</v>
      </c>
      <c r="AM677" t="s">
        <v>58</v>
      </c>
      <c r="AN677" t="s">
        <v>58</v>
      </c>
      <c r="AO677" t="s">
        <v>58</v>
      </c>
      <c r="AP677" t="s">
        <v>58</v>
      </c>
      <c r="AQ677" t="s">
        <v>783</v>
      </c>
    </row>
    <row r="678" spans="1:43" x14ac:dyDescent="0.35">
      <c r="A678" t="s">
        <v>2672</v>
      </c>
      <c r="B678" t="s">
        <v>47</v>
      </c>
      <c r="C678" t="s">
        <v>2726</v>
      </c>
      <c r="E678" t="s">
        <v>76</v>
      </c>
      <c r="F678" t="s">
        <v>2727</v>
      </c>
      <c r="G678" t="s">
        <v>2728</v>
      </c>
      <c r="I678" t="str">
        <f>HYPERLINK("https://play.google.com/store/apps/details?id=com.finopaymentbank.mobile&amp;reviewId=93203107-7122-4d28-9056-8043df250e63","https://play.google.com/store/apps/details?id=com.finopaymentbank.mobile&amp;reviewId=93203107-7122-4d28-9056-8043df250e63")</f>
        <v>https://play.google.com/store/apps/details?id=com.finopaymentbank.mobile&amp;reviewId=93203107-7122-4d28-9056-8043df250e63</v>
      </c>
      <c r="J678" t="s">
        <v>52</v>
      </c>
      <c r="Y678" t="s">
        <v>53</v>
      </c>
      <c r="Z678" t="s">
        <v>114</v>
      </c>
      <c r="AD678" t="s">
        <v>797</v>
      </c>
      <c r="AE678" t="s">
        <v>95</v>
      </c>
      <c r="AF678" t="s">
        <v>2729</v>
      </c>
      <c r="AI678" t="s">
        <v>522</v>
      </c>
      <c r="AJ678">
        <v>30</v>
      </c>
      <c r="AK678" t="s">
        <v>63</v>
      </c>
      <c r="AL678" t="s">
        <v>58</v>
      </c>
      <c r="AM678" t="s">
        <v>58</v>
      </c>
      <c r="AN678" t="s">
        <v>58</v>
      </c>
      <c r="AO678" t="s">
        <v>58</v>
      </c>
      <c r="AP678" t="s">
        <v>58</v>
      </c>
      <c r="AQ678" t="s">
        <v>783</v>
      </c>
    </row>
    <row r="679" spans="1:43" x14ac:dyDescent="0.35">
      <c r="A679" t="s">
        <v>2672</v>
      </c>
      <c r="B679" t="s">
        <v>47</v>
      </c>
      <c r="C679" t="s">
        <v>2730</v>
      </c>
      <c r="E679" t="s">
        <v>49</v>
      </c>
      <c r="F679" t="s">
        <v>2731</v>
      </c>
      <c r="G679" t="s">
        <v>2732</v>
      </c>
      <c r="I679" t="str">
        <f>HYPERLINK("https://play.google.com/store/apps/details?id=com.finopaymentbank.mobile&amp;reviewId=eb9fc4bb-ba1d-4578-b985-cc36819f2877","https://play.google.com/store/apps/details?id=com.finopaymentbank.mobile&amp;reviewId=eb9fc4bb-ba1d-4578-b985-cc36819f2877")</f>
        <v>https://play.google.com/store/apps/details?id=com.finopaymentbank.mobile&amp;reviewId=eb9fc4bb-ba1d-4578-b985-cc36819f2877</v>
      </c>
      <c r="Y679" t="s">
        <v>53</v>
      </c>
      <c r="Z679" t="s">
        <v>54</v>
      </c>
      <c r="AD679" t="s">
        <v>94</v>
      </c>
      <c r="AE679" t="s">
        <v>95</v>
      </c>
      <c r="AF679" t="s">
        <v>2733</v>
      </c>
      <c r="AH679" t="s">
        <v>1990</v>
      </c>
      <c r="AI679" t="s">
        <v>1070</v>
      </c>
      <c r="AJ679">
        <v>29</v>
      </c>
      <c r="AK679" t="s">
        <v>63</v>
      </c>
      <c r="AL679" t="s">
        <v>58</v>
      </c>
      <c r="AM679" t="s">
        <v>58</v>
      </c>
      <c r="AN679" t="s">
        <v>58</v>
      </c>
      <c r="AO679" t="s">
        <v>58</v>
      </c>
      <c r="AP679" t="s">
        <v>58</v>
      </c>
      <c r="AQ679" t="s">
        <v>58</v>
      </c>
    </row>
    <row r="680" spans="1:43" x14ac:dyDescent="0.35">
      <c r="A680" t="s">
        <v>2672</v>
      </c>
      <c r="B680" t="s">
        <v>47</v>
      </c>
      <c r="C680" t="s">
        <v>2212</v>
      </c>
      <c r="E680" t="s">
        <v>76</v>
      </c>
      <c r="F680" t="s">
        <v>2734</v>
      </c>
      <c r="G680" t="s">
        <v>2735</v>
      </c>
      <c r="I680" t="str">
        <f>HYPERLINK("https://play.google.com/store/apps/details?id=com.finopaymentbank.mobile&amp;reviewId=80e5187f-a7ec-493a-a3f3-3af7fc962915","https://play.google.com/store/apps/details?id=com.finopaymentbank.mobile&amp;reviewId=80e5187f-a7ec-493a-a3f3-3af7fc962915")</f>
        <v>https://play.google.com/store/apps/details?id=com.finopaymentbank.mobile&amp;reviewId=80e5187f-a7ec-493a-a3f3-3af7fc962915</v>
      </c>
      <c r="J680" t="s">
        <v>52</v>
      </c>
      <c r="Y680" t="s">
        <v>53</v>
      </c>
      <c r="Z680" t="s">
        <v>114</v>
      </c>
      <c r="AD680" t="s">
        <v>797</v>
      </c>
      <c r="AE680" t="s">
        <v>95</v>
      </c>
      <c r="AF680" t="s">
        <v>2736</v>
      </c>
      <c r="AH680" t="s">
        <v>2737</v>
      </c>
      <c r="AI680" t="s">
        <v>1334</v>
      </c>
      <c r="AJ680">
        <v>31</v>
      </c>
      <c r="AK680" t="s">
        <v>63</v>
      </c>
      <c r="AL680" t="s">
        <v>58</v>
      </c>
      <c r="AM680" t="s">
        <v>58</v>
      </c>
      <c r="AN680" t="s">
        <v>58</v>
      </c>
      <c r="AO680" t="s">
        <v>58</v>
      </c>
      <c r="AP680" t="s">
        <v>58</v>
      </c>
      <c r="AQ680" t="s">
        <v>783</v>
      </c>
    </row>
    <row r="681" spans="1:43" x14ac:dyDescent="0.35">
      <c r="A681" t="s">
        <v>2672</v>
      </c>
      <c r="B681" t="s">
        <v>47</v>
      </c>
      <c r="C681" t="s">
        <v>2738</v>
      </c>
      <c r="E681" t="s">
        <v>65</v>
      </c>
      <c r="F681" t="s">
        <v>2739</v>
      </c>
      <c r="G681" t="s">
        <v>2740</v>
      </c>
      <c r="I681" t="str">
        <f>HYPERLINK("https://play.google.com/store/apps/details?id=com.finopaymentbank.mobile&amp;reviewId=66451a5f-85e7-42cc-8146-0b9afc643d16","https://play.google.com/store/apps/details?id=com.finopaymentbank.mobile&amp;reviewId=66451a5f-85e7-42cc-8146-0b9afc643d16")</f>
        <v>https://play.google.com/store/apps/details?id=com.finopaymentbank.mobile&amp;reviewId=66451a5f-85e7-42cc-8146-0b9afc643d16</v>
      </c>
      <c r="J681" t="s">
        <v>52</v>
      </c>
      <c r="Y681" t="s">
        <v>53</v>
      </c>
      <c r="Z681" t="s">
        <v>68</v>
      </c>
      <c r="AD681" t="s">
        <v>833</v>
      </c>
      <c r="AE681" t="s">
        <v>95</v>
      </c>
      <c r="AF681" t="s">
        <v>2741</v>
      </c>
      <c r="AI681" t="s">
        <v>414</v>
      </c>
      <c r="AJ681">
        <v>27</v>
      </c>
      <c r="AK681" t="s">
        <v>63</v>
      </c>
      <c r="AL681" t="s">
        <v>58</v>
      </c>
      <c r="AM681" t="s">
        <v>58</v>
      </c>
      <c r="AN681" t="s">
        <v>58</v>
      </c>
      <c r="AO681" t="s">
        <v>58</v>
      </c>
      <c r="AP681" t="s">
        <v>58</v>
      </c>
      <c r="AQ681" t="s">
        <v>783</v>
      </c>
    </row>
    <row r="682" spans="1:43" x14ac:dyDescent="0.35">
      <c r="A682" t="s">
        <v>2672</v>
      </c>
      <c r="B682" t="s">
        <v>47</v>
      </c>
      <c r="C682" t="s">
        <v>2742</v>
      </c>
      <c r="E682" t="s">
        <v>76</v>
      </c>
      <c r="F682" t="s">
        <v>2743</v>
      </c>
      <c r="G682" t="s">
        <v>2744</v>
      </c>
      <c r="I682" t="str">
        <f>HYPERLINK("https://play.google.com/store/apps/details?id=com.finopaymentbank.mobile&amp;reviewId=64aae56d-e06b-46fd-af8e-12b1515640e3","https://play.google.com/store/apps/details?id=com.finopaymentbank.mobile&amp;reviewId=64aae56d-e06b-46fd-af8e-12b1515640e3")</f>
        <v>https://play.google.com/store/apps/details?id=com.finopaymentbank.mobile&amp;reviewId=64aae56d-e06b-46fd-af8e-12b1515640e3</v>
      </c>
      <c r="J682" t="s">
        <v>52</v>
      </c>
      <c r="Y682" t="s">
        <v>53</v>
      </c>
      <c r="Z682" t="s">
        <v>114</v>
      </c>
      <c r="AD682" t="s">
        <v>797</v>
      </c>
      <c r="AE682" t="s">
        <v>95</v>
      </c>
      <c r="AF682" t="s">
        <v>2745</v>
      </c>
      <c r="AJ682">
        <v>33</v>
      </c>
      <c r="AK682" t="s">
        <v>63</v>
      </c>
      <c r="AL682" t="s">
        <v>58</v>
      </c>
      <c r="AM682" t="s">
        <v>58</v>
      </c>
      <c r="AN682" t="s">
        <v>58</v>
      </c>
      <c r="AO682" t="s">
        <v>58</v>
      </c>
      <c r="AP682" t="s">
        <v>58</v>
      </c>
      <c r="AQ682" t="s">
        <v>783</v>
      </c>
    </row>
    <row r="683" spans="1:43" x14ac:dyDescent="0.35">
      <c r="A683" t="s">
        <v>2672</v>
      </c>
      <c r="B683" t="s">
        <v>47</v>
      </c>
      <c r="C683" t="s">
        <v>1744</v>
      </c>
      <c r="E683" t="s">
        <v>49</v>
      </c>
      <c r="F683" t="s">
        <v>2746</v>
      </c>
      <c r="G683" t="s">
        <v>2747</v>
      </c>
      <c r="I683" t="str">
        <f>HYPERLINK("https://play.google.com/store/apps/details?id=com.finopaymentbank.mobile&amp;reviewId=bb5d7850-a790-4020-824a-8ebce7d5108e","https://play.google.com/store/apps/details?id=com.finopaymentbank.mobile&amp;reviewId=bb5d7850-a790-4020-824a-8ebce7d5108e")</f>
        <v>https://play.google.com/store/apps/details?id=com.finopaymentbank.mobile&amp;reviewId=bb5d7850-a790-4020-824a-8ebce7d5108e</v>
      </c>
      <c r="J683" t="s">
        <v>52</v>
      </c>
      <c r="Y683" t="s">
        <v>53</v>
      </c>
      <c r="Z683" t="s">
        <v>54</v>
      </c>
      <c r="AD683" t="s">
        <v>94</v>
      </c>
      <c r="AE683" t="s">
        <v>95</v>
      </c>
      <c r="AF683" t="s">
        <v>2748</v>
      </c>
      <c r="AH683" t="s">
        <v>187</v>
      </c>
      <c r="AI683" t="s">
        <v>480</v>
      </c>
      <c r="AJ683">
        <v>30</v>
      </c>
      <c r="AK683" t="s">
        <v>63</v>
      </c>
      <c r="AL683" t="s">
        <v>58</v>
      </c>
      <c r="AM683" t="s">
        <v>58</v>
      </c>
      <c r="AN683" t="s">
        <v>58</v>
      </c>
      <c r="AO683" t="s">
        <v>58</v>
      </c>
      <c r="AP683" t="s">
        <v>58</v>
      </c>
      <c r="AQ683" t="s">
        <v>783</v>
      </c>
    </row>
    <row r="684" spans="1:43" x14ac:dyDescent="0.35">
      <c r="A684" t="s">
        <v>2749</v>
      </c>
      <c r="B684" t="s">
        <v>47</v>
      </c>
      <c r="C684" t="s">
        <v>2750</v>
      </c>
      <c r="E684" t="s">
        <v>49</v>
      </c>
      <c r="F684" t="s">
        <v>77</v>
      </c>
      <c r="G684" t="s">
        <v>2751</v>
      </c>
      <c r="I684" t="str">
        <f>HYPERLINK("https://play.google.com/store/apps/details?id=com.finopaymentbank.mobile&amp;reviewId=8f704e04-c4dc-4dd7-a895-90ef16beca51","https://play.google.com/store/apps/details?id=com.finopaymentbank.mobile&amp;reviewId=8f704e04-c4dc-4dd7-a895-90ef16beca51")</f>
        <v>https://play.google.com/store/apps/details?id=com.finopaymentbank.mobile&amp;reviewId=8f704e04-c4dc-4dd7-a895-90ef16beca51</v>
      </c>
      <c r="J684" t="s">
        <v>52</v>
      </c>
      <c r="Y684" t="s">
        <v>53</v>
      </c>
      <c r="Z684" t="s">
        <v>93</v>
      </c>
      <c r="AI684" t="s">
        <v>1774</v>
      </c>
      <c r="AJ684">
        <v>33</v>
      </c>
      <c r="AK684" t="s">
        <v>81</v>
      </c>
      <c r="AL684" t="s">
        <v>58</v>
      </c>
      <c r="AM684" t="s">
        <v>58</v>
      </c>
      <c r="AN684" t="s">
        <v>58</v>
      </c>
      <c r="AO684" t="s">
        <v>58</v>
      </c>
      <c r="AP684" t="s">
        <v>58</v>
      </c>
      <c r="AQ684" t="s">
        <v>58</v>
      </c>
    </row>
    <row r="685" spans="1:43" x14ac:dyDescent="0.35">
      <c r="A685" t="s">
        <v>2749</v>
      </c>
      <c r="B685" t="s">
        <v>47</v>
      </c>
      <c r="C685" t="s">
        <v>2752</v>
      </c>
      <c r="E685" t="s">
        <v>76</v>
      </c>
      <c r="F685" t="s">
        <v>2753</v>
      </c>
      <c r="G685" t="s">
        <v>2754</v>
      </c>
      <c r="I685" t="str">
        <f>HYPERLINK("https://play.google.com/store/apps/details?id=com.finopaymentbank.mobile&amp;reviewId=dcdad4c1-b00c-4049-b358-24c80b526931","https://play.google.com/store/apps/details?id=com.finopaymentbank.mobile&amp;reviewId=dcdad4c1-b00c-4049-b358-24c80b526931")</f>
        <v>https://play.google.com/store/apps/details?id=com.finopaymentbank.mobile&amp;reviewId=dcdad4c1-b00c-4049-b358-24c80b526931</v>
      </c>
      <c r="J685" t="s">
        <v>52</v>
      </c>
      <c r="Y685" t="s">
        <v>53</v>
      </c>
      <c r="Z685" t="s">
        <v>114</v>
      </c>
      <c r="AD685" t="s">
        <v>797</v>
      </c>
      <c r="AE685" t="s">
        <v>95</v>
      </c>
      <c r="AF685" t="s">
        <v>2755</v>
      </c>
      <c r="AH685" t="s">
        <v>1990</v>
      </c>
      <c r="AI685" t="s">
        <v>1410</v>
      </c>
      <c r="AJ685">
        <v>31</v>
      </c>
      <c r="AK685" t="s">
        <v>63</v>
      </c>
      <c r="AL685" t="s">
        <v>58</v>
      </c>
      <c r="AM685" t="s">
        <v>58</v>
      </c>
      <c r="AN685" t="s">
        <v>58</v>
      </c>
      <c r="AO685" t="s">
        <v>58</v>
      </c>
      <c r="AP685" t="s">
        <v>58</v>
      </c>
      <c r="AQ685" t="s">
        <v>783</v>
      </c>
    </row>
    <row r="686" spans="1:43" x14ac:dyDescent="0.35">
      <c r="A686" t="s">
        <v>2749</v>
      </c>
      <c r="B686" t="s">
        <v>47</v>
      </c>
      <c r="C686" t="s">
        <v>2756</v>
      </c>
      <c r="E686" t="s">
        <v>49</v>
      </c>
      <c r="F686" t="s">
        <v>2757</v>
      </c>
      <c r="G686" t="s">
        <v>2758</v>
      </c>
      <c r="I686" t="str">
        <f>HYPERLINK("https://play.google.com/store/apps/details?id=com.finopaymentbank.mobile&amp;reviewId=a73f11fe-1dd0-44bb-9e98-dc7180ea1748","https://play.google.com/store/apps/details?id=com.finopaymentbank.mobile&amp;reviewId=a73f11fe-1dd0-44bb-9e98-dc7180ea1748")</f>
        <v>https://play.google.com/store/apps/details?id=com.finopaymentbank.mobile&amp;reviewId=a73f11fe-1dd0-44bb-9e98-dc7180ea1748</v>
      </c>
      <c r="J686" t="s">
        <v>92</v>
      </c>
      <c r="Y686" t="s">
        <v>53</v>
      </c>
      <c r="Z686" t="s">
        <v>54</v>
      </c>
      <c r="AD686" t="s">
        <v>94</v>
      </c>
      <c r="AE686" t="s">
        <v>95</v>
      </c>
      <c r="AF686" t="s">
        <v>2759</v>
      </c>
      <c r="AH686" t="s">
        <v>1990</v>
      </c>
      <c r="AI686" t="s">
        <v>1042</v>
      </c>
      <c r="AJ686">
        <v>33</v>
      </c>
      <c r="AK686" t="s">
        <v>63</v>
      </c>
      <c r="AL686" t="s">
        <v>58</v>
      </c>
      <c r="AM686" t="s">
        <v>58</v>
      </c>
      <c r="AN686" t="s">
        <v>58</v>
      </c>
      <c r="AO686" t="s">
        <v>58</v>
      </c>
      <c r="AP686" t="s">
        <v>58</v>
      </c>
      <c r="AQ686" t="s">
        <v>783</v>
      </c>
    </row>
    <row r="687" spans="1:43" x14ac:dyDescent="0.35">
      <c r="A687" t="s">
        <v>2749</v>
      </c>
      <c r="B687" t="s">
        <v>47</v>
      </c>
      <c r="C687" t="s">
        <v>2760</v>
      </c>
      <c r="E687" t="s">
        <v>76</v>
      </c>
      <c r="F687" t="s">
        <v>2761</v>
      </c>
      <c r="G687" t="s">
        <v>2762</v>
      </c>
      <c r="I687" t="str">
        <f>HYPERLINK("https://play.google.com/store/apps/details?id=com.finopaymentbank.mobile&amp;reviewId=d62f74ae-7193-42f6-bcfb-bf00732c393b","https://play.google.com/store/apps/details?id=com.finopaymentbank.mobile&amp;reviewId=d62f74ae-7193-42f6-bcfb-bf00732c393b")</f>
        <v>https://play.google.com/store/apps/details?id=com.finopaymentbank.mobile&amp;reviewId=d62f74ae-7193-42f6-bcfb-bf00732c393b</v>
      </c>
      <c r="J687" t="s">
        <v>211</v>
      </c>
      <c r="Y687" t="s">
        <v>53</v>
      </c>
      <c r="Z687" t="s">
        <v>114</v>
      </c>
      <c r="AD687" t="s">
        <v>797</v>
      </c>
      <c r="AE687" t="s">
        <v>95</v>
      </c>
      <c r="AF687" t="s">
        <v>2763</v>
      </c>
      <c r="AH687" t="s">
        <v>1990</v>
      </c>
      <c r="AI687" t="s">
        <v>2764</v>
      </c>
      <c r="AJ687">
        <v>34</v>
      </c>
      <c r="AK687" t="s">
        <v>63</v>
      </c>
      <c r="AL687" t="s">
        <v>58</v>
      </c>
      <c r="AM687" t="s">
        <v>58</v>
      </c>
      <c r="AN687" t="s">
        <v>58</v>
      </c>
      <c r="AO687" t="s">
        <v>58</v>
      </c>
      <c r="AP687" t="s">
        <v>58</v>
      </c>
      <c r="AQ687" t="s">
        <v>783</v>
      </c>
    </row>
    <row r="688" spans="1:43" x14ac:dyDescent="0.35">
      <c r="A688" t="s">
        <v>2749</v>
      </c>
      <c r="B688" t="s">
        <v>47</v>
      </c>
      <c r="C688" t="s">
        <v>2765</v>
      </c>
      <c r="E688" t="s">
        <v>49</v>
      </c>
      <c r="F688" t="s">
        <v>2766</v>
      </c>
      <c r="G688" t="s">
        <v>2767</v>
      </c>
      <c r="I688" t="str">
        <f>HYPERLINK("https://play.google.com/store/apps/details?id=com.finopaymentbank.mobile&amp;reviewId=c55bbacd-d475-4086-935e-ea6e58ea032a","https://play.google.com/store/apps/details?id=com.finopaymentbank.mobile&amp;reviewId=c55bbacd-d475-4086-935e-ea6e58ea032a")</f>
        <v>https://play.google.com/store/apps/details?id=com.finopaymentbank.mobile&amp;reviewId=c55bbacd-d475-4086-935e-ea6e58ea032a</v>
      </c>
      <c r="Y688" t="s">
        <v>53</v>
      </c>
      <c r="Z688" t="s">
        <v>54</v>
      </c>
      <c r="AD688" t="s">
        <v>94</v>
      </c>
      <c r="AE688" t="s">
        <v>95</v>
      </c>
      <c r="AF688" t="s">
        <v>2768</v>
      </c>
      <c r="AH688" t="s">
        <v>1990</v>
      </c>
      <c r="AI688" t="s">
        <v>1863</v>
      </c>
      <c r="AJ688">
        <v>33</v>
      </c>
      <c r="AK688" t="s">
        <v>63</v>
      </c>
      <c r="AL688" t="s">
        <v>58</v>
      </c>
      <c r="AM688" t="s">
        <v>58</v>
      </c>
      <c r="AN688" t="s">
        <v>58</v>
      </c>
      <c r="AO688" t="s">
        <v>58</v>
      </c>
      <c r="AP688" t="s">
        <v>58</v>
      </c>
      <c r="AQ688" t="s">
        <v>783</v>
      </c>
    </row>
    <row r="689" spans="1:43" x14ac:dyDescent="0.35">
      <c r="A689" t="s">
        <v>2749</v>
      </c>
      <c r="B689" t="s">
        <v>47</v>
      </c>
      <c r="C689" t="s">
        <v>2769</v>
      </c>
      <c r="E689" t="s">
        <v>49</v>
      </c>
      <c r="F689" t="s">
        <v>151</v>
      </c>
      <c r="G689" t="s">
        <v>2770</v>
      </c>
      <c r="I689" t="str">
        <f>HYPERLINK("https://play.google.com/store/apps/details?id=com.finopaymentbank.mobile&amp;reviewId=1f8e857c-26e2-436d-b647-1726e60644cb","https://play.google.com/store/apps/details?id=com.finopaymentbank.mobile&amp;reviewId=1f8e857c-26e2-436d-b647-1726e60644cb")</f>
        <v>https://play.google.com/store/apps/details?id=com.finopaymentbank.mobile&amp;reviewId=1f8e857c-26e2-436d-b647-1726e60644cb</v>
      </c>
      <c r="J689" t="s">
        <v>52</v>
      </c>
      <c r="Y689" t="s">
        <v>53</v>
      </c>
      <c r="Z689" t="s">
        <v>93</v>
      </c>
      <c r="AD689" t="s">
        <v>94</v>
      </c>
      <c r="AE689" t="s">
        <v>95</v>
      </c>
      <c r="AF689" t="s">
        <v>2771</v>
      </c>
      <c r="AH689" t="s">
        <v>1990</v>
      </c>
      <c r="AI689" t="s">
        <v>1821</v>
      </c>
      <c r="AJ689">
        <v>33</v>
      </c>
      <c r="AK689" t="s">
        <v>63</v>
      </c>
      <c r="AL689" t="s">
        <v>58</v>
      </c>
      <c r="AM689" t="s">
        <v>58</v>
      </c>
      <c r="AN689" t="s">
        <v>58</v>
      </c>
      <c r="AO689" t="s">
        <v>58</v>
      </c>
      <c r="AP689" t="s">
        <v>58</v>
      </c>
      <c r="AQ689" t="s">
        <v>783</v>
      </c>
    </row>
    <row r="690" spans="1:43" x14ac:dyDescent="0.35">
      <c r="A690" t="s">
        <v>2749</v>
      </c>
      <c r="B690" t="s">
        <v>47</v>
      </c>
      <c r="C690" t="s">
        <v>2772</v>
      </c>
      <c r="E690" t="s">
        <v>49</v>
      </c>
      <c r="F690" t="s">
        <v>2773</v>
      </c>
      <c r="G690" t="s">
        <v>2774</v>
      </c>
      <c r="I690" t="str">
        <f>HYPERLINK("https://play.google.com/store/apps/details?id=com.finopaymentbank.mobile&amp;reviewId=37663b27-dcf6-4f81-bd63-dcbf3481bebc","https://play.google.com/store/apps/details?id=com.finopaymentbank.mobile&amp;reviewId=37663b27-dcf6-4f81-bd63-dcbf3481bebc")</f>
        <v>https://play.google.com/store/apps/details?id=com.finopaymentbank.mobile&amp;reviewId=37663b27-dcf6-4f81-bd63-dcbf3481bebc</v>
      </c>
      <c r="J690" t="s">
        <v>52</v>
      </c>
      <c r="Y690" t="s">
        <v>53</v>
      </c>
      <c r="Z690" t="s">
        <v>54</v>
      </c>
      <c r="AD690" t="s">
        <v>94</v>
      </c>
      <c r="AE690" t="s">
        <v>95</v>
      </c>
      <c r="AF690" t="s">
        <v>2775</v>
      </c>
      <c r="AH690" t="s">
        <v>1990</v>
      </c>
      <c r="AI690" t="s">
        <v>162</v>
      </c>
      <c r="AJ690">
        <v>30</v>
      </c>
      <c r="AK690" t="s">
        <v>63</v>
      </c>
      <c r="AL690" t="s">
        <v>58</v>
      </c>
      <c r="AM690" t="s">
        <v>58</v>
      </c>
      <c r="AN690" t="s">
        <v>58</v>
      </c>
      <c r="AO690" t="s">
        <v>58</v>
      </c>
      <c r="AP690" t="s">
        <v>58</v>
      </c>
      <c r="AQ690" t="s">
        <v>783</v>
      </c>
    </row>
    <row r="691" spans="1:43" x14ac:dyDescent="0.35">
      <c r="A691" t="s">
        <v>2749</v>
      </c>
      <c r="B691" t="s">
        <v>47</v>
      </c>
      <c r="C691" t="s">
        <v>2776</v>
      </c>
      <c r="E691" t="s">
        <v>49</v>
      </c>
      <c r="F691" t="s">
        <v>2193</v>
      </c>
      <c r="G691" t="s">
        <v>2777</v>
      </c>
      <c r="I691" t="str">
        <f>HYPERLINK("https://play.google.com/store/apps/details?id=com.finopaymentbank.mobile&amp;reviewId=2e387036-4f0c-4d32-8270-1d3515aa9fd9","https://play.google.com/store/apps/details?id=com.finopaymentbank.mobile&amp;reviewId=2e387036-4f0c-4d32-8270-1d3515aa9fd9")</f>
        <v>https://play.google.com/store/apps/details?id=com.finopaymentbank.mobile&amp;reviewId=2e387036-4f0c-4d32-8270-1d3515aa9fd9</v>
      </c>
      <c r="J691" t="s">
        <v>52</v>
      </c>
      <c r="Y691" t="s">
        <v>53</v>
      </c>
      <c r="Z691" t="s">
        <v>54</v>
      </c>
      <c r="AD691" t="s">
        <v>94</v>
      </c>
      <c r="AE691" t="s">
        <v>95</v>
      </c>
      <c r="AF691" t="s">
        <v>2778</v>
      </c>
      <c r="AH691" t="s">
        <v>1990</v>
      </c>
      <c r="AI691" t="s">
        <v>997</v>
      </c>
      <c r="AJ691">
        <v>33</v>
      </c>
      <c r="AK691" t="s">
        <v>63</v>
      </c>
      <c r="AL691" t="s">
        <v>58</v>
      </c>
      <c r="AM691" t="s">
        <v>58</v>
      </c>
      <c r="AN691" t="s">
        <v>58</v>
      </c>
      <c r="AO691" t="s">
        <v>58</v>
      </c>
      <c r="AP691" t="s">
        <v>58</v>
      </c>
      <c r="AQ691" t="s">
        <v>783</v>
      </c>
    </row>
    <row r="692" spans="1:43" x14ac:dyDescent="0.35">
      <c r="A692" t="s">
        <v>2749</v>
      </c>
      <c r="B692" t="s">
        <v>47</v>
      </c>
      <c r="C692" t="s">
        <v>2779</v>
      </c>
      <c r="E692" t="s">
        <v>49</v>
      </c>
      <c r="F692" t="s">
        <v>2780</v>
      </c>
      <c r="G692" t="s">
        <v>2781</v>
      </c>
      <c r="I692" t="str">
        <f>HYPERLINK("https://play.google.com/store/apps/details?id=com.finopaymentbank.mobile&amp;reviewId=6bccc341-1e4c-404f-93fb-b2acea8ea219","https://play.google.com/store/apps/details?id=com.finopaymentbank.mobile&amp;reviewId=6bccc341-1e4c-404f-93fb-b2acea8ea219")</f>
        <v>https://play.google.com/store/apps/details?id=com.finopaymentbank.mobile&amp;reviewId=6bccc341-1e4c-404f-93fb-b2acea8ea219</v>
      </c>
      <c r="J692" t="s">
        <v>92</v>
      </c>
      <c r="Y692" t="s">
        <v>53</v>
      </c>
      <c r="Z692" t="s">
        <v>54</v>
      </c>
      <c r="AD692" t="s">
        <v>94</v>
      </c>
      <c r="AE692" t="s">
        <v>95</v>
      </c>
      <c r="AF692" t="s">
        <v>2782</v>
      </c>
      <c r="AH692" t="s">
        <v>55</v>
      </c>
      <c r="AI692" t="s">
        <v>348</v>
      </c>
      <c r="AJ692">
        <v>30</v>
      </c>
      <c r="AK692" t="s">
        <v>63</v>
      </c>
      <c r="AL692" t="s">
        <v>58</v>
      </c>
      <c r="AM692" t="s">
        <v>58</v>
      </c>
      <c r="AN692" t="s">
        <v>58</v>
      </c>
      <c r="AO692" t="s">
        <v>58</v>
      </c>
      <c r="AP692" t="s">
        <v>58</v>
      </c>
      <c r="AQ692" t="s">
        <v>783</v>
      </c>
    </row>
    <row r="693" spans="1:43" x14ac:dyDescent="0.35">
      <c r="A693" t="s">
        <v>2749</v>
      </c>
      <c r="B693" t="s">
        <v>47</v>
      </c>
      <c r="C693" t="s">
        <v>2783</v>
      </c>
      <c r="E693" t="s">
        <v>49</v>
      </c>
      <c r="F693" t="s">
        <v>2784</v>
      </c>
      <c r="G693" t="s">
        <v>2785</v>
      </c>
      <c r="I693" t="str">
        <f>HYPERLINK("https://play.google.com/store/apps/details?id=com.finopaymentbank.mobile&amp;reviewId=12f44461-d8a3-496d-aa1d-18b36e2a2ca0","https://play.google.com/store/apps/details?id=com.finopaymentbank.mobile&amp;reviewId=12f44461-d8a3-496d-aa1d-18b36e2a2ca0")</f>
        <v>https://play.google.com/store/apps/details?id=com.finopaymentbank.mobile&amp;reviewId=12f44461-d8a3-496d-aa1d-18b36e2a2ca0</v>
      </c>
      <c r="J693" t="s">
        <v>52</v>
      </c>
      <c r="Y693" t="s">
        <v>53</v>
      </c>
      <c r="Z693" t="s">
        <v>54</v>
      </c>
      <c r="AD693" t="s">
        <v>858</v>
      </c>
      <c r="AE693" t="s">
        <v>95</v>
      </c>
      <c r="AF693" t="s">
        <v>2786</v>
      </c>
      <c r="AH693" t="s">
        <v>187</v>
      </c>
      <c r="AI693" t="s">
        <v>2787</v>
      </c>
      <c r="AJ693">
        <v>27</v>
      </c>
      <c r="AK693" t="s">
        <v>63</v>
      </c>
      <c r="AL693" t="s">
        <v>58</v>
      </c>
      <c r="AM693" t="s">
        <v>58</v>
      </c>
      <c r="AN693" t="s">
        <v>58</v>
      </c>
      <c r="AO693" t="s">
        <v>58</v>
      </c>
      <c r="AP693" t="s">
        <v>58</v>
      </c>
      <c r="AQ693" t="s">
        <v>58</v>
      </c>
    </row>
    <row r="694" spans="1:43" x14ac:dyDescent="0.35">
      <c r="A694" t="s">
        <v>2749</v>
      </c>
      <c r="B694" t="s">
        <v>47</v>
      </c>
      <c r="C694" t="s">
        <v>2788</v>
      </c>
      <c r="E694" t="s">
        <v>76</v>
      </c>
      <c r="F694" t="s">
        <v>2789</v>
      </c>
      <c r="G694" t="s">
        <v>2790</v>
      </c>
      <c r="I694" t="str">
        <f>HYPERLINK("https://play.google.com/store/apps/details?id=com.finopaymentbank.mobile&amp;reviewId=ad3c3efd-91d6-4be2-9b0e-a6812ad4bcee","https://play.google.com/store/apps/details?id=com.finopaymentbank.mobile&amp;reviewId=ad3c3efd-91d6-4be2-9b0e-a6812ad4bcee")</f>
        <v>https://play.google.com/store/apps/details?id=com.finopaymentbank.mobile&amp;reviewId=ad3c3efd-91d6-4be2-9b0e-a6812ad4bcee</v>
      </c>
      <c r="J694" t="s">
        <v>92</v>
      </c>
      <c r="Y694" t="s">
        <v>53</v>
      </c>
      <c r="Z694" t="s">
        <v>114</v>
      </c>
      <c r="AD694" t="s">
        <v>797</v>
      </c>
      <c r="AE694" t="s">
        <v>95</v>
      </c>
      <c r="AF694" t="s">
        <v>2791</v>
      </c>
      <c r="AH694" t="s">
        <v>1990</v>
      </c>
      <c r="AI694" t="s">
        <v>2315</v>
      </c>
      <c r="AJ694">
        <v>31</v>
      </c>
      <c r="AK694" t="s">
        <v>63</v>
      </c>
      <c r="AL694" t="s">
        <v>58</v>
      </c>
      <c r="AM694" t="s">
        <v>58</v>
      </c>
      <c r="AN694" t="s">
        <v>58</v>
      </c>
      <c r="AO694" t="s">
        <v>58</v>
      </c>
      <c r="AP694" t="s">
        <v>58</v>
      </c>
      <c r="AQ694" t="s">
        <v>783</v>
      </c>
    </row>
    <row r="695" spans="1:43" x14ac:dyDescent="0.35">
      <c r="A695" t="s">
        <v>2792</v>
      </c>
      <c r="B695" t="s">
        <v>47</v>
      </c>
      <c r="C695" t="s">
        <v>2793</v>
      </c>
      <c r="E695" t="s">
        <v>76</v>
      </c>
      <c r="F695" t="s">
        <v>2794</v>
      </c>
      <c r="G695" t="s">
        <v>2795</v>
      </c>
      <c r="I695" t="str">
        <f>HYPERLINK("https://play.google.com/store/apps/details?id=com.finopaymentbank.mobile&amp;reviewId=0cc58c9f-df2a-41fd-94e3-0a08ef6a1e93","https://play.google.com/store/apps/details?id=com.finopaymentbank.mobile&amp;reviewId=0cc58c9f-df2a-41fd-94e3-0a08ef6a1e93")</f>
        <v>https://play.google.com/store/apps/details?id=com.finopaymentbank.mobile&amp;reviewId=0cc58c9f-df2a-41fd-94e3-0a08ef6a1e93</v>
      </c>
      <c r="J695" t="s">
        <v>52</v>
      </c>
      <c r="Y695" t="s">
        <v>53</v>
      </c>
      <c r="Z695" t="s">
        <v>114</v>
      </c>
      <c r="AD695" t="s">
        <v>797</v>
      </c>
      <c r="AE695" t="s">
        <v>95</v>
      </c>
      <c r="AF695" t="s">
        <v>2796</v>
      </c>
      <c r="AH695" t="s">
        <v>1990</v>
      </c>
      <c r="AI695" t="s">
        <v>2797</v>
      </c>
      <c r="AJ695">
        <v>33</v>
      </c>
      <c r="AK695" t="s">
        <v>63</v>
      </c>
      <c r="AL695" t="s">
        <v>58</v>
      </c>
      <c r="AM695" t="s">
        <v>58</v>
      </c>
      <c r="AN695" t="s">
        <v>58</v>
      </c>
      <c r="AO695" t="s">
        <v>58</v>
      </c>
      <c r="AP695" t="s">
        <v>58</v>
      </c>
      <c r="AQ695" t="s">
        <v>783</v>
      </c>
    </row>
    <row r="696" spans="1:43" x14ac:dyDescent="0.35">
      <c r="A696" t="s">
        <v>2792</v>
      </c>
      <c r="B696" t="s">
        <v>47</v>
      </c>
      <c r="C696" t="s">
        <v>2798</v>
      </c>
      <c r="E696" t="s">
        <v>49</v>
      </c>
      <c r="F696" t="s">
        <v>86</v>
      </c>
      <c r="G696" t="s">
        <v>2799</v>
      </c>
      <c r="I696" t="str">
        <f>HYPERLINK("https://play.google.com/store/apps/details?id=com.finopaymentbank.mobile&amp;reviewId=6b0157d2-1df2-4827-9643-bbffea498d39","https://play.google.com/store/apps/details?id=com.finopaymentbank.mobile&amp;reviewId=6b0157d2-1df2-4827-9643-bbffea498d39")</f>
        <v>https://play.google.com/store/apps/details?id=com.finopaymentbank.mobile&amp;reviewId=6b0157d2-1df2-4827-9643-bbffea498d39</v>
      </c>
      <c r="J696" t="s">
        <v>52</v>
      </c>
      <c r="Y696" t="s">
        <v>53</v>
      </c>
      <c r="Z696" t="s">
        <v>93</v>
      </c>
      <c r="AD696" t="s">
        <v>94</v>
      </c>
      <c r="AE696" t="s">
        <v>95</v>
      </c>
      <c r="AF696" t="s">
        <v>2800</v>
      </c>
      <c r="AH696" t="s">
        <v>1990</v>
      </c>
      <c r="AI696" t="s">
        <v>2801</v>
      </c>
      <c r="AJ696">
        <v>28</v>
      </c>
      <c r="AK696" t="s">
        <v>63</v>
      </c>
      <c r="AL696" t="s">
        <v>58</v>
      </c>
      <c r="AM696" t="s">
        <v>58</v>
      </c>
      <c r="AN696" t="s">
        <v>58</v>
      </c>
      <c r="AO696" t="s">
        <v>58</v>
      </c>
      <c r="AP696" t="s">
        <v>58</v>
      </c>
      <c r="AQ696" t="s">
        <v>783</v>
      </c>
    </row>
    <row r="697" spans="1:43" x14ac:dyDescent="0.35">
      <c r="A697" t="s">
        <v>2792</v>
      </c>
      <c r="B697" t="s">
        <v>47</v>
      </c>
      <c r="C697" t="s">
        <v>2802</v>
      </c>
      <c r="E697" t="s">
        <v>76</v>
      </c>
      <c r="F697" t="s">
        <v>2803</v>
      </c>
      <c r="G697" t="s">
        <v>2804</v>
      </c>
      <c r="I697" t="str">
        <f>HYPERLINK("https://play.google.com/store/apps/details?id=com.finopaymentbank.mobile&amp;reviewId=58284f7c-06b3-4bb9-b004-849455dbd2a7","https://play.google.com/store/apps/details?id=com.finopaymentbank.mobile&amp;reviewId=58284f7c-06b3-4bb9-b004-849455dbd2a7")</f>
        <v>https://play.google.com/store/apps/details?id=com.finopaymentbank.mobile&amp;reviewId=58284f7c-06b3-4bb9-b004-849455dbd2a7</v>
      </c>
      <c r="J697" t="s">
        <v>52</v>
      </c>
      <c r="Y697" t="s">
        <v>53</v>
      </c>
      <c r="Z697" t="s">
        <v>114</v>
      </c>
      <c r="AD697" t="s">
        <v>797</v>
      </c>
      <c r="AE697" t="s">
        <v>95</v>
      </c>
      <c r="AF697" t="s">
        <v>2805</v>
      </c>
      <c r="AI697" t="s">
        <v>2806</v>
      </c>
      <c r="AJ697">
        <v>30</v>
      </c>
      <c r="AK697" t="s">
        <v>63</v>
      </c>
      <c r="AL697" t="s">
        <v>58</v>
      </c>
      <c r="AM697" t="s">
        <v>58</v>
      </c>
      <c r="AN697" t="s">
        <v>58</v>
      </c>
      <c r="AO697" t="s">
        <v>58</v>
      </c>
      <c r="AP697" t="s">
        <v>58</v>
      </c>
      <c r="AQ697" t="s">
        <v>783</v>
      </c>
    </row>
    <row r="698" spans="1:43" x14ac:dyDescent="0.35">
      <c r="A698" t="s">
        <v>2792</v>
      </c>
      <c r="B698" t="s">
        <v>47</v>
      </c>
      <c r="C698" t="s">
        <v>2807</v>
      </c>
      <c r="E698" t="s">
        <v>49</v>
      </c>
      <c r="F698" t="s">
        <v>2808</v>
      </c>
      <c r="G698" t="s">
        <v>2809</v>
      </c>
      <c r="I698" t="str">
        <f>HYPERLINK("https://play.google.com/store/apps/details?id=com.finopaymentbank.mobile&amp;reviewId=68e8f32c-6de4-473c-aa38-19896c66e879","https://play.google.com/store/apps/details?id=com.finopaymentbank.mobile&amp;reviewId=68e8f32c-6de4-473c-aa38-19896c66e879")</f>
        <v>https://play.google.com/store/apps/details?id=com.finopaymentbank.mobile&amp;reviewId=68e8f32c-6de4-473c-aa38-19896c66e879</v>
      </c>
      <c r="Y698" t="s">
        <v>53</v>
      </c>
      <c r="Z698" t="s">
        <v>54</v>
      </c>
      <c r="AD698" t="s">
        <v>94</v>
      </c>
      <c r="AE698" t="s">
        <v>95</v>
      </c>
      <c r="AF698" t="s">
        <v>2810</v>
      </c>
      <c r="AI698" t="s">
        <v>2811</v>
      </c>
      <c r="AJ698">
        <v>31</v>
      </c>
      <c r="AK698" t="s">
        <v>63</v>
      </c>
      <c r="AL698" t="s">
        <v>58</v>
      </c>
      <c r="AM698" t="s">
        <v>58</v>
      </c>
      <c r="AN698" t="s">
        <v>58</v>
      </c>
      <c r="AO698" t="s">
        <v>58</v>
      </c>
      <c r="AP698" t="s">
        <v>58</v>
      </c>
      <c r="AQ698" t="s">
        <v>783</v>
      </c>
    </row>
    <row r="699" spans="1:43" x14ac:dyDescent="0.35">
      <c r="A699" t="s">
        <v>2792</v>
      </c>
      <c r="B699" t="s">
        <v>47</v>
      </c>
      <c r="C699" t="s">
        <v>2812</v>
      </c>
      <c r="E699" t="s">
        <v>49</v>
      </c>
      <c r="F699" t="s">
        <v>2813</v>
      </c>
      <c r="G699" t="s">
        <v>2814</v>
      </c>
      <c r="I699" t="str">
        <f>HYPERLINK("https://play.google.com/store/apps/details?id=com.finopaymentbank.mobile&amp;reviewId=3ea9f829-928e-4850-84b3-7432d35d85eb","https://play.google.com/store/apps/details?id=com.finopaymentbank.mobile&amp;reviewId=3ea9f829-928e-4850-84b3-7432d35d85eb")</f>
        <v>https://play.google.com/store/apps/details?id=com.finopaymentbank.mobile&amp;reviewId=3ea9f829-928e-4850-84b3-7432d35d85eb</v>
      </c>
      <c r="J699" t="s">
        <v>52</v>
      </c>
      <c r="Y699" t="s">
        <v>53</v>
      </c>
      <c r="Z699" t="s">
        <v>54</v>
      </c>
      <c r="AD699" t="s">
        <v>94</v>
      </c>
      <c r="AE699" t="s">
        <v>95</v>
      </c>
      <c r="AF699" t="s">
        <v>2815</v>
      </c>
      <c r="AH699" t="s">
        <v>1990</v>
      </c>
      <c r="AI699" t="s">
        <v>403</v>
      </c>
      <c r="AJ699">
        <v>33</v>
      </c>
      <c r="AK699" t="s">
        <v>63</v>
      </c>
      <c r="AL699" t="s">
        <v>58</v>
      </c>
      <c r="AM699" t="s">
        <v>58</v>
      </c>
      <c r="AN699" t="s">
        <v>58</v>
      </c>
      <c r="AO699" t="s">
        <v>58</v>
      </c>
      <c r="AP699" t="s">
        <v>58</v>
      </c>
      <c r="AQ699" t="s">
        <v>783</v>
      </c>
    </row>
    <row r="700" spans="1:43" x14ac:dyDescent="0.35">
      <c r="A700" t="s">
        <v>2792</v>
      </c>
      <c r="B700" t="s">
        <v>47</v>
      </c>
      <c r="C700" t="s">
        <v>2816</v>
      </c>
      <c r="E700" t="s">
        <v>76</v>
      </c>
      <c r="F700" t="s">
        <v>77</v>
      </c>
      <c r="G700" t="s">
        <v>2817</v>
      </c>
      <c r="I700" t="str">
        <f>HYPERLINK("https://play.google.com/store/apps/details?id=com.finopaymentbank.mobile&amp;reviewId=67b6b3ea-cb7f-4a19-a97b-cc186bee144b","https://play.google.com/store/apps/details?id=com.finopaymentbank.mobile&amp;reviewId=67b6b3ea-cb7f-4a19-a97b-cc186bee144b")</f>
        <v>https://play.google.com/store/apps/details?id=com.finopaymentbank.mobile&amp;reviewId=67b6b3ea-cb7f-4a19-a97b-cc186bee144b</v>
      </c>
      <c r="J700" t="s">
        <v>92</v>
      </c>
      <c r="Y700" t="s">
        <v>53</v>
      </c>
      <c r="Z700" t="s">
        <v>114</v>
      </c>
      <c r="AD700" t="s">
        <v>797</v>
      </c>
      <c r="AE700" t="s">
        <v>95</v>
      </c>
      <c r="AF700" t="s">
        <v>2818</v>
      </c>
      <c r="AH700" t="s">
        <v>1990</v>
      </c>
      <c r="AI700" t="s">
        <v>361</v>
      </c>
      <c r="AJ700">
        <v>23</v>
      </c>
      <c r="AK700" t="s">
        <v>63</v>
      </c>
      <c r="AL700" t="s">
        <v>58</v>
      </c>
      <c r="AM700" t="s">
        <v>58</v>
      </c>
      <c r="AN700" t="s">
        <v>58</v>
      </c>
      <c r="AO700" t="s">
        <v>58</v>
      </c>
      <c r="AP700" t="s">
        <v>58</v>
      </c>
      <c r="AQ700" t="s">
        <v>783</v>
      </c>
    </row>
    <row r="701" spans="1:43" x14ac:dyDescent="0.35">
      <c r="A701" t="s">
        <v>2792</v>
      </c>
      <c r="B701" t="s">
        <v>47</v>
      </c>
      <c r="C701" t="s">
        <v>2819</v>
      </c>
      <c r="E701" t="s">
        <v>49</v>
      </c>
      <c r="F701" t="s">
        <v>550</v>
      </c>
      <c r="G701" t="s">
        <v>2820</v>
      </c>
      <c r="I701" t="str">
        <f>HYPERLINK("https://play.google.com/store/apps/details?id=com.finopaymentbank.mobile&amp;reviewId=6a0309b3-3fdb-474f-a87d-0bfe33b4202a","https://play.google.com/store/apps/details?id=com.finopaymentbank.mobile&amp;reviewId=6a0309b3-3fdb-474f-a87d-0bfe33b4202a")</f>
        <v>https://play.google.com/store/apps/details?id=com.finopaymentbank.mobile&amp;reviewId=6a0309b3-3fdb-474f-a87d-0bfe33b4202a</v>
      </c>
      <c r="J701" t="s">
        <v>52</v>
      </c>
      <c r="Y701" t="s">
        <v>53</v>
      </c>
      <c r="Z701" t="s">
        <v>54</v>
      </c>
      <c r="AD701" t="s">
        <v>94</v>
      </c>
      <c r="AE701" t="s">
        <v>95</v>
      </c>
      <c r="AF701" t="s">
        <v>2821</v>
      </c>
      <c r="AH701" t="s">
        <v>1990</v>
      </c>
      <c r="AI701" t="s">
        <v>2822</v>
      </c>
      <c r="AJ701">
        <v>33</v>
      </c>
      <c r="AK701" t="s">
        <v>63</v>
      </c>
      <c r="AL701" t="s">
        <v>58</v>
      </c>
      <c r="AM701" t="s">
        <v>58</v>
      </c>
      <c r="AN701" t="s">
        <v>58</v>
      </c>
      <c r="AO701" t="s">
        <v>58</v>
      </c>
      <c r="AP701" t="s">
        <v>58</v>
      </c>
      <c r="AQ701" t="s">
        <v>783</v>
      </c>
    </row>
    <row r="702" spans="1:43" x14ac:dyDescent="0.35">
      <c r="A702" t="s">
        <v>2792</v>
      </c>
      <c r="B702" t="s">
        <v>47</v>
      </c>
      <c r="C702" t="s">
        <v>2823</v>
      </c>
      <c r="E702" t="s">
        <v>49</v>
      </c>
      <c r="F702" t="s">
        <v>2824</v>
      </c>
      <c r="G702" t="s">
        <v>2825</v>
      </c>
      <c r="I702" t="str">
        <f>HYPERLINK("https://play.google.com/store/apps/details?id=com.finopaymentbank.mobile&amp;reviewId=220835ea-fa7c-48d4-9fe2-38f206d8ff99","https://play.google.com/store/apps/details?id=com.finopaymentbank.mobile&amp;reviewId=220835ea-fa7c-48d4-9fe2-38f206d8ff99")</f>
        <v>https://play.google.com/store/apps/details?id=com.finopaymentbank.mobile&amp;reviewId=220835ea-fa7c-48d4-9fe2-38f206d8ff99</v>
      </c>
      <c r="J702" t="s">
        <v>52</v>
      </c>
      <c r="Y702" t="s">
        <v>53</v>
      </c>
      <c r="Z702" t="s">
        <v>54</v>
      </c>
      <c r="AD702" t="s">
        <v>94</v>
      </c>
      <c r="AE702" t="s">
        <v>95</v>
      </c>
      <c r="AF702" t="s">
        <v>2826</v>
      </c>
      <c r="AH702" t="s">
        <v>1990</v>
      </c>
      <c r="AI702" t="s">
        <v>827</v>
      </c>
      <c r="AJ702">
        <v>33</v>
      </c>
      <c r="AK702" t="s">
        <v>63</v>
      </c>
      <c r="AL702" t="s">
        <v>58</v>
      </c>
      <c r="AM702" t="s">
        <v>58</v>
      </c>
      <c r="AN702" t="s">
        <v>58</v>
      </c>
      <c r="AO702" t="s">
        <v>58</v>
      </c>
      <c r="AP702" t="s">
        <v>58</v>
      </c>
      <c r="AQ702" t="s">
        <v>783</v>
      </c>
    </row>
    <row r="703" spans="1:43" x14ac:dyDescent="0.35">
      <c r="A703" t="s">
        <v>2792</v>
      </c>
      <c r="B703" t="s">
        <v>47</v>
      </c>
      <c r="C703" t="s">
        <v>2827</v>
      </c>
      <c r="E703" t="s">
        <v>76</v>
      </c>
      <c r="F703" t="s">
        <v>2828</v>
      </c>
      <c r="G703" t="s">
        <v>2829</v>
      </c>
      <c r="I703" t="str">
        <f>HYPERLINK("https://play.google.com/store/apps/details?id=com.finopaymentbank.mobile&amp;reviewId=d10d89ac-ca42-48d0-8bff-7adad33825a6","https://play.google.com/store/apps/details?id=com.finopaymentbank.mobile&amp;reviewId=d10d89ac-ca42-48d0-8bff-7adad33825a6")</f>
        <v>https://play.google.com/store/apps/details?id=com.finopaymentbank.mobile&amp;reviewId=d10d89ac-ca42-48d0-8bff-7adad33825a6</v>
      </c>
      <c r="J703" t="s">
        <v>52</v>
      </c>
      <c r="Y703" t="s">
        <v>53</v>
      </c>
      <c r="Z703" t="s">
        <v>114</v>
      </c>
      <c r="AD703" t="s">
        <v>797</v>
      </c>
      <c r="AE703" t="s">
        <v>95</v>
      </c>
      <c r="AF703" t="s">
        <v>2830</v>
      </c>
      <c r="AI703" t="s">
        <v>727</v>
      </c>
      <c r="AJ703">
        <v>33</v>
      </c>
      <c r="AK703" t="s">
        <v>63</v>
      </c>
      <c r="AL703" t="s">
        <v>58</v>
      </c>
      <c r="AM703" t="s">
        <v>58</v>
      </c>
      <c r="AN703" t="s">
        <v>58</v>
      </c>
      <c r="AO703" t="s">
        <v>58</v>
      </c>
      <c r="AP703" t="s">
        <v>58</v>
      </c>
      <c r="AQ703" t="s">
        <v>783</v>
      </c>
    </row>
    <row r="704" spans="1:43" x14ac:dyDescent="0.35">
      <c r="A704" t="s">
        <v>2792</v>
      </c>
      <c r="B704" t="s">
        <v>47</v>
      </c>
      <c r="C704" t="s">
        <v>2831</v>
      </c>
      <c r="E704" t="s">
        <v>76</v>
      </c>
      <c r="F704" t="s">
        <v>2832</v>
      </c>
      <c r="G704" t="s">
        <v>2833</v>
      </c>
      <c r="I704" t="str">
        <f>HYPERLINK("https://play.google.com/store/apps/details?id=com.finopaymentbank.mobile&amp;reviewId=c90eff0d-4a72-46c9-a768-3233a409a3ac","https://play.google.com/store/apps/details?id=com.finopaymentbank.mobile&amp;reviewId=c90eff0d-4a72-46c9-a768-3233a409a3ac")</f>
        <v>https://play.google.com/store/apps/details?id=com.finopaymentbank.mobile&amp;reviewId=c90eff0d-4a72-46c9-a768-3233a409a3ac</v>
      </c>
      <c r="J704" t="s">
        <v>52</v>
      </c>
      <c r="Y704" t="s">
        <v>53</v>
      </c>
      <c r="Z704" t="s">
        <v>114</v>
      </c>
      <c r="AD704" t="s">
        <v>797</v>
      </c>
      <c r="AE704" t="s">
        <v>95</v>
      </c>
      <c r="AF704" t="s">
        <v>2834</v>
      </c>
      <c r="AH704" t="s">
        <v>1990</v>
      </c>
      <c r="AI704" t="s">
        <v>2835</v>
      </c>
      <c r="AJ704">
        <v>31</v>
      </c>
      <c r="AK704" t="s">
        <v>63</v>
      </c>
      <c r="AL704" t="s">
        <v>58</v>
      </c>
      <c r="AM704" t="s">
        <v>58</v>
      </c>
      <c r="AN704" t="s">
        <v>58</v>
      </c>
      <c r="AO704" t="s">
        <v>58</v>
      </c>
      <c r="AP704" t="s">
        <v>58</v>
      </c>
      <c r="AQ704" t="s">
        <v>783</v>
      </c>
    </row>
    <row r="705" spans="1:43" x14ac:dyDescent="0.35">
      <c r="A705" t="s">
        <v>2792</v>
      </c>
      <c r="B705" t="s">
        <v>47</v>
      </c>
      <c r="C705" t="s">
        <v>2836</v>
      </c>
      <c r="E705" t="s">
        <v>76</v>
      </c>
      <c r="F705" t="s">
        <v>2837</v>
      </c>
      <c r="G705" t="s">
        <v>2838</v>
      </c>
      <c r="I705" t="str">
        <f>HYPERLINK("https://play.google.com/store/apps/details?id=com.finopaymentbank.mobile&amp;reviewId=0364b9a8-48bf-4227-b649-3c6f52e606cc","https://play.google.com/store/apps/details?id=com.finopaymentbank.mobile&amp;reviewId=0364b9a8-48bf-4227-b649-3c6f52e606cc")</f>
        <v>https://play.google.com/store/apps/details?id=com.finopaymentbank.mobile&amp;reviewId=0364b9a8-48bf-4227-b649-3c6f52e606cc</v>
      </c>
      <c r="J705" t="s">
        <v>52</v>
      </c>
      <c r="Y705" t="s">
        <v>53</v>
      </c>
      <c r="Z705" t="s">
        <v>114</v>
      </c>
      <c r="AD705" t="s">
        <v>797</v>
      </c>
      <c r="AE705" t="s">
        <v>95</v>
      </c>
      <c r="AF705" t="s">
        <v>2839</v>
      </c>
      <c r="AH705" t="s">
        <v>1990</v>
      </c>
      <c r="AI705" t="s">
        <v>1388</v>
      </c>
      <c r="AJ705">
        <v>31</v>
      </c>
      <c r="AK705" t="s">
        <v>63</v>
      </c>
      <c r="AL705" t="s">
        <v>58</v>
      </c>
      <c r="AM705" t="s">
        <v>58</v>
      </c>
      <c r="AN705" t="s">
        <v>58</v>
      </c>
      <c r="AO705" t="s">
        <v>58</v>
      </c>
      <c r="AP705" t="s">
        <v>58</v>
      </c>
      <c r="AQ705" t="s">
        <v>783</v>
      </c>
    </row>
    <row r="706" spans="1:43" x14ac:dyDescent="0.35">
      <c r="A706" t="s">
        <v>2792</v>
      </c>
      <c r="B706" t="s">
        <v>47</v>
      </c>
      <c r="C706" t="s">
        <v>2840</v>
      </c>
      <c r="E706" t="s">
        <v>49</v>
      </c>
      <c r="F706" t="s">
        <v>2841</v>
      </c>
      <c r="G706" t="s">
        <v>2842</v>
      </c>
      <c r="I706" t="str">
        <f>HYPERLINK("https://play.google.com/store/apps/details?id=com.finopaymentbank.mobile&amp;reviewId=5380a374-3176-4a73-b2cc-a386545b9a35","https://play.google.com/store/apps/details?id=com.finopaymentbank.mobile&amp;reviewId=5380a374-3176-4a73-b2cc-a386545b9a35")</f>
        <v>https://play.google.com/store/apps/details?id=com.finopaymentbank.mobile&amp;reviewId=5380a374-3176-4a73-b2cc-a386545b9a35</v>
      </c>
      <c r="J706" t="s">
        <v>52</v>
      </c>
      <c r="Y706" t="s">
        <v>53</v>
      </c>
      <c r="Z706" t="s">
        <v>54</v>
      </c>
      <c r="AD706" t="s">
        <v>94</v>
      </c>
      <c r="AE706" t="s">
        <v>95</v>
      </c>
      <c r="AF706" t="s">
        <v>2843</v>
      </c>
      <c r="AH706" t="s">
        <v>1990</v>
      </c>
      <c r="AI706" t="s">
        <v>352</v>
      </c>
      <c r="AJ706">
        <v>31</v>
      </c>
      <c r="AK706" t="s">
        <v>63</v>
      </c>
      <c r="AL706" t="s">
        <v>58</v>
      </c>
      <c r="AM706" t="s">
        <v>58</v>
      </c>
      <c r="AN706" t="s">
        <v>58</v>
      </c>
      <c r="AO706" t="s">
        <v>58</v>
      </c>
      <c r="AP706" t="s">
        <v>58</v>
      </c>
      <c r="AQ706" t="s">
        <v>783</v>
      </c>
    </row>
    <row r="707" spans="1:43" x14ac:dyDescent="0.35">
      <c r="A707" t="s">
        <v>2792</v>
      </c>
      <c r="B707" t="s">
        <v>47</v>
      </c>
      <c r="C707" t="s">
        <v>2844</v>
      </c>
      <c r="E707" t="s">
        <v>76</v>
      </c>
      <c r="F707" t="s">
        <v>86</v>
      </c>
      <c r="G707" t="s">
        <v>2845</v>
      </c>
      <c r="I707" t="str">
        <f>HYPERLINK("https://play.google.com/store/apps/details?id=com.finopaymentbank.mobile&amp;reviewId=14e75a20-d7aa-4822-92d8-62a716b5a1ff","https://play.google.com/store/apps/details?id=com.finopaymentbank.mobile&amp;reviewId=14e75a20-d7aa-4822-92d8-62a716b5a1ff")</f>
        <v>https://play.google.com/store/apps/details?id=com.finopaymentbank.mobile&amp;reviewId=14e75a20-d7aa-4822-92d8-62a716b5a1ff</v>
      </c>
      <c r="J707" t="s">
        <v>52</v>
      </c>
      <c r="Y707" t="s">
        <v>53</v>
      </c>
      <c r="Z707" t="s">
        <v>79</v>
      </c>
      <c r="AD707" t="s">
        <v>1674</v>
      </c>
      <c r="AE707" t="s">
        <v>95</v>
      </c>
      <c r="AF707" t="s">
        <v>2846</v>
      </c>
      <c r="AH707" t="s">
        <v>1990</v>
      </c>
      <c r="AI707" t="s">
        <v>378</v>
      </c>
      <c r="AJ707">
        <v>29</v>
      </c>
      <c r="AK707" t="s">
        <v>63</v>
      </c>
      <c r="AL707" t="s">
        <v>58</v>
      </c>
      <c r="AM707" t="s">
        <v>58</v>
      </c>
      <c r="AN707" t="s">
        <v>58</v>
      </c>
      <c r="AO707" t="s">
        <v>58</v>
      </c>
      <c r="AP707" t="s">
        <v>58</v>
      </c>
      <c r="AQ707" t="s">
        <v>783</v>
      </c>
    </row>
    <row r="708" spans="1:43" x14ac:dyDescent="0.35">
      <c r="A708" t="s">
        <v>2792</v>
      </c>
      <c r="B708" t="s">
        <v>47</v>
      </c>
      <c r="C708" t="s">
        <v>2847</v>
      </c>
      <c r="E708" t="s">
        <v>76</v>
      </c>
      <c r="F708" t="s">
        <v>713</v>
      </c>
      <c r="G708" t="s">
        <v>2848</v>
      </c>
      <c r="I708" t="str">
        <f>HYPERLINK("https://play.google.com/store/apps/details?id=com.finopaymentbank.mobile&amp;reviewId=de773a68-4dba-40c0-b034-1d8c2dea86fa","https://play.google.com/store/apps/details?id=com.finopaymentbank.mobile&amp;reviewId=de773a68-4dba-40c0-b034-1d8c2dea86fa")</f>
        <v>https://play.google.com/store/apps/details?id=com.finopaymentbank.mobile&amp;reviewId=de773a68-4dba-40c0-b034-1d8c2dea86fa</v>
      </c>
      <c r="J708" t="s">
        <v>52</v>
      </c>
      <c r="Y708" t="s">
        <v>53</v>
      </c>
      <c r="Z708" t="s">
        <v>114</v>
      </c>
      <c r="AD708" t="s">
        <v>797</v>
      </c>
      <c r="AE708" t="s">
        <v>95</v>
      </c>
      <c r="AF708" t="s">
        <v>2849</v>
      </c>
      <c r="AH708" t="s">
        <v>1990</v>
      </c>
      <c r="AI708" t="s">
        <v>2124</v>
      </c>
      <c r="AJ708">
        <v>31</v>
      </c>
      <c r="AK708" t="s">
        <v>63</v>
      </c>
      <c r="AL708" t="s">
        <v>58</v>
      </c>
      <c r="AM708" t="s">
        <v>58</v>
      </c>
      <c r="AN708" t="s">
        <v>58</v>
      </c>
      <c r="AO708" t="s">
        <v>58</v>
      </c>
      <c r="AP708" t="s">
        <v>58</v>
      </c>
      <c r="AQ708" t="s">
        <v>783</v>
      </c>
    </row>
    <row r="709" spans="1:43" x14ac:dyDescent="0.35">
      <c r="A709" t="s">
        <v>2792</v>
      </c>
      <c r="B709" t="s">
        <v>47</v>
      </c>
      <c r="C709" t="s">
        <v>2850</v>
      </c>
      <c r="E709" t="s">
        <v>49</v>
      </c>
      <c r="F709" t="s">
        <v>2723</v>
      </c>
      <c r="G709" t="s">
        <v>2851</v>
      </c>
      <c r="I709" t="str">
        <f>HYPERLINK("https://play.google.com/store/apps/details?id=com.finopaymentbank.mobile&amp;reviewId=57dd4378-6650-4000-8518-f198fd04c30f","https://play.google.com/store/apps/details?id=com.finopaymentbank.mobile&amp;reviewId=57dd4378-6650-4000-8518-f198fd04c30f")</f>
        <v>https://play.google.com/store/apps/details?id=com.finopaymentbank.mobile&amp;reviewId=57dd4378-6650-4000-8518-f198fd04c30f</v>
      </c>
      <c r="J709" t="s">
        <v>211</v>
      </c>
      <c r="Y709" t="s">
        <v>53</v>
      </c>
      <c r="Z709" t="s">
        <v>54</v>
      </c>
      <c r="AD709" t="s">
        <v>94</v>
      </c>
      <c r="AE709" t="s">
        <v>95</v>
      </c>
      <c r="AF709" t="s">
        <v>2852</v>
      </c>
      <c r="AH709" t="s">
        <v>1990</v>
      </c>
      <c r="AI709" t="s">
        <v>2797</v>
      </c>
      <c r="AJ709">
        <v>33</v>
      </c>
      <c r="AK709" t="s">
        <v>63</v>
      </c>
      <c r="AL709" t="s">
        <v>58</v>
      </c>
      <c r="AM709" t="s">
        <v>58</v>
      </c>
      <c r="AN709" t="s">
        <v>58</v>
      </c>
      <c r="AO709" t="s">
        <v>58</v>
      </c>
      <c r="AP709" t="s">
        <v>58</v>
      </c>
      <c r="AQ709" t="s">
        <v>783</v>
      </c>
    </row>
    <row r="710" spans="1:43" x14ac:dyDescent="0.35">
      <c r="A710" t="s">
        <v>2792</v>
      </c>
      <c r="B710" t="s">
        <v>47</v>
      </c>
      <c r="C710" t="s">
        <v>2853</v>
      </c>
      <c r="E710" t="s">
        <v>49</v>
      </c>
      <c r="F710" t="s">
        <v>2854</v>
      </c>
      <c r="G710" t="s">
        <v>2855</v>
      </c>
      <c r="I710" t="str">
        <f>HYPERLINK("https://play.google.com/store/apps/details?id=com.finopaymentbank.mobile&amp;reviewId=f92b1ef3-20aa-4231-915d-959d982e4e21","https://play.google.com/store/apps/details?id=com.finopaymentbank.mobile&amp;reviewId=f92b1ef3-20aa-4231-915d-959d982e4e21")</f>
        <v>https://play.google.com/store/apps/details?id=com.finopaymentbank.mobile&amp;reviewId=f92b1ef3-20aa-4231-915d-959d982e4e21</v>
      </c>
      <c r="J710" t="s">
        <v>52</v>
      </c>
      <c r="Y710" t="s">
        <v>53</v>
      </c>
      <c r="Z710" t="s">
        <v>54</v>
      </c>
      <c r="AD710" t="s">
        <v>94</v>
      </c>
      <c r="AE710" t="s">
        <v>95</v>
      </c>
      <c r="AF710" t="s">
        <v>2856</v>
      </c>
      <c r="AH710" t="s">
        <v>1990</v>
      </c>
      <c r="AI710" t="s">
        <v>2124</v>
      </c>
      <c r="AJ710">
        <v>31</v>
      </c>
      <c r="AK710" t="s">
        <v>63</v>
      </c>
      <c r="AL710" t="s">
        <v>58</v>
      </c>
      <c r="AM710" t="s">
        <v>58</v>
      </c>
      <c r="AN710" t="s">
        <v>58</v>
      </c>
      <c r="AO710" t="s">
        <v>58</v>
      </c>
      <c r="AP710" t="s">
        <v>58</v>
      </c>
      <c r="AQ710" t="s">
        <v>783</v>
      </c>
    </row>
    <row r="711" spans="1:43" x14ac:dyDescent="0.35">
      <c r="A711" t="s">
        <v>2792</v>
      </c>
      <c r="B711" t="s">
        <v>47</v>
      </c>
      <c r="C711" t="s">
        <v>2857</v>
      </c>
      <c r="E711" t="s">
        <v>49</v>
      </c>
      <c r="F711" t="s">
        <v>279</v>
      </c>
      <c r="G711" t="s">
        <v>2858</v>
      </c>
      <c r="I711" t="str">
        <f>HYPERLINK("https://play.google.com/store/apps/details?id=com.finopaymentbank.mobile&amp;reviewId=a1d5a34c-5051-4556-937e-fabb5ae917af","https://play.google.com/store/apps/details?id=com.finopaymentbank.mobile&amp;reviewId=a1d5a34c-5051-4556-937e-fabb5ae917af")</f>
        <v>https://play.google.com/store/apps/details?id=com.finopaymentbank.mobile&amp;reviewId=a1d5a34c-5051-4556-937e-fabb5ae917af</v>
      </c>
      <c r="J711" t="s">
        <v>52</v>
      </c>
      <c r="Y711" t="s">
        <v>53</v>
      </c>
      <c r="Z711" t="s">
        <v>54</v>
      </c>
      <c r="AD711" t="s">
        <v>94</v>
      </c>
      <c r="AE711" t="s">
        <v>95</v>
      </c>
      <c r="AF711" t="s">
        <v>2859</v>
      </c>
      <c r="AI711" t="s">
        <v>361</v>
      </c>
      <c r="AJ711">
        <v>23</v>
      </c>
      <c r="AK711" t="s">
        <v>63</v>
      </c>
      <c r="AL711" t="s">
        <v>58</v>
      </c>
      <c r="AM711" t="s">
        <v>58</v>
      </c>
      <c r="AN711" t="s">
        <v>58</v>
      </c>
      <c r="AO711" t="s">
        <v>58</v>
      </c>
      <c r="AP711" t="s">
        <v>58</v>
      </c>
      <c r="AQ711" t="s">
        <v>783</v>
      </c>
    </row>
    <row r="712" spans="1:43" x14ac:dyDescent="0.35">
      <c r="A712" t="s">
        <v>2860</v>
      </c>
      <c r="B712" t="s">
        <v>47</v>
      </c>
      <c r="C712" t="s">
        <v>2861</v>
      </c>
      <c r="E712" t="s">
        <v>49</v>
      </c>
      <c r="F712" t="s">
        <v>2862</v>
      </c>
      <c r="G712" t="s">
        <v>2863</v>
      </c>
      <c r="I712" t="str">
        <f>HYPERLINK("https://play.google.com/store/apps/details?id=com.finopaymentbank.mobile&amp;reviewId=68c0a4e7-ed37-4fdb-b8bc-267e08faab1e","https://play.google.com/store/apps/details?id=com.finopaymentbank.mobile&amp;reviewId=68c0a4e7-ed37-4fdb-b8bc-267e08faab1e")</f>
        <v>https://play.google.com/store/apps/details?id=com.finopaymentbank.mobile&amp;reviewId=68c0a4e7-ed37-4fdb-b8bc-267e08faab1e</v>
      </c>
      <c r="J712" t="s">
        <v>52</v>
      </c>
      <c r="Y712" t="s">
        <v>53</v>
      </c>
      <c r="Z712" t="s">
        <v>54</v>
      </c>
      <c r="AD712" t="s">
        <v>94</v>
      </c>
      <c r="AE712" t="s">
        <v>95</v>
      </c>
      <c r="AF712" t="s">
        <v>2864</v>
      </c>
      <c r="AH712" t="s">
        <v>1990</v>
      </c>
      <c r="AK712" t="s">
        <v>63</v>
      </c>
      <c r="AL712" t="s">
        <v>58</v>
      </c>
      <c r="AM712" t="s">
        <v>58</v>
      </c>
      <c r="AN712" t="s">
        <v>58</v>
      </c>
      <c r="AO712" t="s">
        <v>58</v>
      </c>
      <c r="AP712" t="s">
        <v>58</v>
      </c>
      <c r="AQ712" t="s">
        <v>783</v>
      </c>
    </row>
    <row r="713" spans="1:43" x14ac:dyDescent="0.35">
      <c r="A713" t="s">
        <v>2860</v>
      </c>
      <c r="B713" t="s">
        <v>47</v>
      </c>
      <c r="C713" t="s">
        <v>2865</v>
      </c>
      <c r="E713" t="s">
        <v>49</v>
      </c>
      <c r="F713" t="s">
        <v>2866</v>
      </c>
      <c r="G713" t="s">
        <v>2867</v>
      </c>
      <c r="I713" t="str">
        <f>HYPERLINK("https://play.google.com/store/apps/details?id=com.finopaymentbank.mobile&amp;reviewId=4dc63e79-93f5-42c5-b271-43792933e200","https://play.google.com/store/apps/details?id=com.finopaymentbank.mobile&amp;reviewId=4dc63e79-93f5-42c5-b271-43792933e200")</f>
        <v>https://play.google.com/store/apps/details?id=com.finopaymentbank.mobile&amp;reviewId=4dc63e79-93f5-42c5-b271-43792933e200</v>
      </c>
      <c r="Y713" t="s">
        <v>53</v>
      </c>
      <c r="Z713" t="s">
        <v>54</v>
      </c>
      <c r="AD713" t="s">
        <v>94</v>
      </c>
      <c r="AE713" t="s">
        <v>95</v>
      </c>
      <c r="AF713" t="s">
        <v>2868</v>
      </c>
      <c r="AI713" t="s">
        <v>2869</v>
      </c>
      <c r="AJ713">
        <v>31</v>
      </c>
      <c r="AK713" t="s">
        <v>63</v>
      </c>
      <c r="AL713" t="s">
        <v>58</v>
      </c>
      <c r="AM713" t="s">
        <v>58</v>
      </c>
      <c r="AN713" t="s">
        <v>58</v>
      </c>
      <c r="AO713" t="s">
        <v>58</v>
      </c>
      <c r="AP713" t="s">
        <v>58</v>
      </c>
      <c r="AQ713" t="s">
        <v>783</v>
      </c>
    </row>
    <row r="714" spans="1:43" x14ac:dyDescent="0.35">
      <c r="A714" t="s">
        <v>2860</v>
      </c>
      <c r="B714" t="s">
        <v>47</v>
      </c>
      <c r="C714" t="s">
        <v>2870</v>
      </c>
      <c r="E714" t="s">
        <v>49</v>
      </c>
      <c r="F714" t="s">
        <v>2871</v>
      </c>
      <c r="G714" t="s">
        <v>2872</v>
      </c>
      <c r="I714" t="str">
        <f>HYPERLINK("https://play.google.com/store/apps/details?id=com.finopaymentbank.mobile&amp;reviewId=640e7fdb-9b2f-4f90-bf43-3fde71545516","https://play.google.com/store/apps/details?id=com.finopaymentbank.mobile&amp;reviewId=640e7fdb-9b2f-4f90-bf43-3fde71545516")</f>
        <v>https://play.google.com/store/apps/details?id=com.finopaymentbank.mobile&amp;reviewId=640e7fdb-9b2f-4f90-bf43-3fde71545516</v>
      </c>
      <c r="J714" t="s">
        <v>52</v>
      </c>
      <c r="Y714" t="s">
        <v>53</v>
      </c>
      <c r="Z714" t="s">
        <v>54</v>
      </c>
      <c r="AD714" t="s">
        <v>94</v>
      </c>
      <c r="AE714" t="s">
        <v>95</v>
      </c>
      <c r="AF714" t="s">
        <v>2873</v>
      </c>
      <c r="AH714" t="s">
        <v>1990</v>
      </c>
      <c r="AI714" t="s">
        <v>2874</v>
      </c>
      <c r="AJ714">
        <v>33</v>
      </c>
      <c r="AK714" t="s">
        <v>63</v>
      </c>
      <c r="AL714" t="s">
        <v>58</v>
      </c>
      <c r="AM714" t="s">
        <v>58</v>
      </c>
      <c r="AN714" t="s">
        <v>58</v>
      </c>
      <c r="AO714" t="s">
        <v>58</v>
      </c>
      <c r="AP714" t="s">
        <v>58</v>
      </c>
      <c r="AQ714" t="s">
        <v>783</v>
      </c>
    </row>
    <row r="715" spans="1:43" x14ac:dyDescent="0.35">
      <c r="A715" t="s">
        <v>2860</v>
      </c>
      <c r="B715" t="s">
        <v>47</v>
      </c>
      <c r="C715" t="s">
        <v>2875</v>
      </c>
      <c r="E715" t="s">
        <v>49</v>
      </c>
      <c r="F715" t="s">
        <v>2876</v>
      </c>
      <c r="G715" t="s">
        <v>2877</v>
      </c>
      <c r="I715" t="str">
        <f>HYPERLINK("https://play.google.com/store/apps/details?id=com.finopaymentbank.mobile&amp;reviewId=eeb7b572-88ba-456e-bc2c-2122fac3cb64","https://play.google.com/store/apps/details?id=com.finopaymentbank.mobile&amp;reviewId=eeb7b572-88ba-456e-bc2c-2122fac3cb64")</f>
        <v>https://play.google.com/store/apps/details?id=com.finopaymentbank.mobile&amp;reviewId=eeb7b572-88ba-456e-bc2c-2122fac3cb64</v>
      </c>
      <c r="J715" t="s">
        <v>52</v>
      </c>
      <c r="Y715" t="s">
        <v>53</v>
      </c>
      <c r="Z715" t="s">
        <v>93</v>
      </c>
      <c r="AD715" t="s">
        <v>94</v>
      </c>
      <c r="AE715" t="s">
        <v>95</v>
      </c>
      <c r="AF715" t="s">
        <v>2878</v>
      </c>
      <c r="AH715" t="s">
        <v>2036</v>
      </c>
      <c r="AI715" t="s">
        <v>2879</v>
      </c>
      <c r="AJ715">
        <v>29</v>
      </c>
      <c r="AK715" t="s">
        <v>63</v>
      </c>
      <c r="AL715" t="s">
        <v>58</v>
      </c>
      <c r="AM715" t="s">
        <v>58</v>
      </c>
      <c r="AN715" t="s">
        <v>58</v>
      </c>
      <c r="AO715" t="s">
        <v>58</v>
      </c>
      <c r="AP715" t="s">
        <v>58</v>
      </c>
      <c r="AQ715" t="s">
        <v>783</v>
      </c>
    </row>
    <row r="716" spans="1:43" x14ac:dyDescent="0.35">
      <c r="A716" t="s">
        <v>2860</v>
      </c>
      <c r="B716" t="s">
        <v>47</v>
      </c>
      <c r="C716" t="s">
        <v>2880</v>
      </c>
      <c r="E716" t="s">
        <v>49</v>
      </c>
      <c r="F716" t="s">
        <v>2881</v>
      </c>
      <c r="G716" t="s">
        <v>2882</v>
      </c>
      <c r="I716" t="str">
        <f>HYPERLINK("https://play.google.com/store/apps/details?id=com.finopaymentbank.mobile&amp;reviewId=746f035c-678c-424f-bc4e-fc2017eec28b","https://play.google.com/store/apps/details?id=com.finopaymentbank.mobile&amp;reviewId=746f035c-678c-424f-bc4e-fc2017eec28b")</f>
        <v>https://play.google.com/store/apps/details?id=com.finopaymentbank.mobile&amp;reviewId=746f035c-678c-424f-bc4e-fc2017eec28b</v>
      </c>
      <c r="J716" t="s">
        <v>92</v>
      </c>
      <c r="Y716" t="s">
        <v>53</v>
      </c>
      <c r="Z716" t="s">
        <v>54</v>
      </c>
      <c r="AD716" t="s">
        <v>94</v>
      </c>
      <c r="AE716" t="s">
        <v>95</v>
      </c>
      <c r="AF716" t="s">
        <v>2883</v>
      </c>
      <c r="AH716" t="s">
        <v>1990</v>
      </c>
      <c r="AI716" t="s">
        <v>319</v>
      </c>
      <c r="AJ716">
        <v>33</v>
      </c>
      <c r="AK716" t="s">
        <v>63</v>
      </c>
      <c r="AL716" t="s">
        <v>58</v>
      </c>
      <c r="AM716" t="s">
        <v>58</v>
      </c>
      <c r="AN716" t="s">
        <v>58</v>
      </c>
      <c r="AO716" t="s">
        <v>58</v>
      </c>
      <c r="AP716" t="s">
        <v>58</v>
      </c>
      <c r="AQ716" t="s">
        <v>783</v>
      </c>
    </row>
    <row r="717" spans="1:43" x14ac:dyDescent="0.35">
      <c r="A717" t="s">
        <v>2860</v>
      </c>
      <c r="B717" t="s">
        <v>47</v>
      </c>
      <c r="C717" t="s">
        <v>2884</v>
      </c>
      <c r="E717" t="s">
        <v>76</v>
      </c>
      <c r="F717" t="s">
        <v>2885</v>
      </c>
      <c r="G717" t="s">
        <v>2886</v>
      </c>
      <c r="I717" t="str">
        <f>HYPERLINK("https://play.google.com/store/apps/details?id=com.finopaymentbank.mobile&amp;reviewId=9b9c1468-3460-4fe2-8e12-5d37f555b0aa","https://play.google.com/store/apps/details?id=com.finopaymentbank.mobile&amp;reviewId=9b9c1468-3460-4fe2-8e12-5d37f555b0aa")</f>
        <v>https://play.google.com/store/apps/details?id=com.finopaymentbank.mobile&amp;reviewId=9b9c1468-3460-4fe2-8e12-5d37f555b0aa</v>
      </c>
      <c r="Y717" t="s">
        <v>53</v>
      </c>
      <c r="Z717" t="s">
        <v>114</v>
      </c>
      <c r="AD717" t="s">
        <v>797</v>
      </c>
      <c r="AE717" t="s">
        <v>95</v>
      </c>
      <c r="AF717" t="s">
        <v>2887</v>
      </c>
      <c r="AI717" t="s">
        <v>747</v>
      </c>
      <c r="AJ717">
        <v>33</v>
      </c>
      <c r="AK717" t="s">
        <v>63</v>
      </c>
      <c r="AL717" t="s">
        <v>58</v>
      </c>
      <c r="AM717" t="s">
        <v>58</v>
      </c>
      <c r="AN717" t="s">
        <v>58</v>
      </c>
      <c r="AO717" t="s">
        <v>58</v>
      </c>
      <c r="AP717" t="s">
        <v>58</v>
      </c>
      <c r="AQ717" t="s">
        <v>783</v>
      </c>
    </row>
    <row r="718" spans="1:43" x14ac:dyDescent="0.35">
      <c r="A718" t="s">
        <v>2860</v>
      </c>
      <c r="B718" t="s">
        <v>47</v>
      </c>
      <c r="C718" t="s">
        <v>2888</v>
      </c>
      <c r="E718" t="s">
        <v>49</v>
      </c>
      <c r="F718" t="s">
        <v>2889</v>
      </c>
      <c r="G718" t="s">
        <v>2890</v>
      </c>
      <c r="I718" t="str">
        <f>HYPERLINK("https://play.google.com/store/apps/details?id=com.finopaymentbank.mobile&amp;reviewId=6c26b071-24e0-4213-8733-7d7d0509a326","https://play.google.com/store/apps/details?id=com.finopaymentbank.mobile&amp;reviewId=6c26b071-24e0-4213-8733-7d7d0509a326")</f>
        <v>https://play.google.com/store/apps/details?id=com.finopaymentbank.mobile&amp;reviewId=6c26b071-24e0-4213-8733-7d7d0509a326</v>
      </c>
      <c r="Y718" t="s">
        <v>53</v>
      </c>
      <c r="Z718" t="s">
        <v>93</v>
      </c>
      <c r="AD718" t="s">
        <v>94</v>
      </c>
      <c r="AE718" t="s">
        <v>95</v>
      </c>
      <c r="AF718" t="s">
        <v>2891</v>
      </c>
      <c r="AH718" t="s">
        <v>1990</v>
      </c>
      <c r="AI718" t="s">
        <v>2315</v>
      </c>
      <c r="AJ718">
        <v>30</v>
      </c>
      <c r="AK718" t="s">
        <v>63</v>
      </c>
      <c r="AL718" t="s">
        <v>58</v>
      </c>
      <c r="AM718" t="s">
        <v>58</v>
      </c>
      <c r="AN718" t="s">
        <v>58</v>
      </c>
      <c r="AO718" t="s">
        <v>58</v>
      </c>
      <c r="AP718" t="s">
        <v>58</v>
      </c>
      <c r="AQ718" t="s">
        <v>783</v>
      </c>
    </row>
    <row r="719" spans="1:43" x14ac:dyDescent="0.35">
      <c r="A719" t="s">
        <v>2860</v>
      </c>
      <c r="B719" t="s">
        <v>47</v>
      </c>
      <c r="C719" t="s">
        <v>2892</v>
      </c>
      <c r="E719" t="s">
        <v>49</v>
      </c>
      <c r="F719" t="s">
        <v>151</v>
      </c>
      <c r="G719" t="s">
        <v>2893</v>
      </c>
      <c r="I719" t="str">
        <f>HYPERLINK("https://play.google.com/store/apps/details?id=com.finopaymentbank.mobile&amp;reviewId=bfe88fc3-af60-4ff9-ba8a-934e06dd37b0","https://play.google.com/store/apps/details?id=com.finopaymentbank.mobile&amp;reviewId=bfe88fc3-af60-4ff9-ba8a-934e06dd37b0")</f>
        <v>https://play.google.com/store/apps/details?id=com.finopaymentbank.mobile&amp;reviewId=bfe88fc3-af60-4ff9-ba8a-934e06dd37b0</v>
      </c>
      <c r="J719" t="s">
        <v>52</v>
      </c>
      <c r="Y719" t="s">
        <v>53</v>
      </c>
      <c r="Z719" t="s">
        <v>54</v>
      </c>
      <c r="AD719" t="s">
        <v>94</v>
      </c>
      <c r="AE719" t="s">
        <v>95</v>
      </c>
      <c r="AF719" t="s">
        <v>2894</v>
      </c>
      <c r="AH719" t="s">
        <v>55</v>
      </c>
      <c r="AI719" t="s">
        <v>2509</v>
      </c>
      <c r="AJ719">
        <v>34</v>
      </c>
      <c r="AK719" t="s">
        <v>63</v>
      </c>
      <c r="AL719" t="s">
        <v>58</v>
      </c>
      <c r="AM719" t="s">
        <v>58</v>
      </c>
      <c r="AN719" t="s">
        <v>58</v>
      </c>
      <c r="AO719" t="s">
        <v>58</v>
      </c>
      <c r="AP719" t="s">
        <v>58</v>
      </c>
      <c r="AQ719" t="s">
        <v>783</v>
      </c>
    </row>
    <row r="720" spans="1:43" x14ac:dyDescent="0.35">
      <c r="A720" t="s">
        <v>2860</v>
      </c>
      <c r="B720" t="s">
        <v>47</v>
      </c>
      <c r="C720" t="s">
        <v>2895</v>
      </c>
      <c r="E720" t="s">
        <v>49</v>
      </c>
      <c r="F720" t="s">
        <v>550</v>
      </c>
      <c r="G720" t="s">
        <v>2896</v>
      </c>
      <c r="I720" t="str">
        <f>HYPERLINK("https://play.google.com/store/apps/details?id=com.finopaymentbank.mobile&amp;reviewId=1d301377-b27f-42fb-b206-a3288f8f9c03","https://play.google.com/store/apps/details?id=com.finopaymentbank.mobile&amp;reviewId=1d301377-b27f-42fb-b206-a3288f8f9c03")</f>
        <v>https://play.google.com/store/apps/details?id=com.finopaymentbank.mobile&amp;reviewId=1d301377-b27f-42fb-b206-a3288f8f9c03</v>
      </c>
      <c r="Y720" t="s">
        <v>53</v>
      </c>
      <c r="Z720" t="s">
        <v>54</v>
      </c>
      <c r="AD720" t="s">
        <v>94</v>
      </c>
      <c r="AE720" t="s">
        <v>95</v>
      </c>
      <c r="AF720" t="s">
        <v>2897</v>
      </c>
      <c r="AI720" t="s">
        <v>215</v>
      </c>
      <c r="AJ720">
        <v>31</v>
      </c>
      <c r="AK720" t="s">
        <v>63</v>
      </c>
      <c r="AL720" t="s">
        <v>58</v>
      </c>
      <c r="AM720" t="s">
        <v>58</v>
      </c>
      <c r="AN720" t="s">
        <v>58</v>
      </c>
      <c r="AO720" t="s">
        <v>58</v>
      </c>
      <c r="AP720" t="s">
        <v>58</v>
      </c>
      <c r="AQ720" t="s">
        <v>783</v>
      </c>
    </row>
    <row r="721" spans="1:43" x14ac:dyDescent="0.35">
      <c r="A721" t="s">
        <v>2860</v>
      </c>
      <c r="B721" t="s">
        <v>47</v>
      </c>
      <c r="C721" t="s">
        <v>2898</v>
      </c>
      <c r="E721" t="s">
        <v>76</v>
      </c>
      <c r="F721" t="s">
        <v>2899</v>
      </c>
      <c r="G721" t="s">
        <v>2900</v>
      </c>
      <c r="I721" t="str">
        <f>HYPERLINK("https://play.google.com/store/apps/details?id=com.finopaymentbank.mobile&amp;reviewId=b896fc3b-8374-43b2-9892-b8d42ec821b6","https://play.google.com/store/apps/details?id=com.finopaymentbank.mobile&amp;reviewId=b896fc3b-8374-43b2-9892-b8d42ec821b6")</f>
        <v>https://play.google.com/store/apps/details?id=com.finopaymentbank.mobile&amp;reviewId=b896fc3b-8374-43b2-9892-b8d42ec821b6</v>
      </c>
      <c r="J721" t="s">
        <v>52</v>
      </c>
      <c r="Y721" t="s">
        <v>53</v>
      </c>
      <c r="Z721" t="s">
        <v>114</v>
      </c>
      <c r="AD721" t="s">
        <v>797</v>
      </c>
      <c r="AE721" t="s">
        <v>95</v>
      </c>
      <c r="AF721" t="s">
        <v>2901</v>
      </c>
      <c r="AH721" t="s">
        <v>55</v>
      </c>
      <c r="AI721" t="s">
        <v>1597</v>
      </c>
      <c r="AJ721">
        <v>30</v>
      </c>
      <c r="AK721" t="s">
        <v>63</v>
      </c>
      <c r="AL721" t="s">
        <v>58</v>
      </c>
      <c r="AM721" t="s">
        <v>58</v>
      </c>
      <c r="AN721" t="s">
        <v>58</v>
      </c>
      <c r="AO721" t="s">
        <v>58</v>
      </c>
      <c r="AP721" t="s">
        <v>58</v>
      </c>
      <c r="AQ721" t="s">
        <v>783</v>
      </c>
    </row>
    <row r="722" spans="1:43" x14ac:dyDescent="0.35">
      <c r="A722" t="s">
        <v>2860</v>
      </c>
      <c r="B722" t="s">
        <v>47</v>
      </c>
      <c r="C722" t="s">
        <v>2505</v>
      </c>
      <c r="E722" t="s">
        <v>76</v>
      </c>
      <c r="F722" t="s">
        <v>2902</v>
      </c>
      <c r="G722" t="s">
        <v>2903</v>
      </c>
      <c r="I722" t="str">
        <f>HYPERLINK("https://play.google.com/store/apps/details?id=com.finopaymentbank.mobile&amp;reviewId=4dc29cfa-5098-4f39-90e6-fec91f51012f","https://play.google.com/store/apps/details?id=com.finopaymentbank.mobile&amp;reviewId=4dc29cfa-5098-4f39-90e6-fec91f51012f")</f>
        <v>https://play.google.com/store/apps/details?id=com.finopaymentbank.mobile&amp;reviewId=4dc29cfa-5098-4f39-90e6-fec91f51012f</v>
      </c>
      <c r="J722" t="s">
        <v>52</v>
      </c>
      <c r="Y722" t="s">
        <v>53</v>
      </c>
      <c r="Z722" t="s">
        <v>114</v>
      </c>
      <c r="AD722" t="s">
        <v>797</v>
      </c>
      <c r="AE722" t="s">
        <v>95</v>
      </c>
      <c r="AF722" t="s">
        <v>2904</v>
      </c>
      <c r="AH722" t="s">
        <v>1990</v>
      </c>
      <c r="AI722" t="s">
        <v>2109</v>
      </c>
      <c r="AJ722">
        <v>33</v>
      </c>
      <c r="AK722" t="s">
        <v>63</v>
      </c>
      <c r="AL722" t="s">
        <v>58</v>
      </c>
      <c r="AM722" t="s">
        <v>58</v>
      </c>
      <c r="AN722" t="s">
        <v>58</v>
      </c>
      <c r="AO722" t="s">
        <v>58</v>
      </c>
      <c r="AP722" t="s">
        <v>58</v>
      </c>
      <c r="AQ722" t="s">
        <v>783</v>
      </c>
    </row>
    <row r="723" spans="1:43" x14ac:dyDescent="0.35">
      <c r="A723" t="s">
        <v>2860</v>
      </c>
      <c r="B723" t="s">
        <v>47</v>
      </c>
      <c r="C723" t="s">
        <v>2905</v>
      </c>
      <c r="E723" t="s">
        <v>49</v>
      </c>
      <c r="F723" t="s">
        <v>334</v>
      </c>
      <c r="G723" t="s">
        <v>2906</v>
      </c>
      <c r="I723" t="str">
        <f>HYPERLINK("https://play.google.com/store/apps/details?id=com.finopaymentbank.mobile&amp;reviewId=081d02d9-683b-441f-8e7a-93ae3fb42fdc","https://play.google.com/store/apps/details?id=com.finopaymentbank.mobile&amp;reviewId=081d02d9-683b-441f-8e7a-93ae3fb42fdc")</f>
        <v>https://play.google.com/store/apps/details?id=com.finopaymentbank.mobile&amp;reviewId=081d02d9-683b-441f-8e7a-93ae3fb42fdc</v>
      </c>
      <c r="J723" t="s">
        <v>52</v>
      </c>
      <c r="Y723" t="s">
        <v>53</v>
      </c>
      <c r="Z723" t="s">
        <v>93</v>
      </c>
      <c r="AD723" t="s">
        <v>94</v>
      </c>
      <c r="AE723" t="s">
        <v>95</v>
      </c>
      <c r="AF723" t="s">
        <v>2907</v>
      </c>
      <c r="AH723" t="s">
        <v>55</v>
      </c>
      <c r="AI723" t="s">
        <v>570</v>
      </c>
      <c r="AJ723">
        <v>33</v>
      </c>
      <c r="AK723" t="s">
        <v>63</v>
      </c>
      <c r="AL723" t="s">
        <v>58</v>
      </c>
      <c r="AM723" t="s">
        <v>58</v>
      </c>
      <c r="AN723" t="s">
        <v>58</v>
      </c>
      <c r="AO723" t="s">
        <v>58</v>
      </c>
      <c r="AP723" t="s">
        <v>58</v>
      </c>
      <c r="AQ723" t="s">
        <v>783</v>
      </c>
    </row>
    <row r="724" spans="1:43" x14ac:dyDescent="0.35">
      <c r="A724" t="s">
        <v>2860</v>
      </c>
      <c r="B724" t="s">
        <v>47</v>
      </c>
      <c r="C724" t="s">
        <v>2908</v>
      </c>
      <c r="E724" t="s">
        <v>49</v>
      </c>
      <c r="F724" t="s">
        <v>2909</v>
      </c>
      <c r="G724" t="s">
        <v>2910</v>
      </c>
      <c r="I724" t="str">
        <f>HYPERLINK("https://play.google.com/store/apps/details?id=com.finopaymentbank.mobile&amp;reviewId=52474360-40a0-4405-8e75-44c1e373b64f","https://play.google.com/store/apps/details?id=com.finopaymentbank.mobile&amp;reviewId=52474360-40a0-4405-8e75-44c1e373b64f")</f>
        <v>https://play.google.com/store/apps/details?id=com.finopaymentbank.mobile&amp;reviewId=52474360-40a0-4405-8e75-44c1e373b64f</v>
      </c>
      <c r="Y724" t="s">
        <v>53</v>
      </c>
      <c r="Z724" t="s">
        <v>54</v>
      </c>
      <c r="AD724" t="s">
        <v>94</v>
      </c>
      <c r="AE724" t="s">
        <v>95</v>
      </c>
      <c r="AF724" t="s">
        <v>2911</v>
      </c>
      <c r="AI724" t="s">
        <v>2879</v>
      </c>
      <c r="AJ724">
        <v>31</v>
      </c>
      <c r="AK724" t="s">
        <v>63</v>
      </c>
      <c r="AL724" t="s">
        <v>58</v>
      </c>
      <c r="AM724" t="s">
        <v>58</v>
      </c>
      <c r="AN724" t="s">
        <v>58</v>
      </c>
      <c r="AO724" t="s">
        <v>58</v>
      </c>
      <c r="AP724" t="s">
        <v>58</v>
      </c>
      <c r="AQ724" t="s">
        <v>783</v>
      </c>
    </row>
    <row r="725" spans="1:43" x14ac:dyDescent="0.35">
      <c r="A725" t="s">
        <v>2860</v>
      </c>
      <c r="B725" t="s">
        <v>47</v>
      </c>
      <c r="C725" t="s">
        <v>2912</v>
      </c>
      <c r="E725" t="s">
        <v>49</v>
      </c>
      <c r="F725" t="s">
        <v>2913</v>
      </c>
      <c r="G725" t="s">
        <v>2914</v>
      </c>
      <c r="I725" t="str">
        <f>HYPERLINK("https://play.google.com/store/apps/details?id=com.finopaymentbank.mobile&amp;reviewId=b8ee368d-8d42-4eac-b75c-e0c3784452b6","https://play.google.com/store/apps/details?id=com.finopaymentbank.mobile&amp;reviewId=b8ee368d-8d42-4eac-b75c-e0c3784452b6")</f>
        <v>https://play.google.com/store/apps/details?id=com.finopaymentbank.mobile&amp;reviewId=b8ee368d-8d42-4eac-b75c-e0c3784452b6</v>
      </c>
      <c r="J725" t="s">
        <v>52</v>
      </c>
      <c r="Y725" t="s">
        <v>53</v>
      </c>
      <c r="Z725" t="s">
        <v>93</v>
      </c>
      <c r="AD725" t="s">
        <v>94</v>
      </c>
      <c r="AE725" t="s">
        <v>95</v>
      </c>
      <c r="AF725" t="s">
        <v>2915</v>
      </c>
      <c r="AH725" t="s">
        <v>55</v>
      </c>
      <c r="AI725" t="s">
        <v>2916</v>
      </c>
      <c r="AJ725">
        <v>33</v>
      </c>
      <c r="AK725" t="s">
        <v>63</v>
      </c>
      <c r="AL725" t="s">
        <v>58</v>
      </c>
      <c r="AM725" t="s">
        <v>58</v>
      </c>
      <c r="AN725" t="s">
        <v>58</v>
      </c>
      <c r="AO725" t="s">
        <v>58</v>
      </c>
      <c r="AP725" t="s">
        <v>58</v>
      </c>
      <c r="AQ725" t="s">
        <v>783</v>
      </c>
    </row>
    <row r="726" spans="1:43" x14ac:dyDescent="0.35">
      <c r="A726" t="s">
        <v>2860</v>
      </c>
      <c r="B726" t="s">
        <v>47</v>
      </c>
      <c r="C726" t="s">
        <v>2917</v>
      </c>
      <c r="E726" t="s">
        <v>49</v>
      </c>
      <c r="F726" t="s">
        <v>86</v>
      </c>
      <c r="G726" t="s">
        <v>2918</v>
      </c>
      <c r="I726" t="str">
        <f>HYPERLINK("https://play.google.com/store/apps/details?id=com.finopaymentbank.mobile&amp;reviewId=d9e10649-5cd9-402f-b0bb-94ec5417e5ab","https://play.google.com/store/apps/details?id=com.finopaymentbank.mobile&amp;reviewId=d9e10649-5cd9-402f-b0bb-94ec5417e5ab")</f>
        <v>https://play.google.com/store/apps/details?id=com.finopaymentbank.mobile&amp;reviewId=d9e10649-5cd9-402f-b0bb-94ec5417e5ab</v>
      </c>
      <c r="J726" t="s">
        <v>52</v>
      </c>
      <c r="Y726" t="s">
        <v>53</v>
      </c>
      <c r="Z726" t="s">
        <v>54</v>
      </c>
      <c r="AD726" t="s">
        <v>94</v>
      </c>
      <c r="AE726" t="s">
        <v>95</v>
      </c>
      <c r="AF726" t="s">
        <v>2919</v>
      </c>
      <c r="AH726" t="s">
        <v>1990</v>
      </c>
      <c r="AI726" t="s">
        <v>2920</v>
      </c>
      <c r="AJ726">
        <v>30</v>
      </c>
      <c r="AK726" t="s">
        <v>63</v>
      </c>
      <c r="AL726" t="s">
        <v>58</v>
      </c>
      <c r="AM726" t="s">
        <v>58</v>
      </c>
      <c r="AN726" t="s">
        <v>58</v>
      </c>
      <c r="AO726" t="s">
        <v>58</v>
      </c>
      <c r="AP726" t="s">
        <v>58</v>
      </c>
      <c r="AQ726" t="s">
        <v>783</v>
      </c>
    </row>
    <row r="727" spans="1:43" x14ac:dyDescent="0.35">
      <c r="A727" t="s">
        <v>2860</v>
      </c>
      <c r="B727" t="s">
        <v>47</v>
      </c>
      <c r="C727" t="s">
        <v>2921</v>
      </c>
      <c r="E727" t="s">
        <v>76</v>
      </c>
      <c r="F727" t="s">
        <v>2922</v>
      </c>
      <c r="G727" t="s">
        <v>2923</v>
      </c>
      <c r="I727" t="str">
        <f>HYPERLINK("https://play.google.com/store/apps/details?id=com.finopaymentbank.mobile&amp;reviewId=7b72fa74-71dc-48cf-80ed-a79beb8b7696","https://play.google.com/store/apps/details?id=com.finopaymentbank.mobile&amp;reviewId=7b72fa74-71dc-48cf-80ed-a79beb8b7696")</f>
        <v>https://play.google.com/store/apps/details?id=com.finopaymentbank.mobile&amp;reviewId=7b72fa74-71dc-48cf-80ed-a79beb8b7696</v>
      </c>
      <c r="J727" t="s">
        <v>92</v>
      </c>
      <c r="Y727" t="s">
        <v>53</v>
      </c>
      <c r="Z727" t="s">
        <v>114</v>
      </c>
      <c r="AD727" t="s">
        <v>797</v>
      </c>
      <c r="AE727" t="s">
        <v>95</v>
      </c>
      <c r="AF727" t="s">
        <v>2924</v>
      </c>
      <c r="AI727" t="s">
        <v>2925</v>
      </c>
      <c r="AJ727">
        <v>33</v>
      </c>
      <c r="AK727" t="s">
        <v>63</v>
      </c>
      <c r="AL727" t="s">
        <v>58</v>
      </c>
      <c r="AM727" t="s">
        <v>58</v>
      </c>
      <c r="AN727" t="s">
        <v>58</v>
      </c>
      <c r="AO727" t="s">
        <v>58</v>
      </c>
      <c r="AP727" t="s">
        <v>58</v>
      </c>
      <c r="AQ727" t="s">
        <v>783</v>
      </c>
    </row>
    <row r="728" spans="1:43" x14ac:dyDescent="0.35">
      <c r="A728" t="s">
        <v>2860</v>
      </c>
      <c r="B728" t="s">
        <v>47</v>
      </c>
      <c r="C728" t="s">
        <v>2926</v>
      </c>
      <c r="E728" t="s">
        <v>76</v>
      </c>
      <c r="F728" t="s">
        <v>86</v>
      </c>
      <c r="G728" t="s">
        <v>2927</v>
      </c>
      <c r="I728" t="str">
        <f>HYPERLINK("https://play.google.com/store/apps/details?id=com.finopaymentbank.mobile&amp;reviewId=4846ac6a-9caa-4893-975c-e3d6b40f388f","https://play.google.com/store/apps/details?id=com.finopaymentbank.mobile&amp;reviewId=4846ac6a-9caa-4893-975c-e3d6b40f388f")</f>
        <v>https://play.google.com/store/apps/details?id=com.finopaymentbank.mobile&amp;reviewId=4846ac6a-9caa-4893-975c-e3d6b40f388f</v>
      </c>
      <c r="Y728" t="s">
        <v>53</v>
      </c>
      <c r="Z728" t="s">
        <v>114</v>
      </c>
      <c r="AD728" t="s">
        <v>797</v>
      </c>
      <c r="AE728" t="s">
        <v>95</v>
      </c>
      <c r="AF728" t="s">
        <v>2928</v>
      </c>
      <c r="AH728" t="s">
        <v>55</v>
      </c>
      <c r="AI728" t="s">
        <v>2105</v>
      </c>
      <c r="AJ728">
        <v>30</v>
      </c>
      <c r="AK728" t="s">
        <v>63</v>
      </c>
      <c r="AL728" t="s">
        <v>58</v>
      </c>
      <c r="AM728" t="s">
        <v>58</v>
      </c>
      <c r="AN728" t="s">
        <v>58</v>
      </c>
      <c r="AO728" t="s">
        <v>58</v>
      </c>
      <c r="AP728" t="s">
        <v>58</v>
      </c>
      <c r="AQ728" t="s">
        <v>783</v>
      </c>
    </row>
    <row r="729" spans="1:43" x14ac:dyDescent="0.35">
      <c r="A729" t="s">
        <v>2860</v>
      </c>
      <c r="B729" t="s">
        <v>47</v>
      </c>
      <c r="C729" t="s">
        <v>2929</v>
      </c>
      <c r="E729" t="s">
        <v>49</v>
      </c>
      <c r="F729" t="s">
        <v>2930</v>
      </c>
      <c r="G729" t="s">
        <v>2931</v>
      </c>
      <c r="I729" t="str">
        <f>HYPERLINK("https://play.google.com/store/apps/details?id=com.finopaymentbank.mobile&amp;reviewId=059ec436-fb1b-49d3-825c-8c45f951a155","https://play.google.com/store/apps/details?id=com.finopaymentbank.mobile&amp;reviewId=059ec436-fb1b-49d3-825c-8c45f951a155")</f>
        <v>https://play.google.com/store/apps/details?id=com.finopaymentbank.mobile&amp;reviewId=059ec436-fb1b-49d3-825c-8c45f951a155</v>
      </c>
      <c r="J729" t="s">
        <v>52</v>
      </c>
      <c r="Y729" t="s">
        <v>53</v>
      </c>
      <c r="Z729" t="s">
        <v>54</v>
      </c>
      <c r="AD729" t="s">
        <v>94</v>
      </c>
      <c r="AE729" t="s">
        <v>95</v>
      </c>
      <c r="AF729" t="s">
        <v>2932</v>
      </c>
      <c r="AH729" t="s">
        <v>228</v>
      </c>
      <c r="AI729" t="s">
        <v>1109</v>
      </c>
      <c r="AJ729">
        <v>33</v>
      </c>
      <c r="AK729" t="s">
        <v>63</v>
      </c>
      <c r="AL729" t="s">
        <v>58</v>
      </c>
      <c r="AM729" t="s">
        <v>58</v>
      </c>
      <c r="AN729" t="s">
        <v>58</v>
      </c>
      <c r="AO729" t="s">
        <v>58</v>
      </c>
      <c r="AP729" t="s">
        <v>58</v>
      </c>
      <c r="AQ729" t="s">
        <v>783</v>
      </c>
    </row>
    <row r="730" spans="1:43" x14ac:dyDescent="0.35">
      <c r="A730" t="s">
        <v>2860</v>
      </c>
      <c r="B730" t="s">
        <v>47</v>
      </c>
      <c r="C730" t="s">
        <v>2933</v>
      </c>
      <c r="E730" t="s">
        <v>76</v>
      </c>
      <c r="F730" t="s">
        <v>2934</v>
      </c>
      <c r="G730" t="s">
        <v>2935</v>
      </c>
      <c r="I730" t="str">
        <f>HYPERLINK("https://play.google.com/store/apps/details?id=com.finopaymentbank.mobile&amp;reviewId=0eaafc34-c1c8-4bd7-9271-06363f4d3d29","https://play.google.com/store/apps/details?id=com.finopaymentbank.mobile&amp;reviewId=0eaafc34-c1c8-4bd7-9271-06363f4d3d29")</f>
        <v>https://play.google.com/store/apps/details?id=com.finopaymentbank.mobile&amp;reviewId=0eaafc34-c1c8-4bd7-9271-06363f4d3d29</v>
      </c>
      <c r="J730" t="s">
        <v>52</v>
      </c>
      <c r="Y730" t="s">
        <v>53</v>
      </c>
      <c r="Z730" t="s">
        <v>114</v>
      </c>
      <c r="AD730" t="s">
        <v>797</v>
      </c>
      <c r="AE730" t="s">
        <v>95</v>
      </c>
      <c r="AF730" t="s">
        <v>2936</v>
      </c>
      <c r="AH730" t="s">
        <v>1990</v>
      </c>
      <c r="AI730" t="s">
        <v>2937</v>
      </c>
      <c r="AJ730">
        <v>28</v>
      </c>
      <c r="AK730" t="s">
        <v>63</v>
      </c>
      <c r="AL730" t="s">
        <v>58</v>
      </c>
      <c r="AM730" t="s">
        <v>58</v>
      </c>
      <c r="AN730" t="s">
        <v>58</v>
      </c>
      <c r="AO730" t="s">
        <v>58</v>
      </c>
      <c r="AP730" t="s">
        <v>58</v>
      </c>
      <c r="AQ730" t="s">
        <v>783</v>
      </c>
    </row>
    <row r="731" spans="1:43" x14ac:dyDescent="0.35">
      <c r="A731" t="s">
        <v>2860</v>
      </c>
      <c r="B731" t="s">
        <v>47</v>
      </c>
      <c r="C731" t="s">
        <v>2938</v>
      </c>
      <c r="E731" t="s">
        <v>76</v>
      </c>
      <c r="F731" t="s">
        <v>2939</v>
      </c>
      <c r="G731" t="s">
        <v>2940</v>
      </c>
      <c r="I731" t="str">
        <f>HYPERLINK("https://play.google.com/store/apps/details?id=com.finopaymentbank.mobile&amp;reviewId=da8cdc58-96ab-4c8b-9a78-d4e9291d0834","https://play.google.com/store/apps/details?id=com.finopaymentbank.mobile&amp;reviewId=da8cdc58-96ab-4c8b-9a78-d4e9291d0834")</f>
        <v>https://play.google.com/store/apps/details?id=com.finopaymentbank.mobile&amp;reviewId=da8cdc58-96ab-4c8b-9a78-d4e9291d0834</v>
      </c>
      <c r="J731" t="s">
        <v>52</v>
      </c>
      <c r="Y731" t="s">
        <v>53</v>
      </c>
      <c r="Z731" t="s">
        <v>114</v>
      </c>
      <c r="AD731" t="s">
        <v>797</v>
      </c>
      <c r="AE731" t="s">
        <v>95</v>
      </c>
      <c r="AF731" t="s">
        <v>2941</v>
      </c>
      <c r="AH731" t="s">
        <v>1990</v>
      </c>
      <c r="AI731" t="s">
        <v>2942</v>
      </c>
      <c r="AJ731">
        <v>33</v>
      </c>
      <c r="AK731" t="s">
        <v>63</v>
      </c>
      <c r="AL731" t="s">
        <v>58</v>
      </c>
      <c r="AM731" t="s">
        <v>58</v>
      </c>
      <c r="AN731" t="s">
        <v>58</v>
      </c>
      <c r="AO731" t="s">
        <v>58</v>
      </c>
      <c r="AP731" t="s">
        <v>58</v>
      </c>
      <c r="AQ731" t="s">
        <v>783</v>
      </c>
    </row>
    <row r="732" spans="1:43" x14ac:dyDescent="0.35">
      <c r="A732" t="s">
        <v>2860</v>
      </c>
      <c r="B732" t="s">
        <v>47</v>
      </c>
      <c r="C732" t="s">
        <v>2943</v>
      </c>
      <c r="E732" t="s">
        <v>49</v>
      </c>
      <c r="F732" t="s">
        <v>2944</v>
      </c>
      <c r="G732" t="s">
        <v>2945</v>
      </c>
      <c r="I732" t="str">
        <f>HYPERLINK("https://play.google.com/store/apps/details?id=com.finopaymentbank.mobile&amp;reviewId=e739050f-d77f-4ba8-aa0c-42b9279449a4","https://play.google.com/store/apps/details?id=com.finopaymentbank.mobile&amp;reviewId=e739050f-d77f-4ba8-aa0c-42b9279449a4")</f>
        <v>https://play.google.com/store/apps/details?id=com.finopaymentbank.mobile&amp;reviewId=e739050f-d77f-4ba8-aa0c-42b9279449a4</v>
      </c>
      <c r="J732" t="s">
        <v>92</v>
      </c>
      <c r="Y732" t="s">
        <v>53</v>
      </c>
      <c r="Z732" t="s">
        <v>54</v>
      </c>
      <c r="AD732" t="s">
        <v>94</v>
      </c>
      <c r="AE732" t="s">
        <v>95</v>
      </c>
      <c r="AF732" t="s">
        <v>2946</v>
      </c>
      <c r="AI732" t="s">
        <v>2947</v>
      </c>
      <c r="AJ732">
        <v>33</v>
      </c>
      <c r="AK732" t="s">
        <v>63</v>
      </c>
      <c r="AL732" t="s">
        <v>58</v>
      </c>
      <c r="AM732" t="s">
        <v>58</v>
      </c>
      <c r="AN732" t="s">
        <v>58</v>
      </c>
      <c r="AO732" t="s">
        <v>58</v>
      </c>
      <c r="AP732" t="s">
        <v>58</v>
      </c>
      <c r="AQ732" t="s">
        <v>783</v>
      </c>
    </row>
    <row r="733" spans="1:43" x14ac:dyDescent="0.35">
      <c r="A733" t="s">
        <v>2860</v>
      </c>
      <c r="B733" t="s">
        <v>47</v>
      </c>
      <c r="C733" t="s">
        <v>2948</v>
      </c>
      <c r="E733" t="s">
        <v>49</v>
      </c>
      <c r="F733" t="s">
        <v>86</v>
      </c>
      <c r="G733" t="s">
        <v>2949</v>
      </c>
      <c r="I733" t="str">
        <f>HYPERLINK("https://play.google.com/store/apps/details?id=com.finopaymentbank.mobile&amp;reviewId=0d35568b-c185-4751-825b-495582b01749","https://play.google.com/store/apps/details?id=com.finopaymentbank.mobile&amp;reviewId=0d35568b-c185-4751-825b-495582b01749")</f>
        <v>https://play.google.com/store/apps/details?id=com.finopaymentbank.mobile&amp;reviewId=0d35568b-c185-4751-825b-495582b01749</v>
      </c>
      <c r="Y733" t="s">
        <v>53</v>
      </c>
      <c r="Z733" t="s">
        <v>54</v>
      </c>
      <c r="AD733" t="s">
        <v>94</v>
      </c>
      <c r="AE733" t="s">
        <v>95</v>
      </c>
      <c r="AF733" t="s">
        <v>2950</v>
      </c>
      <c r="AH733" t="s">
        <v>1990</v>
      </c>
      <c r="AI733" t="s">
        <v>759</v>
      </c>
      <c r="AJ733">
        <v>27</v>
      </c>
      <c r="AK733" t="s">
        <v>63</v>
      </c>
      <c r="AL733" t="s">
        <v>58</v>
      </c>
      <c r="AM733" t="s">
        <v>58</v>
      </c>
      <c r="AN733" t="s">
        <v>58</v>
      </c>
      <c r="AO733" t="s">
        <v>58</v>
      </c>
      <c r="AP733" t="s">
        <v>58</v>
      </c>
      <c r="AQ733" t="s">
        <v>783</v>
      </c>
    </row>
    <row r="734" spans="1:43" x14ac:dyDescent="0.35">
      <c r="A734" t="s">
        <v>2860</v>
      </c>
      <c r="B734" t="s">
        <v>47</v>
      </c>
      <c r="C734" t="s">
        <v>2951</v>
      </c>
      <c r="E734" t="s">
        <v>49</v>
      </c>
      <c r="F734" t="s">
        <v>2952</v>
      </c>
      <c r="G734" t="s">
        <v>2953</v>
      </c>
      <c r="I734" t="str">
        <f>HYPERLINK("https://play.google.com/store/apps/details?id=com.finopaymentbank.mobile&amp;reviewId=9c980db2-78c5-4d5f-a011-dc3fb25c90b6","https://play.google.com/store/apps/details?id=com.finopaymentbank.mobile&amp;reviewId=9c980db2-78c5-4d5f-a011-dc3fb25c90b6")</f>
        <v>https://play.google.com/store/apps/details?id=com.finopaymentbank.mobile&amp;reviewId=9c980db2-78c5-4d5f-a011-dc3fb25c90b6</v>
      </c>
      <c r="J734" t="s">
        <v>52</v>
      </c>
      <c r="Y734" t="s">
        <v>53</v>
      </c>
      <c r="Z734" t="s">
        <v>54</v>
      </c>
      <c r="AD734" t="s">
        <v>94</v>
      </c>
      <c r="AE734" t="s">
        <v>95</v>
      </c>
      <c r="AF734" t="s">
        <v>2954</v>
      </c>
      <c r="AH734" t="s">
        <v>55</v>
      </c>
      <c r="AI734" t="s">
        <v>56</v>
      </c>
      <c r="AJ734">
        <v>33</v>
      </c>
      <c r="AK734" t="s">
        <v>63</v>
      </c>
      <c r="AL734" t="s">
        <v>58</v>
      </c>
      <c r="AM734" t="s">
        <v>58</v>
      </c>
      <c r="AN734" t="s">
        <v>58</v>
      </c>
      <c r="AO734" t="s">
        <v>58</v>
      </c>
      <c r="AP734" t="s">
        <v>58</v>
      </c>
      <c r="AQ734" t="s">
        <v>783</v>
      </c>
    </row>
    <row r="735" spans="1:43" x14ac:dyDescent="0.35">
      <c r="A735" t="s">
        <v>2860</v>
      </c>
      <c r="B735" t="s">
        <v>47</v>
      </c>
      <c r="C735" t="s">
        <v>2955</v>
      </c>
      <c r="E735" t="s">
        <v>49</v>
      </c>
      <c r="F735" t="s">
        <v>2956</v>
      </c>
      <c r="G735" t="s">
        <v>2957</v>
      </c>
      <c r="I735" t="str">
        <f>HYPERLINK("https://play.google.com/store/apps/details?id=com.finopaymentbank.mobile&amp;reviewId=e7c85ca9-86b1-4525-97fd-fa41ac609eb8","https://play.google.com/store/apps/details?id=com.finopaymentbank.mobile&amp;reviewId=e7c85ca9-86b1-4525-97fd-fa41ac609eb8")</f>
        <v>https://play.google.com/store/apps/details?id=com.finopaymentbank.mobile&amp;reviewId=e7c85ca9-86b1-4525-97fd-fa41ac609eb8</v>
      </c>
      <c r="J735" t="s">
        <v>52</v>
      </c>
      <c r="Y735" t="s">
        <v>53</v>
      </c>
      <c r="Z735" t="s">
        <v>54</v>
      </c>
      <c r="AD735" t="s">
        <v>94</v>
      </c>
      <c r="AE735" t="s">
        <v>95</v>
      </c>
      <c r="AF735" t="s">
        <v>2958</v>
      </c>
      <c r="AH735" t="s">
        <v>1990</v>
      </c>
      <c r="AI735" t="s">
        <v>2959</v>
      </c>
      <c r="AJ735">
        <v>30</v>
      </c>
      <c r="AK735" t="s">
        <v>63</v>
      </c>
      <c r="AL735" t="s">
        <v>58</v>
      </c>
      <c r="AM735" t="s">
        <v>58</v>
      </c>
      <c r="AN735" t="s">
        <v>58</v>
      </c>
      <c r="AO735" t="s">
        <v>58</v>
      </c>
      <c r="AP735" t="s">
        <v>58</v>
      </c>
      <c r="AQ735" t="s">
        <v>783</v>
      </c>
    </row>
    <row r="736" spans="1:43" x14ac:dyDescent="0.35">
      <c r="A736" t="s">
        <v>2860</v>
      </c>
      <c r="B736" t="s">
        <v>47</v>
      </c>
      <c r="C736" t="s">
        <v>2960</v>
      </c>
      <c r="E736" t="s">
        <v>49</v>
      </c>
      <c r="F736" t="s">
        <v>2961</v>
      </c>
      <c r="G736" t="s">
        <v>2962</v>
      </c>
      <c r="I736" t="str">
        <f>HYPERLINK("https://play.google.com/store/apps/details?id=com.finopaymentbank.mobile&amp;reviewId=db19f14f-e1a9-45a0-a584-481cbe3b4fcf","https://play.google.com/store/apps/details?id=com.finopaymentbank.mobile&amp;reviewId=db19f14f-e1a9-45a0-a584-481cbe3b4fcf")</f>
        <v>https://play.google.com/store/apps/details?id=com.finopaymentbank.mobile&amp;reviewId=db19f14f-e1a9-45a0-a584-481cbe3b4fcf</v>
      </c>
      <c r="J736" t="s">
        <v>52</v>
      </c>
      <c r="Y736" t="s">
        <v>53</v>
      </c>
      <c r="Z736" t="s">
        <v>54</v>
      </c>
      <c r="AD736" t="s">
        <v>94</v>
      </c>
      <c r="AE736" t="s">
        <v>95</v>
      </c>
      <c r="AF736" t="s">
        <v>2963</v>
      </c>
      <c r="AH736" t="s">
        <v>1990</v>
      </c>
      <c r="AI736" t="s">
        <v>1109</v>
      </c>
      <c r="AJ736">
        <v>34</v>
      </c>
      <c r="AK736" t="s">
        <v>63</v>
      </c>
      <c r="AL736" t="s">
        <v>58</v>
      </c>
      <c r="AM736" t="s">
        <v>58</v>
      </c>
      <c r="AN736" t="s">
        <v>58</v>
      </c>
      <c r="AO736" t="s">
        <v>58</v>
      </c>
      <c r="AP736" t="s">
        <v>58</v>
      </c>
      <c r="AQ736" t="s">
        <v>783</v>
      </c>
    </row>
    <row r="737" spans="1:43" x14ac:dyDescent="0.35">
      <c r="A737" t="s">
        <v>2860</v>
      </c>
      <c r="B737" t="s">
        <v>47</v>
      </c>
      <c r="C737" t="s">
        <v>2964</v>
      </c>
      <c r="E737" t="s">
        <v>76</v>
      </c>
      <c r="F737" t="s">
        <v>2965</v>
      </c>
      <c r="G737" t="s">
        <v>2966</v>
      </c>
      <c r="I737" t="str">
        <f>HYPERLINK("https://play.google.com/store/apps/details?id=com.finopaymentbank.mobile&amp;reviewId=a25eb196-962c-4a2a-9c6d-bb7cab9df009","https://play.google.com/store/apps/details?id=com.finopaymentbank.mobile&amp;reviewId=a25eb196-962c-4a2a-9c6d-bb7cab9df009")</f>
        <v>https://play.google.com/store/apps/details?id=com.finopaymentbank.mobile&amp;reviewId=a25eb196-962c-4a2a-9c6d-bb7cab9df009</v>
      </c>
      <c r="J737" t="s">
        <v>52</v>
      </c>
      <c r="Y737" t="s">
        <v>53</v>
      </c>
      <c r="Z737" t="s">
        <v>114</v>
      </c>
      <c r="AD737" t="s">
        <v>797</v>
      </c>
      <c r="AE737" t="s">
        <v>95</v>
      </c>
      <c r="AF737" t="s">
        <v>2967</v>
      </c>
      <c r="AH737" t="s">
        <v>1990</v>
      </c>
      <c r="AI737" t="s">
        <v>2716</v>
      </c>
      <c r="AJ737">
        <v>33</v>
      </c>
      <c r="AK737" t="s">
        <v>63</v>
      </c>
      <c r="AL737" t="s">
        <v>58</v>
      </c>
      <c r="AM737" t="s">
        <v>58</v>
      </c>
      <c r="AN737" t="s">
        <v>58</v>
      </c>
      <c r="AO737" t="s">
        <v>58</v>
      </c>
      <c r="AP737" t="s">
        <v>58</v>
      </c>
      <c r="AQ737" t="s">
        <v>783</v>
      </c>
    </row>
    <row r="738" spans="1:43" x14ac:dyDescent="0.35">
      <c r="A738" t="s">
        <v>2860</v>
      </c>
      <c r="B738" t="s">
        <v>47</v>
      </c>
      <c r="C738" t="s">
        <v>2968</v>
      </c>
      <c r="E738" t="s">
        <v>49</v>
      </c>
      <c r="F738" t="s">
        <v>2969</v>
      </c>
      <c r="G738" t="s">
        <v>2970</v>
      </c>
      <c r="I738" t="str">
        <f>HYPERLINK("https://play.google.com/store/apps/details?id=com.finopaymentbank.mobile&amp;reviewId=e19ab721-0e51-494d-9ef3-22c01b42e40b","https://play.google.com/store/apps/details?id=com.finopaymentbank.mobile&amp;reviewId=e19ab721-0e51-494d-9ef3-22c01b42e40b")</f>
        <v>https://play.google.com/store/apps/details?id=com.finopaymentbank.mobile&amp;reviewId=e19ab721-0e51-494d-9ef3-22c01b42e40b</v>
      </c>
      <c r="J738" t="s">
        <v>52</v>
      </c>
      <c r="Y738" t="s">
        <v>53</v>
      </c>
      <c r="Z738" t="s">
        <v>54</v>
      </c>
      <c r="AD738" t="s">
        <v>858</v>
      </c>
      <c r="AE738" t="s">
        <v>95</v>
      </c>
      <c r="AF738" t="s">
        <v>2971</v>
      </c>
      <c r="AH738" t="s">
        <v>1990</v>
      </c>
      <c r="AI738" t="s">
        <v>2797</v>
      </c>
      <c r="AJ738">
        <v>33</v>
      </c>
      <c r="AK738" t="s">
        <v>63</v>
      </c>
      <c r="AL738" t="s">
        <v>58</v>
      </c>
      <c r="AM738" t="s">
        <v>58</v>
      </c>
      <c r="AN738" t="s">
        <v>58</v>
      </c>
      <c r="AO738" t="s">
        <v>58</v>
      </c>
      <c r="AP738" t="s">
        <v>58</v>
      </c>
      <c r="AQ738" t="s">
        <v>783</v>
      </c>
    </row>
    <row r="739" spans="1:43" x14ac:dyDescent="0.35">
      <c r="A739" t="s">
        <v>2972</v>
      </c>
      <c r="B739" t="s">
        <v>47</v>
      </c>
      <c r="C739" t="s">
        <v>2973</v>
      </c>
      <c r="E739" t="s">
        <v>49</v>
      </c>
      <c r="F739" t="s">
        <v>86</v>
      </c>
      <c r="G739" t="s">
        <v>2974</v>
      </c>
      <c r="I739" t="str">
        <f>HYPERLINK("https://play.google.com/store/apps/details?id=com.finopaymentbank.mobile&amp;reviewId=eba913bf-42fc-4227-ab67-0d5fa1ca1cb9","https://play.google.com/store/apps/details?id=com.finopaymentbank.mobile&amp;reviewId=eba913bf-42fc-4227-ab67-0d5fa1ca1cb9")</f>
        <v>https://play.google.com/store/apps/details?id=com.finopaymentbank.mobile&amp;reviewId=eba913bf-42fc-4227-ab67-0d5fa1ca1cb9</v>
      </c>
      <c r="J739" t="s">
        <v>52</v>
      </c>
      <c r="Y739" t="s">
        <v>53</v>
      </c>
      <c r="Z739" t="s">
        <v>54</v>
      </c>
      <c r="AD739" t="s">
        <v>94</v>
      </c>
      <c r="AE739" t="s">
        <v>95</v>
      </c>
      <c r="AF739" t="s">
        <v>2975</v>
      </c>
      <c r="AH739" t="s">
        <v>1990</v>
      </c>
      <c r="AI739" t="s">
        <v>669</v>
      </c>
      <c r="AJ739">
        <v>33</v>
      </c>
      <c r="AK739" t="s">
        <v>63</v>
      </c>
      <c r="AL739" t="s">
        <v>58</v>
      </c>
      <c r="AM739" t="s">
        <v>58</v>
      </c>
      <c r="AN739" t="s">
        <v>58</v>
      </c>
      <c r="AO739" t="s">
        <v>58</v>
      </c>
      <c r="AP739" t="s">
        <v>58</v>
      </c>
      <c r="AQ739" t="s">
        <v>783</v>
      </c>
    </row>
    <row r="740" spans="1:43" x14ac:dyDescent="0.35">
      <c r="A740" t="s">
        <v>2972</v>
      </c>
      <c r="B740" t="s">
        <v>47</v>
      </c>
      <c r="C740" t="s">
        <v>226</v>
      </c>
      <c r="E740" t="s">
        <v>49</v>
      </c>
      <c r="F740" t="s">
        <v>86</v>
      </c>
      <c r="G740" t="s">
        <v>2976</v>
      </c>
      <c r="I740" t="str">
        <f>HYPERLINK("https://play.google.com/store/apps/details?id=com.finopaymentbank.mobile&amp;reviewId=9de50f8c-e273-4046-ab83-719330d26ae3","https://play.google.com/store/apps/details?id=com.finopaymentbank.mobile&amp;reviewId=9de50f8c-e273-4046-ab83-719330d26ae3")</f>
        <v>https://play.google.com/store/apps/details?id=com.finopaymentbank.mobile&amp;reviewId=9de50f8c-e273-4046-ab83-719330d26ae3</v>
      </c>
      <c r="Y740" t="s">
        <v>53</v>
      </c>
      <c r="Z740" t="s">
        <v>54</v>
      </c>
      <c r="AD740" t="s">
        <v>94</v>
      </c>
      <c r="AE740" t="s">
        <v>95</v>
      </c>
      <c r="AF740" t="s">
        <v>2977</v>
      </c>
      <c r="AH740" t="s">
        <v>1990</v>
      </c>
      <c r="AJ740">
        <v>33</v>
      </c>
      <c r="AK740" t="s">
        <v>63</v>
      </c>
      <c r="AL740" t="s">
        <v>58</v>
      </c>
      <c r="AM740" t="s">
        <v>58</v>
      </c>
      <c r="AN740" t="s">
        <v>58</v>
      </c>
      <c r="AO740" t="s">
        <v>58</v>
      </c>
      <c r="AP740" t="s">
        <v>58</v>
      </c>
      <c r="AQ740" t="s">
        <v>783</v>
      </c>
    </row>
    <row r="741" spans="1:43" x14ac:dyDescent="0.35">
      <c r="A741" t="s">
        <v>2972</v>
      </c>
      <c r="B741" t="s">
        <v>47</v>
      </c>
      <c r="C741" t="s">
        <v>2978</v>
      </c>
      <c r="E741" t="s">
        <v>49</v>
      </c>
      <c r="F741" t="s">
        <v>86</v>
      </c>
      <c r="G741" t="s">
        <v>2979</v>
      </c>
      <c r="I741" t="str">
        <f>HYPERLINK("https://play.google.com/store/apps/details?id=com.finopaymentbank.mobile&amp;reviewId=7304ab77-cbb0-4409-aa95-35dd8e93e373","https://play.google.com/store/apps/details?id=com.finopaymentbank.mobile&amp;reviewId=7304ab77-cbb0-4409-aa95-35dd8e93e373")</f>
        <v>https://play.google.com/store/apps/details?id=com.finopaymentbank.mobile&amp;reviewId=7304ab77-cbb0-4409-aa95-35dd8e93e373</v>
      </c>
      <c r="J741" t="s">
        <v>92</v>
      </c>
      <c r="Y741" t="s">
        <v>53</v>
      </c>
      <c r="Z741" t="s">
        <v>54</v>
      </c>
      <c r="AD741" t="s">
        <v>94</v>
      </c>
      <c r="AE741" t="s">
        <v>95</v>
      </c>
      <c r="AF741" t="s">
        <v>2980</v>
      </c>
      <c r="AH741" t="s">
        <v>1990</v>
      </c>
      <c r="AI741" t="s">
        <v>2504</v>
      </c>
      <c r="AJ741">
        <v>29</v>
      </c>
      <c r="AK741" t="s">
        <v>63</v>
      </c>
      <c r="AL741" t="s">
        <v>58</v>
      </c>
      <c r="AM741" t="s">
        <v>58</v>
      </c>
      <c r="AN741" t="s">
        <v>58</v>
      </c>
      <c r="AO741" t="s">
        <v>58</v>
      </c>
      <c r="AP741" t="s">
        <v>58</v>
      </c>
      <c r="AQ741" t="s">
        <v>783</v>
      </c>
    </row>
    <row r="742" spans="1:43" x14ac:dyDescent="0.35">
      <c r="A742" t="s">
        <v>2972</v>
      </c>
      <c r="B742" t="s">
        <v>47</v>
      </c>
      <c r="C742" t="s">
        <v>1839</v>
      </c>
      <c r="E742" t="s">
        <v>49</v>
      </c>
      <c r="F742" t="s">
        <v>2981</v>
      </c>
      <c r="G742" t="s">
        <v>2982</v>
      </c>
      <c r="I742" t="str">
        <f>HYPERLINK("https://play.google.com/store/apps/details?id=com.finopaymentbank.mobile&amp;reviewId=afc70ce7-1815-489f-9f13-7bd2335a85a8","https://play.google.com/store/apps/details?id=com.finopaymentbank.mobile&amp;reviewId=afc70ce7-1815-489f-9f13-7bd2335a85a8")</f>
        <v>https://play.google.com/store/apps/details?id=com.finopaymentbank.mobile&amp;reviewId=afc70ce7-1815-489f-9f13-7bd2335a85a8</v>
      </c>
      <c r="J742" t="s">
        <v>52</v>
      </c>
      <c r="Y742" t="s">
        <v>53</v>
      </c>
      <c r="Z742" t="s">
        <v>54</v>
      </c>
      <c r="AD742" t="s">
        <v>94</v>
      </c>
      <c r="AE742" t="s">
        <v>95</v>
      </c>
      <c r="AF742" t="s">
        <v>2983</v>
      </c>
      <c r="AH742" t="s">
        <v>55</v>
      </c>
      <c r="AI742" t="s">
        <v>2984</v>
      </c>
      <c r="AJ742">
        <v>29</v>
      </c>
      <c r="AK742" t="s">
        <v>63</v>
      </c>
      <c r="AL742" t="s">
        <v>58</v>
      </c>
      <c r="AM742" t="s">
        <v>58</v>
      </c>
      <c r="AN742" t="s">
        <v>58</v>
      </c>
      <c r="AO742" t="s">
        <v>58</v>
      </c>
      <c r="AP742" t="s">
        <v>58</v>
      </c>
      <c r="AQ742" t="s">
        <v>783</v>
      </c>
    </row>
    <row r="743" spans="1:43" x14ac:dyDescent="0.35">
      <c r="A743" t="s">
        <v>2972</v>
      </c>
      <c r="B743" t="s">
        <v>47</v>
      </c>
      <c r="C743" t="s">
        <v>2985</v>
      </c>
      <c r="E743" t="s">
        <v>49</v>
      </c>
      <c r="F743" t="s">
        <v>2986</v>
      </c>
      <c r="G743" t="s">
        <v>2987</v>
      </c>
      <c r="I743" t="str">
        <f>HYPERLINK("https://play.google.com/store/apps/details?id=com.finopaymentbank.mobile&amp;reviewId=c8b9ccb9-d743-47b4-be3e-8bf2abb8292c","https://play.google.com/store/apps/details?id=com.finopaymentbank.mobile&amp;reviewId=c8b9ccb9-d743-47b4-be3e-8bf2abb8292c")</f>
        <v>https://play.google.com/store/apps/details?id=com.finopaymentbank.mobile&amp;reviewId=c8b9ccb9-d743-47b4-be3e-8bf2abb8292c</v>
      </c>
      <c r="J743" t="s">
        <v>52</v>
      </c>
      <c r="Y743" t="s">
        <v>53</v>
      </c>
      <c r="Z743" t="s">
        <v>54</v>
      </c>
      <c r="AD743" t="s">
        <v>94</v>
      </c>
      <c r="AE743" t="s">
        <v>95</v>
      </c>
      <c r="AF743" t="s">
        <v>2988</v>
      </c>
      <c r="AH743" t="s">
        <v>1990</v>
      </c>
      <c r="AI743" t="s">
        <v>2989</v>
      </c>
      <c r="AJ743">
        <v>33</v>
      </c>
      <c r="AK743" t="s">
        <v>63</v>
      </c>
      <c r="AL743" t="s">
        <v>58</v>
      </c>
      <c r="AM743" t="s">
        <v>58</v>
      </c>
      <c r="AN743" t="s">
        <v>58</v>
      </c>
      <c r="AO743" t="s">
        <v>58</v>
      </c>
      <c r="AP743" t="s">
        <v>58</v>
      </c>
      <c r="AQ743" t="s">
        <v>783</v>
      </c>
    </row>
    <row r="744" spans="1:43" x14ac:dyDescent="0.35">
      <c r="A744" t="s">
        <v>2972</v>
      </c>
      <c r="B744" t="s">
        <v>47</v>
      </c>
      <c r="C744" t="s">
        <v>2990</v>
      </c>
      <c r="E744" t="s">
        <v>49</v>
      </c>
      <c r="F744" t="s">
        <v>2991</v>
      </c>
      <c r="G744" t="s">
        <v>2992</v>
      </c>
      <c r="I744" t="str">
        <f>HYPERLINK("https://play.google.com/store/apps/details?id=com.finopaymentbank.mobile&amp;reviewId=e4b0f476-0b86-40c0-b55c-880f9beeadb3","https://play.google.com/store/apps/details?id=com.finopaymentbank.mobile&amp;reviewId=e4b0f476-0b86-40c0-b55c-880f9beeadb3")</f>
        <v>https://play.google.com/store/apps/details?id=com.finopaymentbank.mobile&amp;reviewId=e4b0f476-0b86-40c0-b55c-880f9beeadb3</v>
      </c>
      <c r="J744" t="s">
        <v>52</v>
      </c>
      <c r="Y744" t="s">
        <v>53</v>
      </c>
      <c r="Z744" t="s">
        <v>54</v>
      </c>
      <c r="AD744" t="s">
        <v>94</v>
      </c>
      <c r="AE744" t="s">
        <v>95</v>
      </c>
      <c r="AF744" t="s">
        <v>2993</v>
      </c>
      <c r="AH744" t="s">
        <v>1990</v>
      </c>
      <c r="AI744" t="s">
        <v>2994</v>
      </c>
      <c r="AJ744">
        <v>33</v>
      </c>
      <c r="AK744" t="s">
        <v>63</v>
      </c>
      <c r="AL744" t="s">
        <v>58</v>
      </c>
      <c r="AM744" t="s">
        <v>58</v>
      </c>
      <c r="AN744" t="s">
        <v>58</v>
      </c>
      <c r="AO744" t="s">
        <v>58</v>
      </c>
      <c r="AP744" t="s">
        <v>58</v>
      </c>
      <c r="AQ744" t="s">
        <v>783</v>
      </c>
    </row>
    <row r="745" spans="1:43" x14ac:dyDescent="0.35">
      <c r="A745" t="s">
        <v>2972</v>
      </c>
      <c r="B745" t="s">
        <v>47</v>
      </c>
      <c r="C745" t="s">
        <v>2995</v>
      </c>
      <c r="E745" t="s">
        <v>49</v>
      </c>
      <c r="F745" t="s">
        <v>86</v>
      </c>
      <c r="G745" t="s">
        <v>2996</v>
      </c>
      <c r="I745" t="str">
        <f>HYPERLINK("https://play.google.com/store/apps/details?id=com.finopaymentbank.mobile&amp;reviewId=7f12f4ad-360f-4576-b434-0188de290a8e","https://play.google.com/store/apps/details?id=com.finopaymentbank.mobile&amp;reviewId=7f12f4ad-360f-4576-b434-0188de290a8e")</f>
        <v>https://play.google.com/store/apps/details?id=com.finopaymentbank.mobile&amp;reviewId=7f12f4ad-360f-4576-b434-0188de290a8e</v>
      </c>
      <c r="J745" t="s">
        <v>52</v>
      </c>
      <c r="Y745" t="s">
        <v>53</v>
      </c>
      <c r="Z745" t="s">
        <v>54</v>
      </c>
      <c r="AD745" t="s">
        <v>94</v>
      </c>
      <c r="AE745" t="s">
        <v>95</v>
      </c>
      <c r="AF745" t="s">
        <v>2997</v>
      </c>
      <c r="AH745" t="s">
        <v>1990</v>
      </c>
      <c r="AI745" t="s">
        <v>2998</v>
      </c>
      <c r="AJ745">
        <v>28</v>
      </c>
      <c r="AK745" t="s">
        <v>63</v>
      </c>
      <c r="AL745" t="s">
        <v>58</v>
      </c>
      <c r="AM745" t="s">
        <v>58</v>
      </c>
      <c r="AN745" t="s">
        <v>58</v>
      </c>
      <c r="AO745" t="s">
        <v>58</v>
      </c>
      <c r="AP745" t="s">
        <v>58</v>
      </c>
      <c r="AQ745" t="s">
        <v>783</v>
      </c>
    </row>
    <row r="746" spans="1:43" x14ac:dyDescent="0.35">
      <c r="A746" t="s">
        <v>2972</v>
      </c>
      <c r="B746" t="s">
        <v>47</v>
      </c>
      <c r="C746" t="s">
        <v>2999</v>
      </c>
      <c r="E746" t="s">
        <v>76</v>
      </c>
      <c r="F746" t="s">
        <v>3000</v>
      </c>
      <c r="G746" t="s">
        <v>3001</v>
      </c>
      <c r="I746" t="str">
        <f>HYPERLINK("https://play.google.com/store/apps/details?id=com.finopaymentbank.mobile&amp;reviewId=ad67d600-1cf0-43f5-a722-5f7b5df72aa3","https://play.google.com/store/apps/details?id=com.finopaymentbank.mobile&amp;reviewId=ad67d600-1cf0-43f5-a722-5f7b5df72aa3")</f>
        <v>https://play.google.com/store/apps/details?id=com.finopaymentbank.mobile&amp;reviewId=ad67d600-1cf0-43f5-a722-5f7b5df72aa3</v>
      </c>
      <c r="J746" t="s">
        <v>52</v>
      </c>
      <c r="Y746" t="s">
        <v>53</v>
      </c>
      <c r="Z746" t="s">
        <v>114</v>
      </c>
      <c r="AD746" t="s">
        <v>797</v>
      </c>
      <c r="AE746" t="s">
        <v>95</v>
      </c>
      <c r="AF746" t="s">
        <v>3002</v>
      </c>
      <c r="AH746" t="s">
        <v>1990</v>
      </c>
      <c r="AI746" t="s">
        <v>240</v>
      </c>
      <c r="AJ746">
        <v>34</v>
      </c>
      <c r="AK746" t="s">
        <v>63</v>
      </c>
      <c r="AL746" t="s">
        <v>58</v>
      </c>
      <c r="AM746" t="s">
        <v>58</v>
      </c>
      <c r="AN746" t="s">
        <v>58</v>
      </c>
      <c r="AO746" t="s">
        <v>58</v>
      </c>
      <c r="AP746" t="s">
        <v>58</v>
      </c>
      <c r="AQ746" t="s">
        <v>58</v>
      </c>
    </row>
    <row r="747" spans="1:43" x14ac:dyDescent="0.35">
      <c r="A747" t="s">
        <v>2972</v>
      </c>
      <c r="B747" t="s">
        <v>47</v>
      </c>
      <c r="C747" t="s">
        <v>3003</v>
      </c>
      <c r="E747" t="s">
        <v>49</v>
      </c>
      <c r="F747" t="s">
        <v>3004</v>
      </c>
      <c r="G747" t="s">
        <v>3005</v>
      </c>
      <c r="I747" t="str">
        <f>HYPERLINK("https://play.google.com/store/apps/details?id=com.finopaymentbank.mobile&amp;reviewId=d35449e4-7cc2-48d0-9ab5-31cbae8e2819","https://play.google.com/store/apps/details?id=com.finopaymentbank.mobile&amp;reviewId=d35449e4-7cc2-48d0-9ab5-31cbae8e2819")</f>
        <v>https://play.google.com/store/apps/details?id=com.finopaymentbank.mobile&amp;reviewId=d35449e4-7cc2-48d0-9ab5-31cbae8e2819</v>
      </c>
      <c r="J747" t="s">
        <v>52</v>
      </c>
      <c r="Y747" t="s">
        <v>53</v>
      </c>
      <c r="Z747" t="s">
        <v>54</v>
      </c>
      <c r="AD747" t="s">
        <v>94</v>
      </c>
      <c r="AE747" t="s">
        <v>95</v>
      </c>
      <c r="AF747" t="s">
        <v>3006</v>
      </c>
      <c r="AH747" t="s">
        <v>55</v>
      </c>
      <c r="AI747" t="s">
        <v>273</v>
      </c>
      <c r="AJ747">
        <v>31</v>
      </c>
      <c r="AK747" t="s">
        <v>63</v>
      </c>
      <c r="AL747" t="s">
        <v>58</v>
      </c>
      <c r="AM747" t="s">
        <v>58</v>
      </c>
      <c r="AN747" t="s">
        <v>58</v>
      </c>
      <c r="AO747" t="s">
        <v>58</v>
      </c>
      <c r="AP747" t="s">
        <v>58</v>
      </c>
      <c r="AQ747" t="s">
        <v>783</v>
      </c>
    </row>
    <row r="748" spans="1:43" x14ac:dyDescent="0.35">
      <c r="A748" t="s">
        <v>2972</v>
      </c>
      <c r="B748" t="s">
        <v>47</v>
      </c>
      <c r="C748" t="s">
        <v>3007</v>
      </c>
      <c r="E748" t="s">
        <v>76</v>
      </c>
      <c r="F748" t="s">
        <v>3008</v>
      </c>
      <c r="G748" t="s">
        <v>3009</v>
      </c>
      <c r="I748" t="str">
        <f>HYPERLINK("https://play.google.com/store/apps/details?id=com.finopaymentbank.mobile&amp;reviewId=261b4bad-8ef5-4d43-8ef6-ba7b388f0918","https://play.google.com/store/apps/details?id=com.finopaymentbank.mobile&amp;reviewId=261b4bad-8ef5-4d43-8ef6-ba7b388f0918")</f>
        <v>https://play.google.com/store/apps/details?id=com.finopaymentbank.mobile&amp;reviewId=261b4bad-8ef5-4d43-8ef6-ba7b388f0918</v>
      </c>
      <c r="J748" t="s">
        <v>52</v>
      </c>
      <c r="Y748" t="s">
        <v>53</v>
      </c>
      <c r="Z748" t="s">
        <v>114</v>
      </c>
      <c r="AD748" t="s">
        <v>797</v>
      </c>
      <c r="AE748" t="s">
        <v>95</v>
      </c>
      <c r="AF748" t="s">
        <v>3010</v>
      </c>
      <c r="AH748" t="s">
        <v>55</v>
      </c>
      <c r="AI748" t="s">
        <v>823</v>
      </c>
      <c r="AJ748">
        <v>31</v>
      </c>
      <c r="AK748" t="s">
        <v>63</v>
      </c>
      <c r="AL748" t="s">
        <v>58</v>
      </c>
      <c r="AM748" t="s">
        <v>58</v>
      </c>
      <c r="AN748" t="s">
        <v>58</v>
      </c>
      <c r="AO748" t="s">
        <v>58</v>
      </c>
      <c r="AP748" t="s">
        <v>58</v>
      </c>
      <c r="AQ748" t="s">
        <v>783</v>
      </c>
    </row>
    <row r="749" spans="1:43" x14ac:dyDescent="0.35">
      <c r="A749" t="s">
        <v>2972</v>
      </c>
      <c r="B749" t="s">
        <v>47</v>
      </c>
      <c r="C749" t="s">
        <v>3011</v>
      </c>
      <c r="E749" t="s">
        <v>49</v>
      </c>
      <c r="F749" t="s">
        <v>77</v>
      </c>
      <c r="G749" t="s">
        <v>3012</v>
      </c>
      <c r="I749" t="str">
        <f>HYPERLINK("https://play.google.com/store/apps/details?id=com.finopaymentbank.mobile&amp;reviewId=b86dece6-a3ef-468d-97b6-0cbfa5f45664","https://play.google.com/store/apps/details?id=com.finopaymentbank.mobile&amp;reviewId=b86dece6-a3ef-468d-97b6-0cbfa5f45664")</f>
        <v>https://play.google.com/store/apps/details?id=com.finopaymentbank.mobile&amp;reviewId=b86dece6-a3ef-468d-97b6-0cbfa5f45664</v>
      </c>
      <c r="J749" t="s">
        <v>211</v>
      </c>
      <c r="Y749" t="s">
        <v>53</v>
      </c>
      <c r="Z749" t="s">
        <v>54</v>
      </c>
      <c r="AD749" t="s">
        <v>94</v>
      </c>
      <c r="AE749" t="s">
        <v>95</v>
      </c>
      <c r="AF749" t="s">
        <v>3013</v>
      </c>
      <c r="AH749" t="s">
        <v>1990</v>
      </c>
      <c r="AI749" t="s">
        <v>115</v>
      </c>
      <c r="AJ749">
        <v>34</v>
      </c>
      <c r="AK749" t="s">
        <v>63</v>
      </c>
      <c r="AL749" t="s">
        <v>58</v>
      </c>
      <c r="AM749" t="s">
        <v>58</v>
      </c>
      <c r="AN749" t="s">
        <v>58</v>
      </c>
      <c r="AO749" t="s">
        <v>58</v>
      </c>
      <c r="AP749" t="s">
        <v>58</v>
      </c>
      <c r="AQ749" t="s">
        <v>58</v>
      </c>
    </row>
    <row r="750" spans="1:43" x14ac:dyDescent="0.35">
      <c r="A750" t="s">
        <v>2972</v>
      </c>
      <c r="B750" t="s">
        <v>47</v>
      </c>
      <c r="C750" t="s">
        <v>3014</v>
      </c>
      <c r="E750" t="s">
        <v>49</v>
      </c>
      <c r="F750" t="s">
        <v>3015</v>
      </c>
      <c r="G750" t="s">
        <v>3016</v>
      </c>
      <c r="I750" t="str">
        <f>HYPERLINK("https://play.google.com/store/apps/details?id=com.finopaymentbank.mobile&amp;reviewId=1e928902-72bc-46b7-a899-f126e82301c1","https://play.google.com/store/apps/details?id=com.finopaymentbank.mobile&amp;reviewId=1e928902-72bc-46b7-a899-f126e82301c1")</f>
        <v>https://play.google.com/store/apps/details?id=com.finopaymentbank.mobile&amp;reviewId=1e928902-72bc-46b7-a899-f126e82301c1</v>
      </c>
      <c r="J750" t="s">
        <v>52</v>
      </c>
      <c r="Y750" t="s">
        <v>53</v>
      </c>
      <c r="Z750" t="s">
        <v>54</v>
      </c>
      <c r="AD750" t="s">
        <v>94</v>
      </c>
      <c r="AE750" t="s">
        <v>95</v>
      </c>
      <c r="AF750" t="s">
        <v>3017</v>
      </c>
      <c r="AH750" t="s">
        <v>1990</v>
      </c>
      <c r="AI750" t="s">
        <v>2446</v>
      </c>
      <c r="AJ750">
        <v>33</v>
      </c>
      <c r="AK750" t="s">
        <v>63</v>
      </c>
      <c r="AL750" t="s">
        <v>58</v>
      </c>
      <c r="AM750" t="s">
        <v>58</v>
      </c>
      <c r="AN750" t="s">
        <v>58</v>
      </c>
      <c r="AO750" t="s">
        <v>58</v>
      </c>
      <c r="AP750" t="s">
        <v>58</v>
      </c>
      <c r="AQ750" t="s">
        <v>783</v>
      </c>
    </row>
    <row r="751" spans="1:43" x14ac:dyDescent="0.35">
      <c r="A751" t="s">
        <v>2972</v>
      </c>
      <c r="B751" t="s">
        <v>47</v>
      </c>
      <c r="C751" t="s">
        <v>3018</v>
      </c>
      <c r="E751" t="s">
        <v>49</v>
      </c>
      <c r="F751" t="s">
        <v>3019</v>
      </c>
      <c r="G751" t="s">
        <v>3020</v>
      </c>
      <c r="I751" t="str">
        <f>HYPERLINK("https://play.google.com/store/apps/details?id=com.finopaymentbank.mobile&amp;reviewId=bac1a500-a48b-4c97-b241-01a7dc2a8748","https://play.google.com/store/apps/details?id=com.finopaymentbank.mobile&amp;reviewId=bac1a500-a48b-4c97-b241-01a7dc2a8748")</f>
        <v>https://play.google.com/store/apps/details?id=com.finopaymentbank.mobile&amp;reviewId=bac1a500-a48b-4c97-b241-01a7dc2a8748</v>
      </c>
      <c r="J751" t="s">
        <v>52</v>
      </c>
      <c r="Y751" t="s">
        <v>53</v>
      </c>
      <c r="Z751" t="s">
        <v>54</v>
      </c>
      <c r="AD751" t="s">
        <v>858</v>
      </c>
      <c r="AE751" t="s">
        <v>95</v>
      </c>
      <c r="AF751" t="s">
        <v>3021</v>
      </c>
      <c r="AI751" t="s">
        <v>2801</v>
      </c>
      <c r="AJ751">
        <v>28</v>
      </c>
      <c r="AK751" t="s">
        <v>63</v>
      </c>
      <c r="AL751" t="s">
        <v>58</v>
      </c>
      <c r="AM751" t="s">
        <v>58</v>
      </c>
      <c r="AN751" t="s">
        <v>58</v>
      </c>
      <c r="AO751" t="s">
        <v>58</v>
      </c>
      <c r="AP751" t="s">
        <v>58</v>
      </c>
      <c r="AQ751" t="s">
        <v>783</v>
      </c>
    </row>
    <row r="752" spans="1:43" x14ac:dyDescent="0.35">
      <c r="A752" t="s">
        <v>2972</v>
      </c>
      <c r="B752" t="s">
        <v>47</v>
      </c>
      <c r="C752" t="s">
        <v>3022</v>
      </c>
      <c r="E752" t="s">
        <v>76</v>
      </c>
      <c r="F752" t="s">
        <v>3023</v>
      </c>
      <c r="G752" t="s">
        <v>3024</v>
      </c>
      <c r="I752" t="str">
        <f>HYPERLINK("https://play.google.com/store/apps/details?id=com.finopaymentbank.mobile&amp;reviewId=f4ba60cf-0041-4f2b-8512-76ada5e5c989","https://play.google.com/store/apps/details?id=com.finopaymentbank.mobile&amp;reviewId=f4ba60cf-0041-4f2b-8512-76ada5e5c989")</f>
        <v>https://play.google.com/store/apps/details?id=com.finopaymentbank.mobile&amp;reviewId=f4ba60cf-0041-4f2b-8512-76ada5e5c989</v>
      </c>
      <c r="J752" t="s">
        <v>52</v>
      </c>
      <c r="Y752" t="s">
        <v>53</v>
      </c>
      <c r="Z752" t="s">
        <v>114</v>
      </c>
      <c r="AD752" t="s">
        <v>797</v>
      </c>
      <c r="AE752" t="s">
        <v>95</v>
      </c>
      <c r="AF752" t="s">
        <v>3025</v>
      </c>
      <c r="AI752" t="s">
        <v>253</v>
      </c>
      <c r="AJ752">
        <v>30</v>
      </c>
      <c r="AK752" t="s">
        <v>63</v>
      </c>
      <c r="AL752" t="s">
        <v>58</v>
      </c>
      <c r="AM752" t="s">
        <v>58</v>
      </c>
      <c r="AN752" t="s">
        <v>58</v>
      </c>
      <c r="AO752" t="s">
        <v>58</v>
      </c>
      <c r="AP752" t="s">
        <v>58</v>
      </c>
      <c r="AQ752" t="s">
        <v>783</v>
      </c>
    </row>
    <row r="753" spans="1:43" x14ac:dyDescent="0.35">
      <c r="A753" t="s">
        <v>2972</v>
      </c>
      <c r="B753" t="s">
        <v>47</v>
      </c>
      <c r="C753" t="s">
        <v>3026</v>
      </c>
      <c r="E753" t="s">
        <v>49</v>
      </c>
      <c r="F753" t="s">
        <v>3027</v>
      </c>
      <c r="G753" t="s">
        <v>3028</v>
      </c>
      <c r="I753" t="str">
        <f>HYPERLINK("https://play.google.com/store/apps/details?id=com.finopaymentbank.mobile&amp;reviewId=1a8d4aec-7bb9-4860-9083-40eef1ee1cb4","https://play.google.com/store/apps/details?id=com.finopaymentbank.mobile&amp;reviewId=1a8d4aec-7bb9-4860-9083-40eef1ee1cb4")</f>
        <v>https://play.google.com/store/apps/details?id=com.finopaymentbank.mobile&amp;reviewId=1a8d4aec-7bb9-4860-9083-40eef1ee1cb4</v>
      </c>
      <c r="J753" t="s">
        <v>52</v>
      </c>
      <c r="Y753" t="s">
        <v>53</v>
      </c>
      <c r="Z753" t="s">
        <v>54</v>
      </c>
      <c r="AD753" t="s">
        <v>94</v>
      </c>
      <c r="AE753" t="s">
        <v>95</v>
      </c>
      <c r="AF753" t="s">
        <v>3029</v>
      </c>
      <c r="AH753" t="s">
        <v>1990</v>
      </c>
      <c r="AI753" t="s">
        <v>646</v>
      </c>
      <c r="AJ753">
        <v>30</v>
      </c>
      <c r="AK753" t="s">
        <v>63</v>
      </c>
      <c r="AL753" t="s">
        <v>58</v>
      </c>
      <c r="AM753" t="s">
        <v>58</v>
      </c>
      <c r="AN753" t="s">
        <v>58</v>
      </c>
      <c r="AO753" t="s">
        <v>58</v>
      </c>
      <c r="AP753" t="s">
        <v>58</v>
      </c>
      <c r="AQ753" t="s">
        <v>783</v>
      </c>
    </row>
    <row r="754" spans="1:43" x14ac:dyDescent="0.35">
      <c r="A754" t="s">
        <v>2972</v>
      </c>
      <c r="B754" t="s">
        <v>47</v>
      </c>
      <c r="C754" t="s">
        <v>3030</v>
      </c>
      <c r="E754" t="s">
        <v>76</v>
      </c>
      <c r="F754" t="s">
        <v>3031</v>
      </c>
      <c r="G754" t="s">
        <v>3032</v>
      </c>
      <c r="I754" t="str">
        <f>HYPERLINK("https://play.google.com/store/apps/details?id=com.finopaymentbank.mobile&amp;reviewId=328f1124-aafb-4e92-88f6-6a0b8bf10cd8","https://play.google.com/store/apps/details?id=com.finopaymentbank.mobile&amp;reviewId=328f1124-aafb-4e92-88f6-6a0b8bf10cd8")</f>
        <v>https://play.google.com/store/apps/details?id=com.finopaymentbank.mobile&amp;reviewId=328f1124-aafb-4e92-88f6-6a0b8bf10cd8</v>
      </c>
      <c r="J754" t="s">
        <v>52</v>
      </c>
      <c r="Y754" t="s">
        <v>53</v>
      </c>
      <c r="Z754" t="s">
        <v>114</v>
      </c>
      <c r="AH754" t="s">
        <v>55</v>
      </c>
      <c r="AI754" t="s">
        <v>222</v>
      </c>
      <c r="AJ754">
        <v>31</v>
      </c>
      <c r="AK754" t="s">
        <v>63</v>
      </c>
      <c r="AL754" t="s">
        <v>58</v>
      </c>
      <c r="AM754" t="s">
        <v>58</v>
      </c>
      <c r="AN754" t="s">
        <v>58</v>
      </c>
      <c r="AO754" t="s">
        <v>58</v>
      </c>
      <c r="AP754" t="s">
        <v>58</v>
      </c>
      <c r="AQ754" t="s">
        <v>58</v>
      </c>
    </row>
    <row r="755" spans="1:43" x14ac:dyDescent="0.35">
      <c r="A755" t="s">
        <v>3033</v>
      </c>
      <c r="B755" t="s">
        <v>47</v>
      </c>
      <c r="C755" t="s">
        <v>3034</v>
      </c>
      <c r="E755" t="s">
        <v>76</v>
      </c>
      <c r="F755" t="s">
        <v>3035</v>
      </c>
      <c r="G755" t="s">
        <v>3036</v>
      </c>
      <c r="I755" t="str">
        <f>HYPERLINK("https://play.google.com/store/apps/details?id=com.finopaymentbank.mobile&amp;reviewId=19fcc74b-fb55-442f-a935-28719c9d6f5d","https://play.google.com/store/apps/details?id=com.finopaymentbank.mobile&amp;reviewId=19fcc74b-fb55-442f-a935-28719c9d6f5d")</f>
        <v>https://play.google.com/store/apps/details?id=com.finopaymentbank.mobile&amp;reviewId=19fcc74b-fb55-442f-a935-28719c9d6f5d</v>
      </c>
      <c r="J755" t="s">
        <v>52</v>
      </c>
      <c r="Y755" t="s">
        <v>53</v>
      </c>
      <c r="Z755" t="s">
        <v>114</v>
      </c>
      <c r="AH755" t="s">
        <v>3037</v>
      </c>
      <c r="AI755" t="s">
        <v>178</v>
      </c>
      <c r="AJ755">
        <v>31</v>
      </c>
      <c r="AK755" t="s">
        <v>63</v>
      </c>
      <c r="AL755" t="s">
        <v>58</v>
      </c>
      <c r="AM755" t="s">
        <v>58</v>
      </c>
      <c r="AN755" t="s">
        <v>58</v>
      </c>
      <c r="AO755" t="s">
        <v>58</v>
      </c>
      <c r="AP755" t="s">
        <v>58</v>
      </c>
      <c r="AQ755" t="s">
        <v>58</v>
      </c>
    </row>
    <row r="756" spans="1:43" x14ac:dyDescent="0.35">
      <c r="A756" t="s">
        <v>3033</v>
      </c>
      <c r="B756" t="s">
        <v>47</v>
      </c>
      <c r="C756" t="s">
        <v>3038</v>
      </c>
      <c r="E756" t="s">
        <v>49</v>
      </c>
      <c r="F756" t="s">
        <v>3039</v>
      </c>
      <c r="G756" t="s">
        <v>3040</v>
      </c>
      <c r="I756" t="str">
        <f>HYPERLINK("https://play.google.com/store/apps/details?id=com.finopaymentbank.mobile&amp;reviewId=d54b4073-feec-49f0-839e-65d32dc98063","https://play.google.com/store/apps/details?id=com.finopaymentbank.mobile&amp;reviewId=d54b4073-feec-49f0-839e-65d32dc98063")</f>
        <v>https://play.google.com/store/apps/details?id=com.finopaymentbank.mobile&amp;reviewId=d54b4073-feec-49f0-839e-65d32dc98063</v>
      </c>
      <c r="J756" t="s">
        <v>52</v>
      </c>
      <c r="Y756" t="s">
        <v>53</v>
      </c>
      <c r="Z756" t="s">
        <v>54</v>
      </c>
      <c r="AH756" t="s">
        <v>1990</v>
      </c>
      <c r="AI756" t="s">
        <v>2509</v>
      </c>
      <c r="AJ756">
        <v>34</v>
      </c>
      <c r="AK756" t="s">
        <v>81</v>
      </c>
      <c r="AL756" t="s">
        <v>58</v>
      </c>
      <c r="AM756" t="s">
        <v>58</v>
      </c>
      <c r="AN756" t="s">
        <v>58</v>
      </c>
      <c r="AO756" t="s">
        <v>58</v>
      </c>
      <c r="AP756" t="s">
        <v>58</v>
      </c>
      <c r="AQ756" t="s">
        <v>58</v>
      </c>
    </row>
    <row r="757" spans="1:43" x14ac:dyDescent="0.35">
      <c r="A757" t="s">
        <v>3033</v>
      </c>
      <c r="B757" t="s">
        <v>47</v>
      </c>
      <c r="C757" t="s">
        <v>3041</v>
      </c>
      <c r="E757" t="s">
        <v>76</v>
      </c>
      <c r="F757" t="s">
        <v>3042</v>
      </c>
      <c r="G757" t="s">
        <v>3043</v>
      </c>
      <c r="I757" t="str">
        <f>HYPERLINK("https://play.google.com/store/apps/details?id=com.finopaymentbank.mobile&amp;reviewId=ff62f1b8-0546-4897-a8f3-6262b9f0ff75","https://play.google.com/store/apps/details?id=com.finopaymentbank.mobile&amp;reviewId=ff62f1b8-0546-4897-a8f3-6262b9f0ff75")</f>
        <v>https://play.google.com/store/apps/details?id=com.finopaymentbank.mobile&amp;reviewId=ff62f1b8-0546-4897-a8f3-6262b9f0ff75</v>
      </c>
      <c r="J757" t="s">
        <v>52</v>
      </c>
      <c r="Y757" t="s">
        <v>53</v>
      </c>
      <c r="Z757" t="s">
        <v>114</v>
      </c>
      <c r="AH757" t="s">
        <v>1990</v>
      </c>
      <c r="AI757" t="s">
        <v>1660</v>
      </c>
      <c r="AJ757">
        <v>30</v>
      </c>
      <c r="AK757" t="s">
        <v>313</v>
      </c>
      <c r="AL757" t="s">
        <v>58</v>
      </c>
      <c r="AM757" t="s">
        <v>58</v>
      </c>
      <c r="AN757" t="s">
        <v>58</v>
      </c>
      <c r="AO757" t="s">
        <v>58</v>
      </c>
      <c r="AP757" t="s">
        <v>58</v>
      </c>
      <c r="AQ757" t="s">
        <v>58</v>
      </c>
    </row>
    <row r="758" spans="1:43" x14ac:dyDescent="0.35">
      <c r="A758" t="s">
        <v>3033</v>
      </c>
      <c r="B758" t="s">
        <v>47</v>
      </c>
      <c r="C758" t="s">
        <v>3044</v>
      </c>
      <c r="E758" t="s">
        <v>76</v>
      </c>
      <c r="F758" t="s">
        <v>3045</v>
      </c>
      <c r="G758" t="s">
        <v>3046</v>
      </c>
      <c r="I758" t="str">
        <f>HYPERLINK("https://play.google.com/store/apps/details?id=com.finopaymentbank.mobile&amp;reviewId=d3532d27-3fd4-4508-b46b-e86f39f19d2c","https://play.google.com/store/apps/details?id=com.finopaymentbank.mobile&amp;reviewId=d3532d27-3fd4-4508-b46b-e86f39f19d2c")</f>
        <v>https://play.google.com/store/apps/details?id=com.finopaymentbank.mobile&amp;reviewId=d3532d27-3fd4-4508-b46b-e86f39f19d2c</v>
      </c>
      <c r="J758" t="s">
        <v>52</v>
      </c>
      <c r="Y758" t="s">
        <v>53</v>
      </c>
      <c r="Z758" t="s">
        <v>114</v>
      </c>
      <c r="AH758" t="s">
        <v>1990</v>
      </c>
      <c r="AI758" t="s">
        <v>115</v>
      </c>
      <c r="AJ758">
        <v>34</v>
      </c>
      <c r="AK758" t="s">
        <v>63</v>
      </c>
      <c r="AL758" t="s">
        <v>58</v>
      </c>
      <c r="AM758" t="s">
        <v>58</v>
      </c>
      <c r="AN758" t="s">
        <v>58</v>
      </c>
      <c r="AO758" t="s">
        <v>58</v>
      </c>
      <c r="AP758" t="s">
        <v>58</v>
      </c>
      <c r="AQ758" t="s">
        <v>58</v>
      </c>
    </row>
    <row r="759" spans="1:43" x14ac:dyDescent="0.35">
      <c r="A759" t="s">
        <v>3033</v>
      </c>
      <c r="B759" t="s">
        <v>47</v>
      </c>
      <c r="C759" t="s">
        <v>3047</v>
      </c>
      <c r="E759" t="s">
        <v>76</v>
      </c>
      <c r="F759" t="s">
        <v>3048</v>
      </c>
      <c r="G759" t="s">
        <v>3049</v>
      </c>
      <c r="I759" t="str">
        <f>HYPERLINK("https://play.google.com/store/apps/details?id=com.finopaymentbank.mobile&amp;reviewId=c5597c56-7bd1-4972-bc08-093483618149","https://play.google.com/store/apps/details?id=com.finopaymentbank.mobile&amp;reviewId=c5597c56-7bd1-4972-bc08-093483618149")</f>
        <v>https://play.google.com/store/apps/details?id=com.finopaymentbank.mobile&amp;reviewId=c5597c56-7bd1-4972-bc08-093483618149</v>
      </c>
      <c r="J759" t="s">
        <v>52</v>
      </c>
      <c r="Y759" t="s">
        <v>53</v>
      </c>
      <c r="Z759" t="s">
        <v>114</v>
      </c>
      <c r="AH759" t="s">
        <v>1990</v>
      </c>
      <c r="AI759" t="s">
        <v>3050</v>
      </c>
      <c r="AJ759">
        <v>33</v>
      </c>
      <c r="AK759" t="s">
        <v>63</v>
      </c>
      <c r="AL759" t="s">
        <v>58</v>
      </c>
      <c r="AM759" t="s">
        <v>58</v>
      </c>
      <c r="AN759" t="s">
        <v>58</v>
      </c>
      <c r="AO759" t="s">
        <v>58</v>
      </c>
      <c r="AP759" t="s">
        <v>58</v>
      </c>
      <c r="AQ759" t="s">
        <v>58</v>
      </c>
    </row>
    <row r="760" spans="1:43" x14ac:dyDescent="0.35">
      <c r="A760" t="s">
        <v>3033</v>
      </c>
      <c r="B760" t="s">
        <v>47</v>
      </c>
      <c r="C760" t="s">
        <v>3051</v>
      </c>
      <c r="E760" t="s">
        <v>49</v>
      </c>
      <c r="F760" t="s">
        <v>86</v>
      </c>
      <c r="G760" t="s">
        <v>3052</v>
      </c>
      <c r="I760" t="str">
        <f>HYPERLINK("https://play.google.com/store/apps/details?id=com.finopaymentbank.mobile&amp;reviewId=ad0419d2-cddf-4c59-ba9e-38b1f76e365d","https://play.google.com/store/apps/details?id=com.finopaymentbank.mobile&amp;reviewId=ad0419d2-cddf-4c59-ba9e-38b1f76e365d")</f>
        <v>https://play.google.com/store/apps/details?id=com.finopaymentbank.mobile&amp;reviewId=ad0419d2-cddf-4c59-ba9e-38b1f76e365d</v>
      </c>
      <c r="J760" t="s">
        <v>52</v>
      </c>
      <c r="Y760" t="s">
        <v>53</v>
      </c>
      <c r="Z760" t="s">
        <v>54</v>
      </c>
      <c r="AD760" t="s">
        <v>94</v>
      </c>
      <c r="AE760" t="s">
        <v>95</v>
      </c>
      <c r="AF760" t="s">
        <v>3053</v>
      </c>
      <c r="AH760" t="s">
        <v>1990</v>
      </c>
      <c r="AI760" t="s">
        <v>146</v>
      </c>
      <c r="AJ760">
        <v>24</v>
      </c>
      <c r="AK760" t="s">
        <v>63</v>
      </c>
      <c r="AL760" t="s">
        <v>58</v>
      </c>
      <c r="AM760" t="s">
        <v>58</v>
      </c>
      <c r="AN760" t="s">
        <v>58</v>
      </c>
      <c r="AO760" t="s">
        <v>58</v>
      </c>
      <c r="AP760" t="s">
        <v>58</v>
      </c>
      <c r="AQ760" t="s">
        <v>783</v>
      </c>
    </row>
    <row r="761" spans="1:43" x14ac:dyDescent="0.35">
      <c r="A761" t="s">
        <v>3033</v>
      </c>
      <c r="B761" t="s">
        <v>47</v>
      </c>
      <c r="C761" t="s">
        <v>3054</v>
      </c>
      <c r="E761" t="s">
        <v>49</v>
      </c>
      <c r="F761" t="s">
        <v>3055</v>
      </c>
      <c r="G761" t="s">
        <v>3056</v>
      </c>
      <c r="I761" t="str">
        <f>HYPERLINK("https://play.google.com/store/apps/details?id=com.finopaymentbank.mobile&amp;reviewId=73629d81-98bb-41e5-b663-968691bb2877","https://play.google.com/store/apps/details?id=com.finopaymentbank.mobile&amp;reviewId=73629d81-98bb-41e5-b663-968691bb2877")</f>
        <v>https://play.google.com/store/apps/details?id=com.finopaymentbank.mobile&amp;reviewId=73629d81-98bb-41e5-b663-968691bb2877</v>
      </c>
      <c r="J761" t="s">
        <v>52</v>
      </c>
      <c r="Y761" t="s">
        <v>53</v>
      </c>
      <c r="Z761" t="s">
        <v>54</v>
      </c>
      <c r="AD761" t="s">
        <v>94</v>
      </c>
      <c r="AE761" t="s">
        <v>95</v>
      </c>
      <c r="AF761" t="s">
        <v>3057</v>
      </c>
      <c r="AH761" t="s">
        <v>1990</v>
      </c>
      <c r="AI761" t="s">
        <v>2408</v>
      </c>
      <c r="AJ761">
        <v>29</v>
      </c>
      <c r="AK761" t="s">
        <v>63</v>
      </c>
      <c r="AL761" t="s">
        <v>58</v>
      </c>
      <c r="AM761" t="s">
        <v>58</v>
      </c>
      <c r="AN761" t="s">
        <v>58</v>
      </c>
      <c r="AO761" t="s">
        <v>58</v>
      </c>
      <c r="AP761" t="s">
        <v>58</v>
      </c>
      <c r="AQ761" t="s">
        <v>783</v>
      </c>
    </row>
    <row r="762" spans="1:43" x14ac:dyDescent="0.35">
      <c r="A762" t="s">
        <v>3033</v>
      </c>
      <c r="B762" t="s">
        <v>47</v>
      </c>
      <c r="C762" t="s">
        <v>3058</v>
      </c>
      <c r="E762" t="s">
        <v>49</v>
      </c>
      <c r="F762" t="s">
        <v>77</v>
      </c>
      <c r="G762" t="s">
        <v>3059</v>
      </c>
      <c r="I762" t="str">
        <f>HYPERLINK("https://play.google.com/store/apps/details?id=com.finopaymentbank.mobile&amp;reviewId=967b34fb-2dd3-4a95-8b08-d2bb697fffaa","https://play.google.com/store/apps/details?id=com.finopaymentbank.mobile&amp;reviewId=967b34fb-2dd3-4a95-8b08-d2bb697fffaa")</f>
        <v>https://play.google.com/store/apps/details?id=com.finopaymentbank.mobile&amp;reviewId=967b34fb-2dd3-4a95-8b08-d2bb697fffaa</v>
      </c>
      <c r="J762" t="s">
        <v>52</v>
      </c>
      <c r="Y762" t="s">
        <v>53</v>
      </c>
      <c r="Z762" t="s">
        <v>54</v>
      </c>
      <c r="AD762" t="s">
        <v>94</v>
      </c>
      <c r="AE762" t="s">
        <v>95</v>
      </c>
      <c r="AF762" t="s">
        <v>3060</v>
      </c>
      <c r="AH762" t="s">
        <v>1990</v>
      </c>
      <c r="AI762" t="s">
        <v>115</v>
      </c>
      <c r="AJ762">
        <v>31</v>
      </c>
      <c r="AK762" t="s">
        <v>63</v>
      </c>
      <c r="AL762" t="s">
        <v>58</v>
      </c>
      <c r="AM762" t="s">
        <v>58</v>
      </c>
      <c r="AN762" t="s">
        <v>58</v>
      </c>
      <c r="AO762" t="s">
        <v>58</v>
      </c>
      <c r="AP762" t="s">
        <v>58</v>
      </c>
      <c r="AQ762" t="s">
        <v>783</v>
      </c>
    </row>
    <row r="763" spans="1:43" x14ac:dyDescent="0.35">
      <c r="A763" t="s">
        <v>3033</v>
      </c>
      <c r="B763" t="s">
        <v>47</v>
      </c>
      <c r="C763" t="s">
        <v>3061</v>
      </c>
      <c r="E763" t="s">
        <v>76</v>
      </c>
      <c r="F763" t="s">
        <v>3062</v>
      </c>
      <c r="G763" t="s">
        <v>3063</v>
      </c>
      <c r="I763" t="str">
        <f>HYPERLINK("https://play.google.com/store/apps/details?id=com.finopaymentbank.mobile&amp;reviewId=bbeb456c-2a95-4811-b0da-7ae731a1ee0e","https://play.google.com/store/apps/details?id=com.finopaymentbank.mobile&amp;reviewId=bbeb456c-2a95-4811-b0da-7ae731a1ee0e")</f>
        <v>https://play.google.com/store/apps/details?id=com.finopaymentbank.mobile&amp;reviewId=bbeb456c-2a95-4811-b0da-7ae731a1ee0e</v>
      </c>
      <c r="J763" t="s">
        <v>52</v>
      </c>
      <c r="Y763" t="s">
        <v>53</v>
      </c>
      <c r="Z763" t="s">
        <v>79</v>
      </c>
      <c r="AD763" t="s">
        <v>1674</v>
      </c>
      <c r="AE763" t="s">
        <v>95</v>
      </c>
      <c r="AF763" t="s">
        <v>3064</v>
      </c>
      <c r="AH763" t="s">
        <v>1990</v>
      </c>
      <c r="AI763" t="s">
        <v>215</v>
      </c>
      <c r="AJ763">
        <v>31</v>
      </c>
      <c r="AK763" t="s">
        <v>63</v>
      </c>
      <c r="AL763" t="s">
        <v>58</v>
      </c>
      <c r="AM763" t="s">
        <v>58</v>
      </c>
      <c r="AN763" t="s">
        <v>58</v>
      </c>
      <c r="AO763" t="s">
        <v>58</v>
      </c>
      <c r="AP763" t="s">
        <v>58</v>
      </c>
      <c r="AQ763" t="s">
        <v>783</v>
      </c>
    </row>
    <row r="764" spans="1:43" x14ac:dyDescent="0.35">
      <c r="A764" t="s">
        <v>3065</v>
      </c>
      <c r="B764" t="s">
        <v>47</v>
      </c>
      <c r="C764" t="s">
        <v>3066</v>
      </c>
      <c r="E764" t="s">
        <v>49</v>
      </c>
      <c r="F764" t="s">
        <v>3067</v>
      </c>
      <c r="G764" t="s">
        <v>3068</v>
      </c>
      <c r="I764" t="str">
        <f>HYPERLINK("https://play.google.com/store/apps/details?id=com.finopaymentbank.mobile&amp;reviewId=475e9be2-ec56-485e-b336-700acd011843","https://play.google.com/store/apps/details?id=com.finopaymentbank.mobile&amp;reviewId=475e9be2-ec56-485e-b336-700acd011843")</f>
        <v>https://play.google.com/store/apps/details?id=com.finopaymentbank.mobile&amp;reviewId=475e9be2-ec56-485e-b336-700acd011843</v>
      </c>
      <c r="Y764" t="s">
        <v>53</v>
      </c>
      <c r="Z764" t="s">
        <v>54</v>
      </c>
      <c r="AH764" t="s">
        <v>55</v>
      </c>
      <c r="AI764" t="s">
        <v>162</v>
      </c>
      <c r="AJ764">
        <v>30</v>
      </c>
      <c r="AK764" t="s">
        <v>74</v>
      </c>
      <c r="AL764" t="s">
        <v>58</v>
      </c>
      <c r="AM764" t="s">
        <v>58</v>
      </c>
      <c r="AN764" t="s">
        <v>58</v>
      </c>
      <c r="AO764" t="s">
        <v>58</v>
      </c>
      <c r="AP764" t="s">
        <v>58</v>
      </c>
      <c r="AQ764" t="s">
        <v>58</v>
      </c>
    </row>
    <row r="765" spans="1:43" x14ac:dyDescent="0.35">
      <c r="A765" t="s">
        <v>3065</v>
      </c>
      <c r="B765" t="s">
        <v>47</v>
      </c>
      <c r="C765" t="s">
        <v>3069</v>
      </c>
      <c r="E765" t="s">
        <v>49</v>
      </c>
      <c r="F765" t="s">
        <v>77</v>
      </c>
      <c r="G765" t="s">
        <v>3070</v>
      </c>
      <c r="I765" t="str">
        <f>HYPERLINK("https://play.google.com/store/apps/details?id=com.finopaymentbank.mobile&amp;reviewId=4da03c1c-2fd2-4899-893f-ac299b7e9f1f","https://play.google.com/store/apps/details?id=com.finopaymentbank.mobile&amp;reviewId=4da03c1c-2fd2-4899-893f-ac299b7e9f1f")</f>
        <v>https://play.google.com/store/apps/details?id=com.finopaymentbank.mobile&amp;reviewId=4da03c1c-2fd2-4899-893f-ac299b7e9f1f</v>
      </c>
      <c r="J765" t="s">
        <v>52</v>
      </c>
      <c r="Y765" t="s">
        <v>53</v>
      </c>
      <c r="Z765" t="s">
        <v>54</v>
      </c>
      <c r="AH765" t="s">
        <v>466</v>
      </c>
      <c r="AI765" t="s">
        <v>678</v>
      </c>
      <c r="AJ765">
        <v>31</v>
      </c>
      <c r="AK765" t="s">
        <v>81</v>
      </c>
      <c r="AL765" t="s">
        <v>58</v>
      </c>
      <c r="AM765" t="s">
        <v>58</v>
      </c>
      <c r="AN765" t="s">
        <v>58</v>
      </c>
      <c r="AO765" t="s">
        <v>58</v>
      </c>
      <c r="AP765" t="s">
        <v>58</v>
      </c>
      <c r="AQ765" t="s">
        <v>58</v>
      </c>
    </row>
    <row r="766" spans="1:43" x14ac:dyDescent="0.35">
      <c r="A766" t="s">
        <v>3065</v>
      </c>
      <c r="B766" t="s">
        <v>47</v>
      </c>
      <c r="C766" t="s">
        <v>3071</v>
      </c>
      <c r="E766" t="s">
        <v>76</v>
      </c>
      <c r="F766" t="s">
        <v>3072</v>
      </c>
      <c r="G766" t="s">
        <v>3073</v>
      </c>
      <c r="I766" t="str">
        <f>HYPERLINK("https://play.google.com/store/apps/details?id=com.finopaymentbank.mobile&amp;reviewId=9eab72dd-f92c-4733-b9f2-f5840cf5c662","https://play.google.com/store/apps/details?id=com.finopaymentbank.mobile&amp;reviewId=9eab72dd-f92c-4733-b9f2-f5840cf5c662")</f>
        <v>https://play.google.com/store/apps/details?id=com.finopaymentbank.mobile&amp;reviewId=9eab72dd-f92c-4733-b9f2-f5840cf5c662</v>
      </c>
      <c r="J766" t="s">
        <v>52</v>
      </c>
      <c r="Y766" t="s">
        <v>53</v>
      </c>
      <c r="Z766" t="s">
        <v>114</v>
      </c>
      <c r="AH766" t="s">
        <v>1990</v>
      </c>
      <c r="AI766" t="s">
        <v>3074</v>
      </c>
      <c r="AJ766">
        <v>28</v>
      </c>
      <c r="AK766" t="s">
        <v>63</v>
      </c>
      <c r="AL766" t="s">
        <v>58</v>
      </c>
      <c r="AM766" t="s">
        <v>58</v>
      </c>
      <c r="AN766" t="s">
        <v>58</v>
      </c>
      <c r="AO766" t="s">
        <v>58</v>
      </c>
      <c r="AP766" t="s">
        <v>58</v>
      </c>
      <c r="AQ766" t="s">
        <v>58</v>
      </c>
    </row>
    <row r="767" spans="1:43" x14ac:dyDescent="0.35">
      <c r="A767" t="s">
        <v>3065</v>
      </c>
      <c r="B767" t="s">
        <v>47</v>
      </c>
      <c r="C767" t="s">
        <v>3075</v>
      </c>
      <c r="E767" t="s">
        <v>76</v>
      </c>
      <c r="F767" t="s">
        <v>3076</v>
      </c>
      <c r="G767" t="s">
        <v>3077</v>
      </c>
      <c r="I767" t="str">
        <f>HYPERLINK("https://play.google.com/store/apps/details?id=com.finopaymentbank.mobile&amp;reviewId=4b14df1e-3814-4396-aebb-2e81885ea017","https://play.google.com/store/apps/details?id=com.finopaymentbank.mobile&amp;reviewId=4b14df1e-3814-4396-aebb-2e81885ea017")</f>
        <v>https://play.google.com/store/apps/details?id=com.finopaymentbank.mobile&amp;reviewId=4b14df1e-3814-4396-aebb-2e81885ea017</v>
      </c>
      <c r="J767" t="s">
        <v>52</v>
      </c>
      <c r="Y767" t="s">
        <v>53</v>
      </c>
      <c r="Z767" t="s">
        <v>114</v>
      </c>
      <c r="AH767" t="s">
        <v>1990</v>
      </c>
      <c r="AI767" t="s">
        <v>1978</v>
      </c>
      <c r="AJ767">
        <v>30</v>
      </c>
      <c r="AK767" t="s">
        <v>3078</v>
      </c>
      <c r="AL767" t="s">
        <v>58</v>
      </c>
      <c r="AM767" t="s">
        <v>58</v>
      </c>
      <c r="AN767" t="s">
        <v>58</v>
      </c>
      <c r="AO767" t="s">
        <v>58</v>
      </c>
      <c r="AP767" t="s">
        <v>58</v>
      </c>
      <c r="AQ767" t="s">
        <v>58</v>
      </c>
    </row>
    <row r="768" spans="1:43" x14ac:dyDescent="0.35">
      <c r="A768" t="s">
        <v>3065</v>
      </c>
      <c r="B768" t="s">
        <v>47</v>
      </c>
      <c r="C768" t="s">
        <v>3079</v>
      </c>
      <c r="E768" t="s">
        <v>49</v>
      </c>
      <c r="F768" t="s">
        <v>3080</v>
      </c>
      <c r="G768" t="s">
        <v>3081</v>
      </c>
      <c r="I768" t="str">
        <f>HYPERLINK("https://play.google.com/store/apps/details?id=com.finopaymentbank.mobile&amp;reviewId=bf96c016-2d94-451a-9588-53583e9a37e2","https://play.google.com/store/apps/details?id=com.finopaymentbank.mobile&amp;reviewId=bf96c016-2d94-451a-9588-53583e9a37e2")</f>
        <v>https://play.google.com/store/apps/details?id=com.finopaymentbank.mobile&amp;reviewId=bf96c016-2d94-451a-9588-53583e9a37e2</v>
      </c>
      <c r="J768" t="s">
        <v>52</v>
      </c>
      <c r="Y768" t="s">
        <v>53</v>
      </c>
      <c r="Z768" t="s">
        <v>54</v>
      </c>
      <c r="AI768" t="s">
        <v>3082</v>
      </c>
      <c r="AJ768">
        <v>33</v>
      </c>
      <c r="AK768" t="s">
        <v>3078</v>
      </c>
      <c r="AL768" t="s">
        <v>58</v>
      </c>
      <c r="AM768" t="s">
        <v>58</v>
      </c>
      <c r="AN768" t="s">
        <v>58</v>
      </c>
      <c r="AO768" t="s">
        <v>58</v>
      </c>
      <c r="AP768" t="s">
        <v>58</v>
      </c>
      <c r="AQ768" t="s">
        <v>58</v>
      </c>
    </row>
    <row r="769" spans="1:43" x14ac:dyDescent="0.35">
      <c r="A769" t="s">
        <v>3065</v>
      </c>
      <c r="B769" t="s">
        <v>47</v>
      </c>
      <c r="C769" t="s">
        <v>3083</v>
      </c>
      <c r="E769" t="s">
        <v>76</v>
      </c>
      <c r="F769" t="s">
        <v>3084</v>
      </c>
      <c r="G769" t="s">
        <v>3085</v>
      </c>
      <c r="I769" t="str">
        <f>HYPERLINK("https://play.google.com/store/apps/details?id=com.finopaymentbank.mobile&amp;reviewId=f89a6cc7-ba6f-4eba-87ae-6a2e45e11dca","https://play.google.com/store/apps/details?id=com.finopaymentbank.mobile&amp;reviewId=f89a6cc7-ba6f-4eba-87ae-6a2e45e11dca")</f>
        <v>https://play.google.com/store/apps/details?id=com.finopaymentbank.mobile&amp;reviewId=f89a6cc7-ba6f-4eba-87ae-6a2e45e11dca</v>
      </c>
      <c r="J769" t="s">
        <v>52</v>
      </c>
      <c r="Y769" t="s">
        <v>53</v>
      </c>
      <c r="Z769" t="s">
        <v>114</v>
      </c>
      <c r="AH769" t="s">
        <v>1990</v>
      </c>
      <c r="AI769" t="s">
        <v>225</v>
      </c>
      <c r="AJ769">
        <v>33</v>
      </c>
      <c r="AK769" t="s">
        <v>70</v>
      </c>
      <c r="AL769" t="s">
        <v>58</v>
      </c>
      <c r="AM769" t="s">
        <v>58</v>
      </c>
      <c r="AN769" t="s">
        <v>58</v>
      </c>
      <c r="AO769" t="s">
        <v>58</v>
      </c>
      <c r="AP769" t="s">
        <v>58</v>
      </c>
      <c r="AQ769" t="s">
        <v>58</v>
      </c>
    </row>
    <row r="770" spans="1:43" x14ac:dyDescent="0.35">
      <c r="A770" t="s">
        <v>3065</v>
      </c>
      <c r="B770" t="s">
        <v>47</v>
      </c>
      <c r="C770" t="s">
        <v>3086</v>
      </c>
      <c r="E770" t="s">
        <v>49</v>
      </c>
      <c r="F770" t="s">
        <v>66</v>
      </c>
      <c r="G770" t="s">
        <v>3087</v>
      </c>
      <c r="I770" t="str">
        <f>HYPERLINK("https://play.google.com/store/apps/details?id=com.finopaymentbank.mobile&amp;reviewId=68245801-2c7f-48ed-8350-e36fe2e89f73","https://play.google.com/store/apps/details?id=com.finopaymentbank.mobile&amp;reviewId=68245801-2c7f-48ed-8350-e36fe2e89f73")</f>
        <v>https://play.google.com/store/apps/details?id=com.finopaymentbank.mobile&amp;reviewId=68245801-2c7f-48ed-8350-e36fe2e89f73</v>
      </c>
      <c r="Y770" t="s">
        <v>53</v>
      </c>
      <c r="Z770" t="s">
        <v>54</v>
      </c>
      <c r="AH770" t="s">
        <v>1990</v>
      </c>
      <c r="AI770" t="s">
        <v>3088</v>
      </c>
      <c r="AJ770">
        <v>33</v>
      </c>
      <c r="AK770" t="s">
        <v>70</v>
      </c>
      <c r="AL770" t="s">
        <v>58</v>
      </c>
      <c r="AM770" t="s">
        <v>58</v>
      </c>
      <c r="AN770" t="s">
        <v>58</v>
      </c>
      <c r="AO770" t="s">
        <v>58</v>
      </c>
      <c r="AP770" t="s">
        <v>58</v>
      </c>
      <c r="AQ770" t="s">
        <v>58</v>
      </c>
    </row>
    <row r="771" spans="1:43" x14ac:dyDescent="0.35">
      <c r="A771" t="s">
        <v>3065</v>
      </c>
      <c r="B771" t="s">
        <v>47</v>
      </c>
      <c r="C771" t="s">
        <v>3089</v>
      </c>
      <c r="E771" t="s">
        <v>49</v>
      </c>
      <c r="F771" t="s">
        <v>524</v>
      </c>
      <c r="G771" t="s">
        <v>3090</v>
      </c>
      <c r="I771" t="str">
        <f>HYPERLINK("https://play.google.com/store/apps/details?id=com.finopaymentbank.mobile&amp;reviewId=5908d246-59cf-4939-99c4-d1f8aa402bbb","https://play.google.com/store/apps/details?id=com.finopaymentbank.mobile&amp;reviewId=5908d246-59cf-4939-99c4-d1f8aa402bbb")</f>
        <v>https://play.google.com/store/apps/details?id=com.finopaymentbank.mobile&amp;reviewId=5908d246-59cf-4939-99c4-d1f8aa402bbb</v>
      </c>
      <c r="Y771" t="s">
        <v>53</v>
      </c>
      <c r="Z771" t="s">
        <v>54</v>
      </c>
      <c r="AH771" t="s">
        <v>1990</v>
      </c>
      <c r="AI771" t="s">
        <v>476</v>
      </c>
      <c r="AJ771">
        <v>34</v>
      </c>
      <c r="AK771" t="s">
        <v>154</v>
      </c>
      <c r="AL771" t="s">
        <v>58</v>
      </c>
      <c r="AM771" t="s">
        <v>58</v>
      </c>
      <c r="AN771" t="s">
        <v>58</v>
      </c>
      <c r="AO771" t="s">
        <v>58</v>
      </c>
      <c r="AP771" t="s">
        <v>58</v>
      </c>
      <c r="AQ771" t="s">
        <v>58</v>
      </c>
    </row>
    <row r="772" spans="1:43" x14ac:dyDescent="0.35">
      <c r="A772" t="s">
        <v>3065</v>
      </c>
      <c r="B772" t="s">
        <v>47</v>
      </c>
      <c r="C772" t="s">
        <v>3091</v>
      </c>
      <c r="E772" t="s">
        <v>49</v>
      </c>
      <c r="F772" t="s">
        <v>86</v>
      </c>
      <c r="G772" t="s">
        <v>3092</v>
      </c>
      <c r="I772" t="str">
        <f>HYPERLINK("https://play.google.com/store/apps/details?id=com.finopaymentbank.mobile&amp;reviewId=98d92fd8-38c2-44ce-8c1f-e77733268dec","https://play.google.com/store/apps/details?id=com.finopaymentbank.mobile&amp;reviewId=98d92fd8-38c2-44ce-8c1f-e77733268dec")</f>
        <v>https://play.google.com/store/apps/details?id=com.finopaymentbank.mobile&amp;reviewId=98d92fd8-38c2-44ce-8c1f-e77733268dec</v>
      </c>
      <c r="J772" t="s">
        <v>92</v>
      </c>
      <c r="Y772" t="s">
        <v>53</v>
      </c>
      <c r="Z772" t="s">
        <v>54</v>
      </c>
      <c r="AH772" t="s">
        <v>228</v>
      </c>
      <c r="AI772" t="s">
        <v>1946</v>
      </c>
      <c r="AJ772">
        <v>30</v>
      </c>
      <c r="AK772" t="s">
        <v>57</v>
      </c>
      <c r="AL772" t="s">
        <v>58</v>
      </c>
      <c r="AM772" t="s">
        <v>58</v>
      </c>
      <c r="AN772" t="s">
        <v>58</v>
      </c>
      <c r="AO772" t="s">
        <v>58</v>
      </c>
      <c r="AP772" t="s">
        <v>58</v>
      </c>
      <c r="AQ772" t="s">
        <v>58</v>
      </c>
    </row>
    <row r="773" spans="1:43" x14ac:dyDescent="0.35">
      <c r="A773" t="s">
        <v>3065</v>
      </c>
      <c r="B773" t="s">
        <v>47</v>
      </c>
      <c r="C773" t="s">
        <v>3093</v>
      </c>
      <c r="E773" t="s">
        <v>49</v>
      </c>
      <c r="F773" t="s">
        <v>156</v>
      </c>
      <c r="G773" t="s">
        <v>3094</v>
      </c>
      <c r="I773" t="str">
        <f>HYPERLINK("https://play.google.com/store/apps/details?id=com.finopaymentbank.mobile&amp;reviewId=06885c96-1cde-411f-b3f1-776d86fd62c6","https://play.google.com/store/apps/details?id=com.finopaymentbank.mobile&amp;reviewId=06885c96-1cde-411f-b3f1-776d86fd62c6")</f>
        <v>https://play.google.com/store/apps/details?id=com.finopaymentbank.mobile&amp;reviewId=06885c96-1cde-411f-b3f1-776d86fd62c6</v>
      </c>
      <c r="J773" t="s">
        <v>52</v>
      </c>
      <c r="Y773" t="s">
        <v>53</v>
      </c>
      <c r="Z773" t="s">
        <v>54</v>
      </c>
      <c r="AH773" t="s">
        <v>1990</v>
      </c>
      <c r="AI773" t="s">
        <v>391</v>
      </c>
      <c r="AJ773">
        <v>33</v>
      </c>
      <c r="AK773" t="s">
        <v>57</v>
      </c>
      <c r="AL773" t="s">
        <v>58</v>
      </c>
      <c r="AM773" t="s">
        <v>58</v>
      </c>
      <c r="AN773" t="s">
        <v>58</v>
      </c>
      <c r="AO773" t="s">
        <v>58</v>
      </c>
      <c r="AP773" t="s">
        <v>58</v>
      </c>
      <c r="AQ773" t="s">
        <v>58</v>
      </c>
    </row>
    <row r="774" spans="1:43" x14ac:dyDescent="0.35">
      <c r="A774" t="s">
        <v>3065</v>
      </c>
      <c r="B774" t="s">
        <v>47</v>
      </c>
      <c r="C774" t="s">
        <v>3095</v>
      </c>
      <c r="E774" t="s">
        <v>49</v>
      </c>
      <c r="F774" t="s">
        <v>118</v>
      </c>
      <c r="G774" t="s">
        <v>3096</v>
      </c>
      <c r="I774" t="str">
        <f>HYPERLINK("https://play.google.com/store/apps/details?id=com.finopaymentbank.mobile&amp;reviewId=859ee37d-bd3f-4c1b-b992-80a2aaffd835","https://play.google.com/store/apps/details?id=com.finopaymentbank.mobile&amp;reviewId=859ee37d-bd3f-4c1b-b992-80a2aaffd835")</f>
        <v>https://play.google.com/store/apps/details?id=com.finopaymentbank.mobile&amp;reviewId=859ee37d-bd3f-4c1b-b992-80a2aaffd835</v>
      </c>
      <c r="J774" t="s">
        <v>52</v>
      </c>
      <c r="Y774" t="s">
        <v>53</v>
      </c>
      <c r="Z774" t="s">
        <v>54</v>
      </c>
      <c r="AH774" t="s">
        <v>55</v>
      </c>
      <c r="AI774" t="s">
        <v>3097</v>
      </c>
      <c r="AJ774">
        <v>33</v>
      </c>
      <c r="AK774" t="s">
        <v>121</v>
      </c>
      <c r="AL774" t="s">
        <v>58</v>
      </c>
      <c r="AM774" t="s">
        <v>58</v>
      </c>
      <c r="AN774" t="s">
        <v>58</v>
      </c>
      <c r="AO774" t="s">
        <v>58</v>
      </c>
      <c r="AP774" t="s">
        <v>58</v>
      </c>
      <c r="AQ774" t="s">
        <v>58</v>
      </c>
    </row>
    <row r="775" spans="1:43" x14ac:dyDescent="0.35">
      <c r="A775" t="s">
        <v>3065</v>
      </c>
      <c r="B775" t="s">
        <v>47</v>
      </c>
      <c r="C775" t="s">
        <v>3098</v>
      </c>
      <c r="E775" t="s">
        <v>76</v>
      </c>
      <c r="F775" t="s">
        <v>3099</v>
      </c>
      <c r="G775" t="s">
        <v>3100</v>
      </c>
      <c r="I775" t="str">
        <f>HYPERLINK("https://play.google.com/store/apps/details?id=com.finopaymentbank.mobile&amp;reviewId=a310bb21-f723-42e0-85c1-e18ddedacdb8","https://play.google.com/store/apps/details?id=com.finopaymentbank.mobile&amp;reviewId=a310bb21-f723-42e0-85c1-e18ddedacdb8")</f>
        <v>https://play.google.com/store/apps/details?id=com.finopaymentbank.mobile&amp;reviewId=a310bb21-f723-42e0-85c1-e18ddedacdb8</v>
      </c>
      <c r="Y775" t="s">
        <v>53</v>
      </c>
      <c r="Z775" t="s">
        <v>114</v>
      </c>
      <c r="AI775" t="s">
        <v>2937</v>
      </c>
      <c r="AJ775">
        <v>28</v>
      </c>
      <c r="AK775" t="s">
        <v>63</v>
      </c>
      <c r="AL775" t="s">
        <v>58</v>
      </c>
      <c r="AM775" t="s">
        <v>58</v>
      </c>
      <c r="AN775" t="s">
        <v>58</v>
      </c>
      <c r="AO775" t="s">
        <v>58</v>
      </c>
      <c r="AP775" t="s">
        <v>58</v>
      </c>
      <c r="AQ775" t="s">
        <v>58</v>
      </c>
    </row>
    <row r="776" spans="1:43" x14ac:dyDescent="0.35">
      <c r="A776" t="s">
        <v>3065</v>
      </c>
      <c r="B776" t="s">
        <v>47</v>
      </c>
      <c r="C776" t="s">
        <v>3101</v>
      </c>
      <c r="E776" t="s">
        <v>49</v>
      </c>
      <c r="F776" t="s">
        <v>550</v>
      </c>
      <c r="G776" t="s">
        <v>3102</v>
      </c>
      <c r="I776" t="str">
        <f>HYPERLINK("https://play.google.com/store/apps/details?id=com.finopaymentbank.mobile&amp;reviewId=56d484c1-d9d1-47ca-90f1-797c17b2dd9e","https://play.google.com/store/apps/details?id=com.finopaymentbank.mobile&amp;reviewId=56d484c1-d9d1-47ca-90f1-797c17b2dd9e")</f>
        <v>https://play.google.com/store/apps/details?id=com.finopaymentbank.mobile&amp;reviewId=56d484c1-d9d1-47ca-90f1-797c17b2dd9e</v>
      </c>
      <c r="J776" t="s">
        <v>52</v>
      </c>
      <c r="Y776" t="s">
        <v>53</v>
      </c>
      <c r="Z776" t="s">
        <v>54</v>
      </c>
      <c r="AH776" t="s">
        <v>1990</v>
      </c>
      <c r="AI776" t="s">
        <v>514</v>
      </c>
      <c r="AJ776">
        <v>33</v>
      </c>
      <c r="AK776" t="s">
        <v>154</v>
      </c>
      <c r="AL776" t="s">
        <v>58</v>
      </c>
      <c r="AM776" t="s">
        <v>58</v>
      </c>
      <c r="AN776" t="s">
        <v>58</v>
      </c>
      <c r="AO776" t="s">
        <v>58</v>
      </c>
      <c r="AP776" t="s">
        <v>58</v>
      </c>
      <c r="AQ776" t="s">
        <v>58</v>
      </c>
    </row>
    <row r="777" spans="1:43" x14ac:dyDescent="0.35">
      <c r="A777" t="s">
        <v>3065</v>
      </c>
      <c r="B777" t="s">
        <v>47</v>
      </c>
      <c r="C777" t="s">
        <v>3103</v>
      </c>
      <c r="E777" t="s">
        <v>76</v>
      </c>
      <c r="F777" t="s">
        <v>2691</v>
      </c>
      <c r="G777" t="s">
        <v>3104</v>
      </c>
      <c r="I777" t="str">
        <f>HYPERLINK("https://play.google.com/store/apps/details?id=com.finopaymentbank.mobile&amp;reviewId=bda19b66-29ed-4834-aa7b-99457a9e2e69","https://play.google.com/store/apps/details?id=com.finopaymentbank.mobile&amp;reviewId=bda19b66-29ed-4834-aa7b-99457a9e2e69")</f>
        <v>https://play.google.com/store/apps/details?id=com.finopaymentbank.mobile&amp;reviewId=bda19b66-29ed-4834-aa7b-99457a9e2e69</v>
      </c>
      <c r="J777" t="s">
        <v>52</v>
      </c>
      <c r="Y777" t="s">
        <v>53</v>
      </c>
      <c r="Z777" t="s">
        <v>114</v>
      </c>
      <c r="AH777" t="s">
        <v>1990</v>
      </c>
      <c r="AI777" t="s">
        <v>788</v>
      </c>
      <c r="AJ777">
        <v>33</v>
      </c>
      <c r="AK777" t="s">
        <v>63</v>
      </c>
      <c r="AL777" t="s">
        <v>58</v>
      </c>
      <c r="AM777" t="s">
        <v>58</v>
      </c>
      <c r="AN777" t="s">
        <v>58</v>
      </c>
      <c r="AO777" t="s">
        <v>58</v>
      </c>
      <c r="AP777" t="s">
        <v>58</v>
      </c>
      <c r="AQ777" t="s">
        <v>58</v>
      </c>
    </row>
    <row r="778" spans="1:43" x14ac:dyDescent="0.35">
      <c r="A778" t="s">
        <v>3065</v>
      </c>
      <c r="B778" t="s">
        <v>47</v>
      </c>
      <c r="C778" t="s">
        <v>3105</v>
      </c>
      <c r="E778" t="s">
        <v>49</v>
      </c>
      <c r="F778" t="s">
        <v>3106</v>
      </c>
      <c r="G778" t="s">
        <v>3107</v>
      </c>
      <c r="I778" t="str">
        <f>HYPERLINK("https://play.google.com/store/apps/details?id=com.finopaymentbank.mobile&amp;reviewId=3a9f7d19-ca3f-4247-a505-70240804827b","https://play.google.com/store/apps/details?id=com.finopaymentbank.mobile&amp;reviewId=3a9f7d19-ca3f-4247-a505-70240804827b")</f>
        <v>https://play.google.com/store/apps/details?id=com.finopaymentbank.mobile&amp;reviewId=3a9f7d19-ca3f-4247-a505-70240804827b</v>
      </c>
      <c r="Y778" t="s">
        <v>53</v>
      </c>
      <c r="Z778" t="s">
        <v>54</v>
      </c>
      <c r="AH778" t="s">
        <v>1990</v>
      </c>
      <c r="AI778" t="s">
        <v>300</v>
      </c>
      <c r="AJ778">
        <v>29</v>
      </c>
      <c r="AK778" t="s">
        <v>63</v>
      </c>
      <c r="AL778" t="s">
        <v>58</v>
      </c>
      <c r="AM778" t="s">
        <v>58</v>
      </c>
      <c r="AN778" t="s">
        <v>58</v>
      </c>
      <c r="AO778" t="s">
        <v>58</v>
      </c>
      <c r="AP778" t="s">
        <v>58</v>
      </c>
      <c r="AQ778" t="s">
        <v>58</v>
      </c>
    </row>
    <row r="779" spans="1:43" x14ac:dyDescent="0.35">
      <c r="A779" t="s">
        <v>3108</v>
      </c>
      <c r="B779" t="s">
        <v>47</v>
      </c>
      <c r="C779" t="s">
        <v>3109</v>
      </c>
      <c r="E779" t="s">
        <v>76</v>
      </c>
      <c r="F779" t="s">
        <v>3110</v>
      </c>
      <c r="G779" t="s">
        <v>3111</v>
      </c>
      <c r="I779" t="str">
        <f>HYPERLINK("https://play.google.com/store/apps/details?id=com.finopaymentbank.mobile&amp;reviewId=0b8169d3-4037-4aa9-a75b-c5d997d3cedf","https://play.google.com/store/apps/details?id=com.finopaymentbank.mobile&amp;reviewId=0b8169d3-4037-4aa9-a75b-c5d997d3cedf")</f>
        <v>https://play.google.com/store/apps/details?id=com.finopaymentbank.mobile&amp;reviewId=0b8169d3-4037-4aa9-a75b-c5d997d3cedf</v>
      </c>
      <c r="J779" t="s">
        <v>52</v>
      </c>
      <c r="Y779" t="s">
        <v>53</v>
      </c>
      <c r="Z779" t="s">
        <v>79</v>
      </c>
      <c r="AH779" t="s">
        <v>1990</v>
      </c>
      <c r="AI779" t="s">
        <v>273</v>
      </c>
      <c r="AJ779">
        <v>31</v>
      </c>
      <c r="AK779" t="s">
        <v>70</v>
      </c>
      <c r="AL779" t="s">
        <v>58</v>
      </c>
      <c r="AM779" t="s">
        <v>58</v>
      </c>
      <c r="AN779" t="s">
        <v>58</v>
      </c>
      <c r="AO779" t="s">
        <v>58</v>
      </c>
      <c r="AP779" t="s">
        <v>58</v>
      </c>
      <c r="AQ779" t="s">
        <v>58</v>
      </c>
    </row>
    <row r="780" spans="1:43" x14ac:dyDescent="0.35">
      <c r="A780" t="s">
        <v>3108</v>
      </c>
      <c r="B780" t="s">
        <v>47</v>
      </c>
      <c r="C780" t="s">
        <v>3112</v>
      </c>
      <c r="E780" t="s">
        <v>76</v>
      </c>
      <c r="F780" t="s">
        <v>3113</v>
      </c>
      <c r="G780" t="s">
        <v>3114</v>
      </c>
      <c r="I780" t="str">
        <f>HYPERLINK("https://play.google.com/store/apps/details?id=com.finopaymentbank.mobile&amp;reviewId=0bb71ef5-b283-4cd4-aab9-e484d777af58","https://play.google.com/store/apps/details?id=com.finopaymentbank.mobile&amp;reviewId=0bb71ef5-b283-4cd4-aab9-e484d777af58")</f>
        <v>https://play.google.com/store/apps/details?id=com.finopaymentbank.mobile&amp;reviewId=0bb71ef5-b283-4cd4-aab9-e484d777af58</v>
      </c>
      <c r="Y780" t="s">
        <v>53</v>
      </c>
      <c r="Z780" t="s">
        <v>114</v>
      </c>
      <c r="AH780" t="s">
        <v>55</v>
      </c>
      <c r="AI780" t="s">
        <v>3115</v>
      </c>
      <c r="AJ780">
        <v>34</v>
      </c>
      <c r="AK780" t="s">
        <v>63</v>
      </c>
      <c r="AL780" t="s">
        <v>58</v>
      </c>
      <c r="AM780" t="s">
        <v>58</v>
      </c>
      <c r="AN780" t="s">
        <v>58</v>
      </c>
      <c r="AO780" t="s">
        <v>58</v>
      </c>
      <c r="AP780" t="s">
        <v>58</v>
      </c>
      <c r="AQ780" t="s">
        <v>58</v>
      </c>
    </row>
    <row r="781" spans="1:43" x14ac:dyDescent="0.35">
      <c r="A781" t="s">
        <v>3108</v>
      </c>
      <c r="B781" t="s">
        <v>47</v>
      </c>
      <c r="C781" t="s">
        <v>3116</v>
      </c>
      <c r="E781" t="s">
        <v>49</v>
      </c>
      <c r="F781" t="s">
        <v>3117</v>
      </c>
      <c r="G781" t="s">
        <v>3118</v>
      </c>
      <c r="I781" t="str">
        <f>HYPERLINK("https://play.google.com/store/apps/details?id=com.finopaymentbank.mobile&amp;reviewId=0d7fcbd8-87a9-4577-858e-0d69c2ca05e1","https://play.google.com/store/apps/details?id=com.finopaymentbank.mobile&amp;reviewId=0d7fcbd8-87a9-4577-858e-0d69c2ca05e1")</f>
        <v>https://play.google.com/store/apps/details?id=com.finopaymentbank.mobile&amp;reviewId=0d7fcbd8-87a9-4577-858e-0d69c2ca05e1</v>
      </c>
      <c r="J781" t="s">
        <v>52</v>
      </c>
      <c r="Y781" t="s">
        <v>53</v>
      </c>
      <c r="Z781" t="s">
        <v>54</v>
      </c>
      <c r="AI781" t="s">
        <v>1203</v>
      </c>
      <c r="AJ781">
        <v>31</v>
      </c>
      <c r="AK781" t="s">
        <v>116</v>
      </c>
      <c r="AL781" t="s">
        <v>58</v>
      </c>
      <c r="AM781" t="s">
        <v>58</v>
      </c>
      <c r="AN781" t="s">
        <v>58</v>
      </c>
      <c r="AO781" t="s">
        <v>58</v>
      </c>
      <c r="AP781" t="s">
        <v>58</v>
      </c>
      <c r="AQ781" t="s">
        <v>58</v>
      </c>
    </row>
    <row r="782" spans="1:43" x14ac:dyDescent="0.35">
      <c r="A782" t="s">
        <v>3108</v>
      </c>
      <c r="B782" t="s">
        <v>47</v>
      </c>
      <c r="C782" t="s">
        <v>3119</v>
      </c>
      <c r="E782" t="s">
        <v>65</v>
      </c>
      <c r="F782" t="s">
        <v>104</v>
      </c>
      <c r="G782" t="s">
        <v>3120</v>
      </c>
      <c r="I782" t="str">
        <f>HYPERLINK("https://play.google.com/store/apps/details?id=com.finopaymentbank.mobile&amp;reviewId=a68837c7-5f49-4263-b981-a49b55306b06","https://play.google.com/store/apps/details?id=com.finopaymentbank.mobile&amp;reviewId=a68837c7-5f49-4263-b981-a49b55306b06")</f>
        <v>https://play.google.com/store/apps/details?id=com.finopaymentbank.mobile&amp;reviewId=a68837c7-5f49-4263-b981-a49b55306b06</v>
      </c>
      <c r="Y782" t="s">
        <v>53</v>
      </c>
      <c r="Z782" t="s">
        <v>68</v>
      </c>
      <c r="AH782" t="s">
        <v>1990</v>
      </c>
      <c r="AI782" t="s">
        <v>1383</v>
      </c>
      <c r="AJ782">
        <v>30</v>
      </c>
      <c r="AK782" t="s">
        <v>63</v>
      </c>
      <c r="AL782" t="s">
        <v>58</v>
      </c>
      <c r="AM782" t="s">
        <v>58</v>
      </c>
      <c r="AN782" t="s">
        <v>58</v>
      </c>
      <c r="AO782" t="s">
        <v>58</v>
      </c>
      <c r="AP782" t="s">
        <v>58</v>
      </c>
      <c r="AQ782" t="s">
        <v>58</v>
      </c>
    </row>
    <row r="783" spans="1:43" x14ac:dyDescent="0.35">
      <c r="A783" t="s">
        <v>3108</v>
      </c>
      <c r="B783" t="s">
        <v>47</v>
      </c>
      <c r="C783" t="s">
        <v>3121</v>
      </c>
      <c r="E783" t="s">
        <v>49</v>
      </c>
      <c r="F783" t="s">
        <v>3122</v>
      </c>
      <c r="G783" t="s">
        <v>3123</v>
      </c>
      <c r="I783" t="str">
        <f>HYPERLINK("https://play.google.com/store/apps/details?id=com.finopaymentbank.mobile&amp;reviewId=c305a10d-749d-4163-b0f1-86f2caacaacf","https://play.google.com/store/apps/details?id=com.finopaymentbank.mobile&amp;reviewId=c305a10d-749d-4163-b0f1-86f2caacaacf")</f>
        <v>https://play.google.com/store/apps/details?id=com.finopaymentbank.mobile&amp;reviewId=c305a10d-749d-4163-b0f1-86f2caacaacf</v>
      </c>
      <c r="J783" t="s">
        <v>52</v>
      </c>
      <c r="Y783" t="s">
        <v>53</v>
      </c>
      <c r="Z783" t="s">
        <v>93</v>
      </c>
      <c r="AH783" t="s">
        <v>55</v>
      </c>
      <c r="AK783" t="s">
        <v>63</v>
      </c>
      <c r="AL783" t="s">
        <v>58</v>
      </c>
      <c r="AM783" t="s">
        <v>58</v>
      </c>
      <c r="AN783" t="s">
        <v>58</v>
      </c>
      <c r="AO783" t="s">
        <v>58</v>
      </c>
      <c r="AP783" t="s">
        <v>58</v>
      </c>
      <c r="AQ783" t="s">
        <v>58</v>
      </c>
    </row>
    <row r="784" spans="1:43" x14ac:dyDescent="0.35">
      <c r="A784" t="s">
        <v>3108</v>
      </c>
      <c r="B784" t="s">
        <v>47</v>
      </c>
      <c r="C784" t="s">
        <v>3124</v>
      </c>
      <c r="E784" t="s">
        <v>76</v>
      </c>
      <c r="F784" t="s">
        <v>3125</v>
      </c>
      <c r="G784" t="s">
        <v>3126</v>
      </c>
      <c r="I784" t="str">
        <f>HYPERLINK("https://play.google.com/store/apps/details?id=com.finopaymentbank.mobile&amp;reviewId=f5d0a848-201f-47aa-ab05-4d29682c490a","https://play.google.com/store/apps/details?id=com.finopaymentbank.mobile&amp;reviewId=f5d0a848-201f-47aa-ab05-4d29682c490a")</f>
        <v>https://play.google.com/store/apps/details?id=com.finopaymentbank.mobile&amp;reviewId=f5d0a848-201f-47aa-ab05-4d29682c490a</v>
      </c>
      <c r="J784" t="s">
        <v>52</v>
      </c>
      <c r="Y784" t="s">
        <v>53</v>
      </c>
      <c r="Z784" t="s">
        <v>114</v>
      </c>
      <c r="AH784" t="s">
        <v>1990</v>
      </c>
      <c r="AI784" t="s">
        <v>2175</v>
      </c>
      <c r="AJ784">
        <v>31</v>
      </c>
      <c r="AK784" t="s">
        <v>63</v>
      </c>
      <c r="AL784" t="s">
        <v>58</v>
      </c>
      <c r="AM784" t="s">
        <v>58</v>
      </c>
      <c r="AN784" t="s">
        <v>58</v>
      </c>
      <c r="AO784" t="s">
        <v>58</v>
      </c>
      <c r="AP784" t="s">
        <v>58</v>
      </c>
      <c r="AQ784" t="s">
        <v>58</v>
      </c>
    </row>
    <row r="785" spans="1:43" x14ac:dyDescent="0.35">
      <c r="A785" t="s">
        <v>3108</v>
      </c>
      <c r="B785" t="s">
        <v>47</v>
      </c>
      <c r="C785" t="s">
        <v>3127</v>
      </c>
      <c r="E785" t="s">
        <v>49</v>
      </c>
      <c r="F785" t="s">
        <v>151</v>
      </c>
      <c r="G785" t="s">
        <v>3128</v>
      </c>
      <c r="I785" t="str">
        <f>HYPERLINK("https://play.google.com/store/apps/details?id=com.finopaymentbank.mobile&amp;reviewId=e6dd0bfe-1eeb-4d8e-acba-b7df91fe0fbb","https://play.google.com/store/apps/details?id=com.finopaymentbank.mobile&amp;reviewId=e6dd0bfe-1eeb-4d8e-acba-b7df91fe0fbb")</f>
        <v>https://play.google.com/store/apps/details?id=com.finopaymentbank.mobile&amp;reviewId=e6dd0bfe-1eeb-4d8e-acba-b7df91fe0fbb</v>
      </c>
      <c r="J785" t="s">
        <v>52</v>
      </c>
      <c r="Y785" t="s">
        <v>53</v>
      </c>
      <c r="Z785" t="s">
        <v>54</v>
      </c>
      <c r="AH785" t="s">
        <v>1990</v>
      </c>
      <c r="AI785" t="s">
        <v>3129</v>
      </c>
      <c r="AJ785">
        <v>33</v>
      </c>
      <c r="AK785" t="s">
        <v>154</v>
      </c>
      <c r="AL785" t="s">
        <v>58</v>
      </c>
      <c r="AM785" t="s">
        <v>58</v>
      </c>
      <c r="AN785" t="s">
        <v>58</v>
      </c>
      <c r="AO785" t="s">
        <v>58</v>
      </c>
      <c r="AP785" t="s">
        <v>58</v>
      </c>
      <c r="AQ785" t="s">
        <v>58</v>
      </c>
    </row>
    <row r="786" spans="1:43" x14ac:dyDescent="0.35">
      <c r="A786" t="s">
        <v>3108</v>
      </c>
      <c r="B786" t="s">
        <v>47</v>
      </c>
      <c r="C786" t="s">
        <v>3130</v>
      </c>
      <c r="E786" t="s">
        <v>49</v>
      </c>
      <c r="F786" t="s">
        <v>77</v>
      </c>
      <c r="G786" t="s">
        <v>3131</v>
      </c>
      <c r="I786" t="str">
        <f>HYPERLINK("https://play.google.com/store/apps/details?id=com.finopaymentbank.mobile&amp;reviewId=4c1e0422-739e-4e35-9895-a6256a1a5e25","https://play.google.com/store/apps/details?id=com.finopaymentbank.mobile&amp;reviewId=4c1e0422-739e-4e35-9895-a6256a1a5e25")</f>
        <v>https://play.google.com/store/apps/details?id=com.finopaymentbank.mobile&amp;reviewId=4c1e0422-739e-4e35-9895-a6256a1a5e25</v>
      </c>
      <c r="J786" t="s">
        <v>52</v>
      </c>
      <c r="Y786" t="s">
        <v>53</v>
      </c>
      <c r="Z786" t="s">
        <v>54</v>
      </c>
      <c r="AH786" t="s">
        <v>1990</v>
      </c>
      <c r="AI786" t="s">
        <v>395</v>
      </c>
      <c r="AJ786">
        <v>33</v>
      </c>
      <c r="AK786" t="s">
        <v>81</v>
      </c>
      <c r="AL786" t="s">
        <v>58</v>
      </c>
      <c r="AM786" t="s">
        <v>58</v>
      </c>
      <c r="AN786" t="s">
        <v>58</v>
      </c>
      <c r="AO786" t="s">
        <v>58</v>
      </c>
      <c r="AP786" t="s">
        <v>58</v>
      </c>
      <c r="AQ786" t="s">
        <v>58</v>
      </c>
    </row>
    <row r="787" spans="1:43" x14ac:dyDescent="0.35">
      <c r="A787" t="s">
        <v>3108</v>
      </c>
      <c r="B787" t="s">
        <v>47</v>
      </c>
      <c r="C787" t="s">
        <v>3132</v>
      </c>
      <c r="E787" t="s">
        <v>49</v>
      </c>
      <c r="F787" t="s">
        <v>3133</v>
      </c>
      <c r="G787" t="s">
        <v>3134</v>
      </c>
      <c r="I787" t="str">
        <f>HYPERLINK("https://play.google.com/store/apps/details?id=com.finopaymentbank.mobile&amp;reviewId=320f9092-0c15-4ac4-a70f-84eec69de029","https://play.google.com/store/apps/details?id=com.finopaymentbank.mobile&amp;reviewId=320f9092-0c15-4ac4-a70f-84eec69de029")</f>
        <v>https://play.google.com/store/apps/details?id=com.finopaymentbank.mobile&amp;reviewId=320f9092-0c15-4ac4-a70f-84eec69de029</v>
      </c>
      <c r="J787" t="s">
        <v>52</v>
      </c>
      <c r="Y787" t="s">
        <v>53</v>
      </c>
      <c r="Z787" t="s">
        <v>54</v>
      </c>
      <c r="AH787" t="s">
        <v>1990</v>
      </c>
      <c r="AI787" t="s">
        <v>325</v>
      </c>
      <c r="AJ787">
        <v>33</v>
      </c>
      <c r="AK787" t="s">
        <v>387</v>
      </c>
      <c r="AL787" t="s">
        <v>58</v>
      </c>
      <c r="AM787" t="s">
        <v>58</v>
      </c>
      <c r="AN787" t="s">
        <v>58</v>
      </c>
      <c r="AO787" t="s">
        <v>58</v>
      </c>
      <c r="AP787" t="s">
        <v>58</v>
      </c>
      <c r="AQ787" t="s">
        <v>58</v>
      </c>
    </row>
    <row r="788" spans="1:43" x14ac:dyDescent="0.35">
      <c r="A788" t="s">
        <v>3108</v>
      </c>
      <c r="B788" t="s">
        <v>47</v>
      </c>
      <c r="C788" t="s">
        <v>3135</v>
      </c>
      <c r="E788" t="s">
        <v>49</v>
      </c>
      <c r="F788" t="s">
        <v>3136</v>
      </c>
      <c r="G788" t="s">
        <v>3137</v>
      </c>
      <c r="I788" t="str">
        <f>HYPERLINK("https://play.google.com/store/apps/details?id=com.finopaymentbank.mobile&amp;reviewId=22ca5408-46d0-45e3-a23e-14617252cd1b","https://play.google.com/store/apps/details?id=com.finopaymentbank.mobile&amp;reviewId=22ca5408-46d0-45e3-a23e-14617252cd1b")</f>
        <v>https://play.google.com/store/apps/details?id=com.finopaymentbank.mobile&amp;reviewId=22ca5408-46d0-45e3-a23e-14617252cd1b</v>
      </c>
      <c r="J788" t="s">
        <v>52</v>
      </c>
      <c r="Y788" t="s">
        <v>53</v>
      </c>
      <c r="Z788" t="s">
        <v>54</v>
      </c>
      <c r="AH788" t="s">
        <v>1990</v>
      </c>
      <c r="AI788" t="s">
        <v>146</v>
      </c>
      <c r="AJ788">
        <v>24</v>
      </c>
      <c r="AK788" t="s">
        <v>63</v>
      </c>
      <c r="AL788" t="s">
        <v>58</v>
      </c>
      <c r="AM788" t="s">
        <v>58</v>
      </c>
      <c r="AN788" t="s">
        <v>58</v>
      </c>
      <c r="AO788" t="s">
        <v>58</v>
      </c>
      <c r="AP788" t="s">
        <v>58</v>
      </c>
      <c r="AQ788" t="s">
        <v>58</v>
      </c>
    </row>
    <row r="789" spans="1:43" x14ac:dyDescent="0.35">
      <c r="A789" t="s">
        <v>3108</v>
      </c>
      <c r="B789" t="s">
        <v>47</v>
      </c>
      <c r="C789" t="s">
        <v>3138</v>
      </c>
      <c r="E789" t="s">
        <v>49</v>
      </c>
      <c r="F789" t="s">
        <v>86</v>
      </c>
      <c r="G789" t="s">
        <v>3139</v>
      </c>
      <c r="I789" t="str">
        <f>HYPERLINK("https://play.google.com/store/apps/details?id=com.finopaymentbank.mobile&amp;reviewId=4f90eb81-4b48-44fb-bd31-e09c07bb69b8","https://play.google.com/store/apps/details?id=com.finopaymentbank.mobile&amp;reviewId=4f90eb81-4b48-44fb-bd31-e09c07bb69b8")</f>
        <v>https://play.google.com/store/apps/details?id=com.finopaymentbank.mobile&amp;reviewId=4f90eb81-4b48-44fb-bd31-e09c07bb69b8</v>
      </c>
      <c r="Y789" t="s">
        <v>53</v>
      </c>
      <c r="Z789" t="s">
        <v>54</v>
      </c>
      <c r="AH789" t="s">
        <v>1990</v>
      </c>
      <c r="AI789" t="s">
        <v>386</v>
      </c>
      <c r="AJ789">
        <v>28</v>
      </c>
      <c r="AK789" t="s">
        <v>57</v>
      </c>
      <c r="AL789" t="s">
        <v>58</v>
      </c>
      <c r="AM789" t="s">
        <v>58</v>
      </c>
      <c r="AN789" t="s">
        <v>58</v>
      </c>
      <c r="AO789" t="s">
        <v>58</v>
      </c>
      <c r="AP789" t="s">
        <v>58</v>
      </c>
      <c r="AQ789" t="s">
        <v>58</v>
      </c>
    </row>
    <row r="790" spans="1:43" x14ac:dyDescent="0.35">
      <c r="A790" t="s">
        <v>3108</v>
      </c>
      <c r="B790" t="s">
        <v>47</v>
      </c>
      <c r="C790" t="s">
        <v>3140</v>
      </c>
      <c r="E790" t="s">
        <v>65</v>
      </c>
      <c r="F790" t="s">
        <v>86</v>
      </c>
      <c r="G790" t="s">
        <v>3141</v>
      </c>
      <c r="I790" t="str">
        <f>HYPERLINK("https://play.google.com/store/apps/details?id=com.finopaymentbank.mobile&amp;reviewId=f59ed462-f80b-490d-bd86-a9a2b82df578","https://play.google.com/store/apps/details?id=com.finopaymentbank.mobile&amp;reviewId=f59ed462-f80b-490d-bd86-a9a2b82df578")</f>
        <v>https://play.google.com/store/apps/details?id=com.finopaymentbank.mobile&amp;reviewId=f59ed462-f80b-490d-bd86-a9a2b82df578</v>
      </c>
      <c r="J790" t="s">
        <v>52</v>
      </c>
      <c r="Y790" t="s">
        <v>53</v>
      </c>
      <c r="Z790" t="s">
        <v>68</v>
      </c>
      <c r="AH790" t="s">
        <v>1990</v>
      </c>
      <c r="AI790" t="s">
        <v>382</v>
      </c>
      <c r="AJ790">
        <v>33</v>
      </c>
      <c r="AK790" t="s">
        <v>57</v>
      </c>
      <c r="AL790" t="s">
        <v>58</v>
      </c>
      <c r="AM790" t="s">
        <v>58</v>
      </c>
      <c r="AN790" t="s">
        <v>58</v>
      </c>
      <c r="AO790" t="s">
        <v>58</v>
      </c>
      <c r="AP790" t="s">
        <v>58</v>
      </c>
      <c r="AQ790" t="s">
        <v>58</v>
      </c>
    </row>
    <row r="791" spans="1:43" x14ac:dyDescent="0.35">
      <c r="A791" t="s">
        <v>3108</v>
      </c>
      <c r="B791" t="s">
        <v>47</v>
      </c>
      <c r="C791" t="s">
        <v>3142</v>
      </c>
      <c r="E791" t="s">
        <v>76</v>
      </c>
      <c r="F791" t="s">
        <v>3143</v>
      </c>
      <c r="G791" t="s">
        <v>3144</v>
      </c>
      <c r="I791" t="str">
        <f>HYPERLINK("https://play.google.com/store/apps/details?id=com.finopaymentbank.mobile&amp;reviewId=83d6022b-b270-4685-8a9b-ef97ea687d89","https://play.google.com/store/apps/details?id=com.finopaymentbank.mobile&amp;reviewId=83d6022b-b270-4685-8a9b-ef97ea687d89")</f>
        <v>https://play.google.com/store/apps/details?id=com.finopaymentbank.mobile&amp;reviewId=83d6022b-b270-4685-8a9b-ef97ea687d89</v>
      </c>
      <c r="J791" t="s">
        <v>52</v>
      </c>
      <c r="Y791" t="s">
        <v>53</v>
      </c>
      <c r="Z791" t="s">
        <v>114</v>
      </c>
      <c r="AH791" t="s">
        <v>1990</v>
      </c>
      <c r="AI791" t="s">
        <v>3145</v>
      </c>
      <c r="AJ791">
        <v>31</v>
      </c>
      <c r="AK791" t="s">
        <v>57</v>
      </c>
      <c r="AL791" t="s">
        <v>58</v>
      </c>
      <c r="AM791" t="s">
        <v>58</v>
      </c>
      <c r="AN791" t="s">
        <v>58</v>
      </c>
      <c r="AO791" t="s">
        <v>58</v>
      </c>
      <c r="AP791" t="s">
        <v>58</v>
      </c>
      <c r="AQ791" t="s">
        <v>58</v>
      </c>
    </row>
    <row r="792" spans="1:43" x14ac:dyDescent="0.35">
      <c r="A792" t="s">
        <v>3108</v>
      </c>
      <c r="B792" t="s">
        <v>47</v>
      </c>
      <c r="C792" t="s">
        <v>3146</v>
      </c>
      <c r="E792" t="s">
        <v>49</v>
      </c>
      <c r="F792" t="s">
        <v>3147</v>
      </c>
      <c r="G792" t="s">
        <v>3148</v>
      </c>
      <c r="I792" t="str">
        <f>HYPERLINK("https://play.google.com/store/apps/details?id=com.finopaymentbank.mobile&amp;reviewId=42578e2b-22d3-4625-9fec-7d72a6080062","https://play.google.com/store/apps/details?id=com.finopaymentbank.mobile&amp;reviewId=42578e2b-22d3-4625-9fec-7d72a6080062")</f>
        <v>https://play.google.com/store/apps/details?id=com.finopaymentbank.mobile&amp;reviewId=42578e2b-22d3-4625-9fec-7d72a6080062</v>
      </c>
      <c r="J792" t="s">
        <v>52</v>
      </c>
      <c r="Y792" t="s">
        <v>53</v>
      </c>
      <c r="Z792" t="s">
        <v>54</v>
      </c>
      <c r="AH792" t="s">
        <v>1990</v>
      </c>
      <c r="AI792" t="s">
        <v>1322</v>
      </c>
      <c r="AJ792">
        <v>30</v>
      </c>
      <c r="AK792" t="s">
        <v>57</v>
      </c>
      <c r="AL792" t="s">
        <v>58</v>
      </c>
      <c r="AM792" t="s">
        <v>58</v>
      </c>
      <c r="AN792" t="s">
        <v>58</v>
      </c>
      <c r="AO792" t="s">
        <v>58</v>
      </c>
      <c r="AP792" t="s">
        <v>58</v>
      </c>
      <c r="AQ792" t="s">
        <v>58</v>
      </c>
    </row>
    <row r="793" spans="1:43" x14ac:dyDescent="0.35">
      <c r="A793" t="s">
        <v>3108</v>
      </c>
      <c r="B793" t="s">
        <v>47</v>
      </c>
      <c r="C793" t="s">
        <v>2061</v>
      </c>
      <c r="E793" t="s">
        <v>76</v>
      </c>
      <c r="F793" t="s">
        <v>3149</v>
      </c>
      <c r="G793" t="s">
        <v>3150</v>
      </c>
      <c r="I793" t="str">
        <f>HYPERLINK("https://play.google.com/store/apps/details?id=com.finopaymentbank.mobile&amp;reviewId=c07e7b53-fe05-493c-a11b-80a792640ac9","https://play.google.com/store/apps/details?id=com.finopaymentbank.mobile&amp;reviewId=c07e7b53-fe05-493c-a11b-80a792640ac9")</f>
        <v>https://play.google.com/store/apps/details?id=com.finopaymentbank.mobile&amp;reviewId=c07e7b53-fe05-493c-a11b-80a792640ac9</v>
      </c>
      <c r="J793" t="s">
        <v>52</v>
      </c>
      <c r="Y793" t="s">
        <v>53</v>
      </c>
      <c r="Z793" t="s">
        <v>114</v>
      </c>
      <c r="AH793" t="s">
        <v>55</v>
      </c>
      <c r="AI793" t="s">
        <v>3151</v>
      </c>
      <c r="AJ793">
        <v>33</v>
      </c>
      <c r="AK793" t="s">
        <v>63</v>
      </c>
      <c r="AL793" t="s">
        <v>58</v>
      </c>
      <c r="AM793" t="s">
        <v>58</v>
      </c>
      <c r="AN793" t="s">
        <v>58</v>
      </c>
      <c r="AO793" t="s">
        <v>58</v>
      </c>
      <c r="AP793" t="s">
        <v>58</v>
      </c>
      <c r="AQ793" t="s">
        <v>58</v>
      </c>
    </row>
    <row r="794" spans="1:43" x14ac:dyDescent="0.35">
      <c r="A794" t="s">
        <v>3108</v>
      </c>
      <c r="B794" t="s">
        <v>47</v>
      </c>
      <c r="C794" t="s">
        <v>3152</v>
      </c>
      <c r="E794" t="s">
        <v>49</v>
      </c>
      <c r="F794" t="s">
        <v>3153</v>
      </c>
      <c r="G794" t="s">
        <v>3154</v>
      </c>
      <c r="I794" t="str">
        <f>HYPERLINK("https://play.google.com/store/apps/details?id=com.finopaymentbank.mobile&amp;reviewId=bea2a5b6-a470-4a17-81ba-196d9a8732a4","https://play.google.com/store/apps/details?id=com.finopaymentbank.mobile&amp;reviewId=bea2a5b6-a470-4a17-81ba-196d9a8732a4")</f>
        <v>https://play.google.com/store/apps/details?id=com.finopaymentbank.mobile&amp;reviewId=bea2a5b6-a470-4a17-81ba-196d9a8732a4</v>
      </c>
      <c r="J794" t="s">
        <v>52</v>
      </c>
      <c r="Y794" t="s">
        <v>53</v>
      </c>
      <c r="Z794" t="s">
        <v>93</v>
      </c>
      <c r="AH794" t="s">
        <v>1990</v>
      </c>
      <c r="AI794" t="s">
        <v>1998</v>
      </c>
      <c r="AJ794">
        <v>31</v>
      </c>
      <c r="AK794" t="s">
        <v>70</v>
      </c>
      <c r="AL794" t="s">
        <v>58</v>
      </c>
      <c r="AM794" t="s">
        <v>58</v>
      </c>
      <c r="AN794" t="s">
        <v>58</v>
      </c>
      <c r="AO794" t="s">
        <v>58</v>
      </c>
      <c r="AP794" t="s">
        <v>58</v>
      </c>
      <c r="AQ794" t="s">
        <v>58</v>
      </c>
    </row>
    <row r="795" spans="1:43" x14ac:dyDescent="0.35">
      <c r="A795" t="s">
        <v>3108</v>
      </c>
      <c r="B795" t="s">
        <v>47</v>
      </c>
      <c r="C795" t="s">
        <v>3155</v>
      </c>
      <c r="E795" t="s">
        <v>49</v>
      </c>
      <c r="F795" t="s">
        <v>3156</v>
      </c>
      <c r="G795" t="s">
        <v>3157</v>
      </c>
      <c r="I795" t="str">
        <f>HYPERLINK("https://play.google.com/store/apps/details?id=com.finopaymentbank.mobile&amp;reviewId=ade62cda-bf51-41f8-b8a5-fa4ab01f8643","https://play.google.com/store/apps/details?id=com.finopaymentbank.mobile&amp;reviewId=ade62cda-bf51-41f8-b8a5-fa4ab01f8643")</f>
        <v>https://play.google.com/store/apps/details?id=com.finopaymentbank.mobile&amp;reviewId=ade62cda-bf51-41f8-b8a5-fa4ab01f8643</v>
      </c>
      <c r="Y795" t="s">
        <v>53</v>
      </c>
      <c r="Z795" t="s">
        <v>54</v>
      </c>
      <c r="AH795" t="s">
        <v>1990</v>
      </c>
      <c r="AI795" t="s">
        <v>138</v>
      </c>
      <c r="AJ795">
        <v>29</v>
      </c>
      <c r="AK795" t="s">
        <v>63</v>
      </c>
      <c r="AL795" t="s">
        <v>58</v>
      </c>
      <c r="AM795" t="s">
        <v>58</v>
      </c>
      <c r="AN795" t="s">
        <v>58</v>
      </c>
      <c r="AO795" t="s">
        <v>58</v>
      </c>
      <c r="AP795" t="s">
        <v>58</v>
      </c>
      <c r="AQ795" t="s">
        <v>58</v>
      </c>
    </row>
    <row r="796" spans="1:43" x14ac:dyDescent="0.35">
      <c r="A796" t="s">
        <v>3108</v>
      </c>
      <c r="B796" t="s">
        <v>47</v>
      </c>
      <c r="C796" t="s">
        <v>3158</v>
      </c>
      <c r="E796" t="s">
        <v>49</v>
      </c>
      <c r="F796" t="s">
        <v>3159</v>
      </c>
      <c r="G796" t="s">
        <v>3160</v>
      </c>
      <c r="I796" t="str">
        <f>HYPERLINK("https://play.google.com/store/apps/details?id=com.finopaymentbank.mobile&amp;reviewId=91948ba1-6020-4ef9-9faa-aad3f095364e","https://play.google.com/store/apps/details?id=com.finopaymentbank.mobile&amp;reviewId=91948ba1-6020-4ef9-9faa-aad3f095364e")</f>
        <v>https://play.google.com/store/apps/details?id=com.finopaymentbank.mobile&amp;reviewId=91948ba1-6020-4ef9-9faa-aad3f095364e</v>
      </c>
      <c r="Y796" t="s">
        <v>53</v>
      </c>
      <c r="Z796" t="s">
        <v>54</v>
      </c>
      <c r="AH796" t="s">
        <v>1990</v>
      </c>
      <c r="AI796" t="s">
        <v>2937</v>
      </c>
      <c r="AJ796">
        <v>28</v>
      </c>
      <c r="AK796" t="s">
        <v>57</v>
      </c>
      <c r="AL796" t="s">
        <v>58</v>
      </c>
      <c r="AM796" t="s">
        <v>58</v>
      </c>
      <c r="AN796" t="s">
        <v>58</v>
      </c>
      <c r="AO796" t="s">
        <v>58</v>
      </c>
      <c r="AP796" t="s">
        <v>58</v>
      </c>
      <c r="AQ796" t="s">
        <v>58</v>
      </c>
    </row>
    <row r="797" spans="1:43" x14ac:dyDescent="0.35">
      <c r="A797" t="s">
        <v>3161</v>
      </c>
      <c r="B797" t="s">
        <v>47</v>
      </c>
      <c r="C797" t="s">
        <v>3162</v>
      </c>
      <c r="E797" t="s">
        <v>49</v>
      </c>
      <c r="F797" t="s">
        <v>3163</v>
      </c>
      <c r="G797" t="s">
        <v>3164</v>
      </c>
      <c r="I797" t="str">
        <f>HYPERLINK("https://play.google.com/store/apps/details?id=com.finopaymentbank.mobile&amp;reviewId=fc203886-15b6-4cfb-abb0-727296a4a17e","https://play.google.com/store/apps/details?id=com.finopaymentbank.mobile&amp;reviewId=fc203886-15b6-4cfb-abb0-727296a4a17e")</f>
        <v>https://play.google.com/store/apps/details?id=com.finopaymentbank.mobile&amp;reviewId=fc203886-15b6-4cfb-abb0-727296a4a17e</v>
      </c>
      <c r="Y797" t="s">
        <v>53</v>
      </c>
      <c r="Z797" t="s">
        <v>54</v>
      </c>
      <c r="AH797" t="s">
        <v>1990</v>
      </c>
      <c r="AI797" t="s">
        <v>3165</v>
      </c>
      <c r="AJ797">
        <v>33</v>
      </c>
      <c r="AK797" t="s">
        <v>70</v>
      </c>
      <c r="AL797" t="s">
        <v>58</v>
      </c>
      <c r="AM797" t="s">
        <v>58</v>
      </c>
      <c r="AN797" t="s">
        <v>58</v>
      </c>
      <c r="AO797" t="s">
        <v>58</v>
      </c>
      <c r="AP797" t="s">
        <v>58</v>
      </c>
      <c r="AQ797" t="s">
        <v>58</v>
      </c>
    </row>
    <row r="798" spans="1:43" x14ac:dyDescent="0.35">
      <c r="A798" t="s">
        <v>3161</v>
      </c>
      <c r="B798" t="s">
        <v>47</v>
      </c>
      <c r="C798" t="s">
        <v>3166</v>
      </c>
      <c r="E798" t="s">
        <v>49</v>
      </c>
      <c r="F798" t="s">
        <v>334</v>
      </c>
      <c r="G798" t="s">
        <v>3167</v>
      </c>
      <c r="I798" t="str">
        <f>HYPERLINK("https://play.google.com/store/apps/details?id=com.finopaymentbank.mobile&amp;reviewId=8591429f-80fd-475f-9332-f66ae94c84d4","https://play.google.com/store/apps/details?id=com.finopaymentbank.mobile&amp;reviewId=8591429f-80fd-475f-9332-f66ae94c84d4")</f>
        <v>https://play.google.com/store/apps/details?id=com.finopaymentbank.mobile&amp;reviewId=8591429f-80fd-475f-9332-f66ae94c84d4</v>
      </c>
      <c r="J798" t="s">
        <v>211</v>
      </c>
      <c r="Y798" t="s">
        <v>53</v>
      </c>
      <c r="Z798" t="s">
        <v>54</v>
      </c>
      <c r="AH798" t="s">
        <v>1990</v>
      </c>
      <c r="AI798" t="s">
        <v>2504</v>
      </c>
      <c r="AJ798">
        <v>29</v>
      </c>
      <c r="AK798" t="s">
        <v>249</v>
      </c>
      <c r="AL798" t="s">
        <v>58</v>
      </c>
      <c r="AM798" t="s">
        <v>58</v>
      </c>
      <c r="AN798" t="s">
        <v>58</v>
      </c>
      <c r="AO798" t="s">
        <v>58</v>
      </c>
      <c r="AP798" t="s">
        <v>58</v>
      </c>
      <c r="AQ798" t="s">
        <v>58</v>
      </c>
    </row>
    <row r="799" spans="1:43" x14ac:dyDescent="0.35">
      <c r="A799" t="s">
        <v>3161</v>
      </c>
      <c r="B799" t="s">
        <v>47</v>
      </c>
      <c r="C799" t="s">
        <v>3168</v>
      </c>
      <c r="E799" t="s">
        <v>49</v>
      </c>
      <c r="F799" t="s">
        <v>3169</v>
      </c>
      <c r="G799" t="s">
        <v>3170</v>
      </c>
      <c r="I799" t="str">
        <f>HYPERLINK("https://play.google.com/store/apps/details?id=com.finopaymentbank.mobile&amp;reviewId=59b652f8-a305-4094-8601-883cd44fcc16","https://play.google.com/store/apps/details?id=com.finopaymentbank.mobile&amp;reviewId=59b652f8-a305-4094-8601-883cd44fcc16")</f>
        <v>https://play.google.com/store/apps/details?id=com.finopaymentbank.mobile&amp;reviewId=59b652f8-a305-4094-8601-883cd44fcc16</v>
      </c>
      <c r="J799" t="s">
        <v>52</v>
      </c>
      <c r="Y799" t="s">
        <v>53</v>
      </c>
      <c r="Z799" t="s">
        <v>54</v>
      </c>
      <c r="AH799" t="s">
        <v>1990</v>
      </c>
      <c r="AI799" t="s">
        <v>3171</v>
      </c>
      <c r="AJ799">
        <v>33</v>
      </c>
      <c r="AK799" t="s">
        <v>63</v>
      </c>
      <c r="AL799" t="s">
        <v>58</v>
      </c>
      <c r="AM799" t="s">
        <v>58</v>
      </c>
      <c r="AN799" t="s">
        <v>58</v>
      </c>
      <c r="AO799" t="s">
        <v>58</v>
      </c>
      <c r="AP799" t="s">
        <v>58</v>
      </c>
      <c r="AQ799" t="s">
        <v>58</v>
      </c>
    </row>
    <row r="800" spans="1:43" x14ac:dyDescent="0.35">
      <c r="A800" t="s">
        <v>3161</v>
      </c>
      <c r="B800" t="s">
        <v>47</v>
      </c>
      <c r="C800" t="s">
        <v>3172</v>
      </c>
      <c r="E800" t="s">
        <v>49</v>
      </c>
      <c r="F800" t="s">
        <v>3173</v>
      </c>
      <c r="G800" t="s">
        <v>3174</v>
      </c>
      <c r="I800" t="str">
        <f>HYPERLINK("https://play.google.com/store/apps/details?id=com.finopaymentbank.mobile&amp;reviewId=8f57d4e5-3427-4ccc-b1d9-22287357d4c0","https://play.google.com/store/apps/details?id=com.finopaymentbank.mobile&amp;reviewId=8f57d4e5-3427-4ccc-b1d9-22287357d4c0")</f>
        <v>https://play.google.com/store/apps/details?id=com.finopaymentbank.mobile&amp;reviewId=8f57d4e5-3427-4ccc-b1d9-22287357d4c0</v>
      </c>
      <c r="J800" t="s">
        <v>52</v>
      </c>
      <c r="Y800" t="s">
        <v>53</v>
      </c>
      <c r="Z800" t="s">
        <v>54</v>
      </c>
      <c r="AH800" t="s">
        <v>1990</v>
      </c>
      <c r="AI800" t="s">
        <v>1982</v>
      </c>
      <c r="AJ800">
        <v>30</v>
      </c>
      <c r="AK800" t="s">
        <v>387</v>
      </c>
      <c r="AL800" t="s">
        <v>58</v>
      </c>
      <c r="AM800" t="s">
        <v>58</v>
      </c>
      <c r="AN800" t="s">
        <v>58</v>
      </c>
      <c r="AO800" t="s">
        <v>58</v>
      </c>
      <c r="AP800" t="s">
        <v>58</v>
      </c>
      <c r="AQ800" t="s">
        <v>58</v>
      </c>
    </row>
    <row r="801" spans="1:43" x14ac:dyDescent="0.35">
      <c r="A801" t="s">
        <v>3161</v>
      </c>
      <c r="B801" t="s">
        <v>47</v>
      </c>
      <c r="C801" t="s">
        <v>600</v>
      </c>
      <c r="E801" t="s">
        <v>65</v>
      </c>
      <c r="F801" t="s">
        <v>151</v>
      </c>
      <c r="G801" t="s">
        <v>3175</v>
      </c>
      <c r="I801" t="str">
        <f>HYPERLINK("https://play.google.com/store/apps/details?id=com.finopaymentbank.mobile&amp;reviewId=b066e0a4-e7cd-4975-aa73-ea784170f377","https://play.google.com/store/apps/details?id=com.finopaymentbank.mobile&amp;reviewId=b066e0a4-e7cd-4975-aa73-ea784170f377")</f>
        <v>https://play.google.com/store/apps/details?id=com.finopaymentbank.mobile&amp;reviewId=b066e0a4-e7cd-4975-aa73-ea784170f377</v>
      </c>
      <c r="J801" t="s">
        <v>52</v>
      </c>
      <c r="Y801" t="s">
        <v>53</v>
      </c>
      <c r="Z801" t="s">
        <v>68</v>
      </c>
      <c r="AH801" t="s">
        <v>1990</v>
      </c>
      <c r="AI801" t="s">
        <v>603</v>
      </c>
      <c r="AJ801">
        <v>30</v>
      </c>
      <c r="AK801" t="s">
        <v>154</v>
      </c>
      <c r="AL801" t="s">
        <v>58</v>
      </c>
      <c r="AM801" t="s">
        <v>58</v>
      </c>
      <c r="AN801" t="s">
        <v>58</v>
      </c>
      <c r="AO801" t="s">
        <v>58</v>
      </c>
      <c r="AP801" t="s">
        <v>58</v>
      </c>
      <c r="AQ801" t="s">
        <v>58</v>
      </c>
    </row>
    <row r="802" spans="1:43" x14ac:dyDescent="0.35">
      <c r="A802" t="s">
        <v>3161</v>
      </c>
      <c r="B802" t="s">
        <v>47</v>
      </c>
      <c r="C802" t="s">
        <v>3176</v>
      </c>
      <c r="E802" t="s">
        <v>49</v>
      </c>
      <c r="F802" t="s">
        <v>3177</v>
      </c>
      <c r="G802" t="s">
        <v>3178</v>
      </c>
      <c r="I802" t="str">
        <f>HYPERLINK("https://play.google.com/store/apps/details?id=com.finopaymentbank.mobile&amp;reviewId=18d1d502-3518-4785-b5b6-e0e724bd0a49","https://play.google.com/store/apps/details?id=com.finopaymentbank.mobile&amp;reviewId=18d1d502-3518-4785-b5b6-e0e724bd0a49")</f>
        <v>https://play.google.com/store/apps/details?id=com.finopaymentbank.mobile&amp;reviewId=18d1d502-3518-4785-b5b6-e0e724bd0a49</v>
      </c>
      <c r="J802" t="s">
        <v>92</v>
      </c>
      <c r="Y802" t="s">
        <v>53</v>
      </c>
      <c r="Z802" t="s">
        <v>54</v>
      </c>
      <c r="AH802" t="s">
        <v>1990</v>
      </c>
      <c r="AI802" t="s">
        <v>3179</v>
      </c>
      <c r="AJ802">
        <v>27</v>
      </c>
      <c r="AK802" t="s">
        <v>3180</v>
      </c>
      <c r="AL802" t="s">
        <v>58</v>
      </c>
      <c r="AM802" t="s">
        <v>58</v>
      </c>
      <c r="AN802" t="s">
        <v>58</v>
      </c>
      <c r="AO802" t="s">
        <v>58</v>
      </c>
      <c r="AP802" t="s">
        <v>58</v>
      </c>
      <c r="AQ802" t="s">
        <v>58</v>
      </c>
    </row>
    <row r="803" spans="1:43" x14ac:dyDescent="0.35">
      <c r="A803" t="s">
        <v>3161</v>
      </c>
      <c r="B803" t="s">
        <v>47</v>
      </c>
      <c r="C803" t="s">
        <v>3181</v>
      </c>
      <c r="E803" t="s">
        <v>49</v>
      </c>
      <c r="F803" t="s">
        <v>3182</v>
      </c>
      <c r="G803" t="s">
        <v>3183</v>
      </c>
      <c r="I803" t="str">
        <f>HYPERLINK("https://play.google.com/store/apps/details?id=com.finopaymentbank.mobile&amp;reviewId=9b9434d1-6d9e-49e9-bbb9-1f980e977987","https://play.google.com/store/apps/details?id=com.finopaymentbank.mobile&amp;reviewId=9b9434d1-6d9e-49e9-bbb9-1f980e977987")</f>
        <v>https://play.google.com/store/apps/details?id=com.finopaymentbank.mobile&amp;reviewId=9b9434d1-6d9e-49e9-bbb9-1f980e977987</v>
      </c>
      <c r="Y803" t="s">
        <v>53</v>
      </c>
      <c r="Z803" t="s">
        <v>54</v>
      </c>
      <c r="AH803" t="s">
        <v>1990</v>
      </c>
      <c r="AI803" t="s">
        <v>2947</v>
      </c>
      <c r="AJ803">
        <v>33</v>
      </c>
      <c r="AK803" t="s">
        <v>74</v>
      </c>
      <c r="AL803" t="s">
        <v>58</v>
      </c>
      <c r="AM803" t="s">
        <v>58</v>
      </c>
      <c r="AN803" t="s">
        <v>58</v>
      </c>
      <c r="AO803" t="s">
        <v>58</v>
      </c>
      <c r="AP803" t="s">
        <v>58</v>
      </c>
      <c r="AQ803" t="s">
        <v>58</v>
      </c>
    </row>
    <row r="804" spans="1:43" x14ac:dyDescent="0.35">
      <c r="A804" t="s">
        <v>3161</v>
      </c>
      <c r="B804" t="s">
        <v>47</v>
      </c>
      <c r="C804" t="s">
        <v>3184</v>
      </c>
      <c r="E804" t="s">
        <v>76</v>
      </c>
      <c r="F804" t="s">
        <v>3185</v>
      </c>
      <c r="G804" t="s">
        <v>3186</v>
      </c>
      <c r="I804" t="str">
        <f>HYPERLINK("https://play.google.com/store/apps/details?id=com.finopaymentbank.mobile&amp;reviewId=75815a60-d12f-416f-9ccb-986421ed15a6","https://play.google.com/store/apps/details?id=com.finopaymentbank.mobile&amp;reviewId=75815a60-d12f-416f-9ccb-986421ed15a6")</f>
        <v>https://play.google.com/store/apps/details?id=com.finopaymentbank.mobile&amp;reviewId=75815a60-d12f-416f-9ccb-986421ed15a6</v>
      </c>
      <c r="J804" t="s">
        <v>52</v>
      </c>
      <c r="Y804" t="s">
        <v>53</v>
      </c>
      <c r="Z804" t="s">
        <v>114</v>
      </c>
      <c r="AH804" t="s">
        <v>1990</v>
      </c>
      <c r="AI804" t="s">
        <v>356</v>
      </c>
      <c r="AJ804">
        <v>30</v>
      </c>
      <c r="AK804" t="s">
        <v>202</v>
      </c>
      <c r="AL804" t="s">
        <v>58</v>
      </c>
      <c r="AM804" t="s">
        <v>58</v>
      </c>
      <c r="AN804" t="s">
        <v>58</v>
      </c>
      <c r="AO804" t="s">
        <v>58</v>
      </c>
      <c r="AP804" t="s">
        <v>58</v>
      </c>
      <c r="AQ804" t="s">
        <v>58</v>
      </c>
    </row>
    <row r="805" spans="1:43" x14ac:dyDescent="0.35">
      <c r="A805" t="s">
        <v>3161</v>
      </c>
      <c r="B805" t="s">
        <v>47</v>
      </c>
      <c r="C805" t="s">
        <v>2473</v>
      </c>
      <c r="E805" t="s">
        <v>65</v>
      </c>
      <c r="F805" t="s">
        <v>3187</v>
      </c>
      <c r="G805" t="s">
        <v>3188</v>
      </c>
      <c r="I805" t="str">
        <f>HYPERLINK("https://play.google.com/store/apps/details?id=com.finopaymentbank.mobile&amp;reviewId=69a32cbc-4af2-4add-b4bc-24fa5e9548ed","https://play.google.com/store/apps/details?id=com.finopaymentbank.mobile&amp;reviewId=69a32cbc-4af2-4add-b4bc-24fa5e9548ed")</f>
        <v>https://play.google.com/store/apps/details?id=com.finopaymentbank.mobile&amp;reviewId=69a32cbc-4af2-4add-b4bc-24fa5e9548ed</v>
      </c>
      <c r="J805" t="s">
        <v>52</v>
      </c>
      <c r="Y805" t="s">
        <v>53</v>
      </c>
      <c r="Z805" t="s">
        <v>68</v>
      </c>
      <c r="AH805" t="s">
        <v>1990</v>
      </c>
      <c r="AI805" t="s">
        <v>215</v>
      </c>
      <c r="AJ805">
        <v>31</v>
      </c>
      <c r="AK805" t="s">
        <v>387</v>
      </c>
      <c r="AL805" t="s">
        <v>58</v>
      </c>
      <c r="AM805" t="s">
        <v>58</v>
      </c>
      <c r="AN805" t="s">
        <v>58</v>
      </c>
      <c r="AO805" t="s">
        <v>58</v>
      </c>
      <c r="AP805" t="s">
        <v>58</v>
      </c>
      <c r="AQ805" t="s">
        <v>58</v>
      </c>
    </row>
    <row r="806" spans="1:43" x14ac:dyDescent="0.35">
      <c r="A806" t="s">
        <v>3161</v>
      </c>
      <c r="B806" t="s">
        <v>47</v>
      </c>
      <c r="C806" t="s">
        <v>3189</v>
      </c>
      <c r="E806" t="s">
        <v>49</v>
      </c>
      <c r="F806" t="s">
        <v>1225</v>
      </c>
      <c r="G806" t="s">
        <v>3190</v>
      </c>
      <c r="I806" t="str">
        <f>HYPERLINK("https://play.google.com/store/apps/details?id=com.finopaymentbank.mobile&amp;reviewId=d5472e38-cafb-435b-a319-e7f8d60d2329","https://play.google.com/store/apps/details?id=com.finopaymentbank.mobile&amp;reviewId=d5472e38-cafb-435b-a319-e7f8d60d2329")</f>
        <v>https://play.google.com/store/apps/details?id=com.finopaymentbank.mobile&amp;reviewId=d5472e38-cafb-435b-a319-e7f8d60d2329</v>
      </c>
      <c r="J806" t="s">
        <v>52</v>
      </c>
      <c r="Y806" t="s">
        <v>53</v>
      </c>
      <c r="Z806" t="s">
        <v>54</v>
      </c>
      <c r="AI806" t="s">
        <v>289</v>
      </c>
      <c r="AJ806">
        <v>30</v>
      </c>
      <c r="AK806" t="s">
        <v>163</v>
      </c>
      <c r="AL806" t="s">
        <v>58</v>
      </c>
      <c r="AM806" t="s">
        <v>58</v>
      </c>
      <c r="AN806" t="s">
        <v>58</v>
      </c>
      <c r="AO806" t="s">
        <v>58</v>
      </c>
      <c r="AP806" t="s">
        <v>58</v>
      </c>
      <c r="AQ806" t="s">
        <v>58</v>
      </c>
    </row>
    <row r="807" spans="1:43" x14ac:dyDescent="0.35">
      <c r="A807" t="s">
        <v>3161</v>
      </c>
      <c r="B807" t="s">
        <v>47</v>
      </c>
      <c r="C807" t="s">
        <v>3191</v>
      </c>
      <c r="E807" t="s">
        <v>76</v>
      </c>
      <c r="F807" t="s">
        <v>3192</v>
      </c>
      <c r="G807" t="s">
        <v>3193</v>
      </c>
      <c r="I807" t="str">
        <f>HYPERLINK("https://play.google.com/store/apps/details?id=com.finopaymentbank.mobile&amp;reviewId=3ba7776c-0d38-46b9-b08b-f26286d697c2","https://play.google.com/store/apps/details?id=com.finopaymentbank.mobile&amp;reviewId=3ba7776c-0d38-46b9-b08b-f26286d697c2")</f>
        <v>https://play.google.com/store/apps/details?id=com.finopaymentbank.mobile&amp;reviewId=3ba7776c-0d38-46b9-b08b-f26286d697c2</v>
      </c>
      <c r="J807" t="s">
        <v>52</v>
      </c>
      <c r="Y807" t="s">
        <v>53</v>
      </c>
      <c r="Z807" t="s">
        <v>114</v>
      </c>
      <c r="AH807" t="s">
        <v>55</v>
      </c>
      <c r="AI807" t="s">
        <v>2558</v>
      </c>
      <c r="AJ807">
        <v>33</v>
      </c>
      <c r="AK807" t="s">
        <v>63</v>
      </c>
      <c r="AL807" t="s">
        <v>58</v>
      </c>
      <c r="AM807" t="s">
        <v>58</v>
      </c>
      <c r="AN807" t="s">
        <v>58</v>
      </c>
      <c r="AO807" t="s">
        <v>58</v>
      </c>
      <c r="AP807" t="s">
        <v>58</v>
      </c>
      <c r="AQ807" t="s">
        <v>58</v>
      </c>
    </row>
    <row r="808" spans="1:43" x14ac:dyDescent="0.35">
      <c r="A808" t="s">
        <v>3161</v>
      </c>
      <c r="B808" t="s">
        <v>47</v>
      </c>
      <c r="C808" t="s">
        <v>3194</v>
      </c>
      <c r="E808" t="s">
        <v>49</v>
      </c>
      <c r="F808" t="s">
        <v>3195</v>
      </c>
      <c r="G808" t="s">
        <v>3196</v>
      </c>
      <c r="I808" t="str">
        <f>HYPERLINK("https://play.google.com/store/apps/details?id=com.finopaymentbank.mobile&amp;reviewId=61881164-3761-47e2-a72a-adc88727312e","https://play.google.com/store/apps/details?id=com.finopaymentbank.mobile&amp;reviewId=61881164-3761-47e2-a72a-adc88727312e")</f>
        <v>https://play.google.com/store/apps/details?id=com.finopaymentbank.mobile&amp;reviewId=61881164-3761-47e2-a72a-adc88727312e</v>
      </c>
      <c r="J808" t="s">
        <v>52</v>
      </c>
      <c r="Y808" t="s">
        <v>53</v>
      </c>
      <c r="Z808" t="s">
        <v>54</v>
      </c>
      <c r="AH808" t="s">
        <v>347</v>
      </c>
      <c r="AI808" t="s">
        <v>2258</v>
      </c>
      <c r="AJ808">
        <v>33</v>
      </c>
      <c r="AK808" t="s">
        <v>70</v>
      </c>
      <c r="AL808" t="s">
        <v>58</v>
      </c>
      <c r="AM808" t="s">
        <v>58</v>
      </c>
      <c r="AN808" t="s">
        <v>58</v>
      </c>
      <c r="AO808" t="s">
        <v>58</v>
      </c>
      <c r="AP808" t="s">
        <v>58</v>
      </c>
      <c r="AQ808" t="s">
        <v>58</v>
      </c>
    </row>
    <row r="809" spans="1:43" x14ac:dyDescent="0.35">
      <c r="A809" t="s">
        <v>3197</v>
      </c>
      <c r="B809" t="s">
        <v>47</v>
      </c>
      <c r="C809" t="s">
        <v>3198</v>
      </c>
      <c r="E809" t="s">
        <v>49</v>
      </c>
      <c r="F809" t="s">
        <v>66</v>
      </c>
      <c r="G809" t="s">
        <v>3199</v>
      </c>
      <c r="I809" t="str">
        <f>HYPERLINK("https://play.google.com/store/apps/details?id=com.finopaymentbank.mobile&amp;reviewId=6a292eda-fe7a-4e32-b01c-0cf862cfefa4","https://play.google.com/store/apps/details?id=com.finopaymentbank.mobile&amp;reviewId=6a292eda-fe7a-4e32-b01c-0cf862cfefa4")</f>
        <v>https://play.google.com/store/apps/details?id=com.finopaymentbank.mobile&amp;reviewId=6a292eda-fe7a-4e32-b01c-0cf862cfefa4</v>
      </c>
      <c r="J809" t="s">
        <v>52</v>
      </c>
      <c r="Y809" t="s">
        <v>53</v>
      </c>
      <c r="Z809" t="s">
        <v>54</v>
      </c>
      <c r="AH809" t="s">
        <v>55</v>
      </c>
      <c r="AI809" t="s">
        <v>300</v>
      </c>
      <c r="AJ809">
        <v>30</v>
      </c>
      <c r="AK809" t="s">
        <v>70</v>
      </c>
      <c r="AL809" t="s">
        <v>58</v>
      </c>
      <c r="AM809" t="s">
        <v>58</v>
      </c>
      <c r="AN809" t="s">
        <v>58</v>
      </c>
      <c r="AO809" t="s">
        <v>58</v>
      </c>
      <c r="AP809" t="s">
        <v>58</v>
      </c>
      <c r="AQ809" t="s">
        <v>58</v>
      </c>
    </row>
    <row r="810" spans="1:43" x14ac:dyDescent="0.35">
      <c r="A810" t="s">
        <v>3197</v>
      </c>
      <c r="B810" t="s">
        <v>47</v>
      </c>
      <c r="C810" t="s">
        <v>3200</v>
      </c>
      <c r="E810" t="s">
        <v>49</v>
      </c>
      <c r="F810" t="s">
        <v>3201</v>
      </c>
      <c r="G810" t="s">
        <v>3202</v>
      </c>
      <c r="I810" t="str">
        <f>HYPERLINK("https://play.google.com/store/apps/details?id=com.finopaymentbank.mobile&amp;reviewId=65b90240-6230-40f6-a196-4955c793a4fd","https://play.google.com/store/apps/details?id=com.finopaymentbank.mobile&amp;reviewId=65b90240-6230-40f6-a196-4955c793a4fd")</f>
        <v>https://play.google.com/store/apps/details?id=com.finopaymentbank.mobile&amp;reviewId=65b90240-6230-40f6-a196-4955c793a4fd</v>
      </c>
      <c r="Y810" t="s">
        <v>53</v>
      </c>
      <c r="Z810" t="s">
        <v>93</v>
      </c>
      <c r="AH810" t="s">
        <v>55</v>
      </c>
      <c r="AI810" t="s">
        <v>2811</v>
      </c>
      <c r="AJ810">
        <v>33</v>
      </c>
      <c r="AK810" t="s">
        <v>57</v>
      </c>
      <c r="AL810" t="s">
        <v>58</v>
      </c>
      <c r="AM810" t="s">
        <v>58</v>
      </c>
      <c r="AN810" t="s">
        <v>58</v>
      </c>
      <c r="AO810" t="s">
        <v>58</v>
      </c>
      <c r="AP810" t="s">
        <v>58</v>
      </c>
      <c r="AQ810" t="s">
        <v>58</v>
      </c>
    </row>
    <row r="811" spans="1:43" x14ac:dyDescent="0.35">
      <c r="A811" t="s">
        <v>3197</v>
      </c>
      <c r="B811" t="s">
        <v>47</v>
      </c>
      <c r="C811" t="s">
        <v>3203</v>
      </c>
      <c r="E811" t="s">
        <v>49</v>
      </c>
      <c r="F811" t="s">
        <v>151</v>
      </c>
      <c r="G811" t="s">
        <v>3204</v>
      </c>
      <c r="I811" t="str">
        <f>HYPERLINK("https://play.google.com/store/apps/details?id=com.finopaymentbank.mobile&amp;reviewId=552994a2-2f17-44ad-891d-88fd19eda82c","https://play.google.com/store/apps/details?id=com.finopaymentbank.mobile&amp;reviewId=552994a2-2f17-44ad-891d-88fd19eda82c")</f>
        <v>https://play.google.com/store/apps/details?id=com.finopaymentbank.mobile&amp;reviewId=552994a2-2f17-44ad-891d-88fd19eda82c</v>
      </c>
      <c r="Y811" t="s">
        <v>53</v>
      </c>
      <c r="Z811" t="s">
        <v>54</v>
      </c>
      <c r="AH811" t="s">
        <v>1990</v>
      </c>
      <c r="AI811" t="s">
        <v>3205</v>
      </c>
      <c r="AJ811">
        <v>33</v>
      </c>
      <c r="AK811" t="s">
        <v>154</v>
      </c>
      <c r="AL811" t="s">
        <v>58</v>
      </c>
      <c r="AM811" t="s">
        <v>58</v>
      </c>
      <c r="AN811" t="s">
        <v>58</v>
      </c>
      <c r="AO811" t="s">
        <v>58</v>
      </c>
      <c r="AP811" t="s">
        <v>58</v>
      </c>
      <c r="AQ811" t="s">
        <v>58</v>
      </c>
    </row>
    <row r="812" spans="1:43" x14ac:dyDescent="0.35">
      <c r="A812" t="s">
        <v>3197</v>
      </c>
      <c r="B812" t="s">
        <v>47</v>
      </c>
      <c r="C812" t="s">
        <v>3206</v>
      </c>
      <c r="E812" t="s">
        <v>76</v>
      </c>
      <c r="F812" t="s">
        <v>3207</v>
      </c>
      <c r="G812" t="s">
        <v>3208</v>
      </c>
      <c r="I812" t="str">
        <f>HYPERLINK("https://play.google.com/store/apps/details?id=com.finopaymentbank.mobile&amp;reviewId=666b4635-2963-4ee8-baee-670ac0f6d0fb","https://play.google.com/store/apps/details?id=com.finopaymentbank.mobile&amp;reviewId=666b4635-2963-4ee8-baee-670ac0f6d0fb")</f>
        <v>https://play.google.com/store/apps/details?id=com.finopaymentbank.mobile&amp;reviewId=666b4635-2963-4ee8-baee-670ac0f6d0fb</v>
      </c>
      <c r="J812" t="s">
        <v>52</v>
      </c>
      <c r="Y812" t="s">
        <v>53</v>
      </c>
      <c r="Z812" t="s">
        <v>114</v>
      </c>
      <c r="AH812" t="s">
        <v>1990</v>
      </c>
      <c r="AI812" t="s">
        <v>1464</v>
      </c>
      <c r="AJ812">
        <v>30</v>
      </c>
      <c r="AK812" t="s">
        <v>63</v>
      </c>
      <c r="AL812" t="s">
        <v>58</v>
      </c>
      <c r="AM812" t="s">
        <v>58</v>
      </c>
      <c r="AN812" t="s">
        <v>58</v>
      </c>
      <c r="AO812" t="s">
        <v>58</v>
      </c>
      <c r="AP812" t="s">
        <v>58</v>
      </c>
      <c r="AQ812" t="s">
        <v>58</v>
      </c>
    </row>
    <row r="813" spans="1:43" x14ac:dyDescent="0.35">
      <c r="A813" t="s">
        <v>3197</v>
      </c>
      <c r="B813" t="s">
        <v>47</v>
      </c>
      <c r="C813" t="s">
        <v>3209</v>
      </c>
      <c r="E813" t="s">
        <v>49</v>
      </c>
      <c r="F813" t="s">
        <v>3210</v>
      </c>
      <c r="G813" t="s">
        <v>3211</v>
      </c>
      <c r="I813" t="str">
        <f>HYPERLINK("https://play.google.com/store/apps/details?id=com.finopaymentbank.mobile&amp;reviewId=8c5ed09e-21bd-41da-9367-cde95a01edf9","https://play.google.com/store/apps/details?id=com.finopaymentbank.mobile&amp;reviewId=8c5ed09e-21bd-41da-9367-cde95a01edf9")</f>
        <v>https://play.google.com/store/apps/details?id=com.finopaymentbank.mobile&amp;reviewId=8c5ed09e-21bd-41da-9367-cde95a01edf9</v>
      </c>
      <c r="J813" t="s">
        <v>52</v>
      </c>
      <c r="Y813" t="s">
        <v>53</v>
      </c>
      <c r="Z813" t="s">
        <v>54</v>
      </c>
      <c r="AH813" t="s">
        <v>55</v>
      </c>
      <c r="AI813" t="s">
        <v>2660</v>
      </c>
      <c r="AJ813">
        <v>33</v>
      </c>
      <c r="AK813" t="s">
        <v>102</v>
      </c>
      <c r="AL813" t="s">
        <v>58</v>
      </c>
      <c r="AM813" t="s">
        <v>58</v>
      </c>
      <c r="AN813" t="s">
        <v>58</v>
      </c>
      <c r="AO813" t="s">
        <v>58</v>
      </c>
      <c r="AP813" t="s">
        <v>58</v>
      </c>
      <c r="AQ813" t="s">
        <v>58</v>
      </c>
    </row>
    <row r="814" spans="1:43" x14ac:dyDescent="0.35">
      <c r="A814" t="s">
        <v>3197</v>
      </c>
      <c r="B814" t="s">
        <v>47</v>
      </c>
      <c r="C814" t="s">
        <v>3212</v>
      </c>
      <c r="E814" t="s">
        <v>49</v>
      </c>
      <c r="F814" t="s">
        <v>3213</v>
      </c>
      <c r="G814" t="s">
        <v>3214</v>
      </c>
      <c r="I814" t="str">
        <f>HYPERLINK("https://play.google.com/store/apps/details?id=com.finopaymentbank.mobile&amp;reviewId=742b90b4-2ba7-45bd-827c-94700d75ec9e","https://play.google.com/store/apps/details?id=com.finopaymentbank.mobile&amp;reviewId=742b90b4-2ba7-45bd-827c-94700d75ec9e")</f>
        <v>https://play.google.com/store/apps/details?id=com.finopaymentbank.mobile&amp;reviewId=742b90b4-2ba7-45bd-827c-94700d75ec9e</v>
      </c>
      <c r="J814" t="s">
        <v>52</v>
      </c>
      <c r="Y814" t="s">
        <v>53</v>
      </c>
      <c r="Z814" t="s">
        <v>54</v>
      </c>
      <c r="AH814" t="s">
        <v>192</v>
      </c>
      <c r="AI814" t="s">
        <v>3215</v>
      </c>
      <c r="AJ814">
        <v>29</v>
      </c>
      <c r="AK814" t="s">
        <v>3216</v>
      </c>
      <c r="AL814" t="s">
        <v>58</v>
      </c>
      <c r="AM814" t="s">
        <v>58</v>
      </c>
      <c r="AN814" t="s">
        <v>58</v>
      </c>
      <c r="AO814" t="s">
        <v>58</v>
      </c>
      <c r="AP814" t="s">
        <v>58</v>
      </c>
      <c r="AQ814" t="s">
        <v>58</v>
      </c>
    </row>
    <row r="815" spans="1:43" x14ac:dyDescent="0.35">
      <c r="A815" t="s">
        <v>3197</v>
      </c>
      <c r="B815" t="s">
        <v>47</v>
      </c>
      <c r="C815" t="s">
        <v>3217</v>
      </c>
      <c r="E815" t="s">
        <v>76</v>
      </c>
      <c r="F815" t="s">
        <v>3218</v>
      </c>
      <c r="G815" t="s">
        <v>3219</v>
      </c>
      <c r="I815" t="str">
        <f>HYPERLINK("https://play.google.com/store/apps/details?id=com.finopaymentbank.mobile&amp;reviewId=1eb99d53-f5c2-4af9-ae44-8dfba1c52f16","https://play.google.com/store/apps/details?id=com.finopaymentbank.mobile&amp;reviewId=1eb99d53-f5c2-4af9-ae44-8dfba1c52f16")</f>
        <v>https://play.google.com/store/apps/details?id=com.finopaymentbank.mobile&amp;reviewId=1eb99d53-f5c2-4af9-ae44-8dfba1c52f16</v>
      </c>
      <c r="J815" t="s">
        <v>92</v>
      </c>
      <c r="Y815" t="s">
        <v>53</v>
      </c>
      <c r="Z815" t="s">
        <v>79</v>
      </c>
      <c r="AH815" t="s">
        <v>55</v>
      </c>
      <c r="AI815" t="s">
        <v>2492</v>
      </c>
      <c r="AJ815">
        <v>33</v>
      </c>
      <c r="AK815" t="s">
        <v>63</v>
      </c>
      <c r="AL815" t="s">
        <v>58</v>
      </c>
      <c r="AM815" t="s">
        <v>58</v>
      </c>
      <c r="AN815" t="s">
        <v>58</v>
      </c>
      <c r="AO815" t="s">
        <v>58</v>
      </c>
      <c r="AP815" t="s">
        <v>58</v>
      </c>
      <c r="AQ815" t="s">
        <v>58</v>
      </c>
    </row>
    <row r="816" spans="1:43" x14ac:dyDescent="0.35">
      <c r="A816" t="s">
        <v>3197</v>
      </c>
      <c r="B816" t="s">
        <v>47</v>
      </c>
      <c r="C816" t="s">
        <v>3220</v>
      </c>
      <c r="E816" t="s">
        <v>49</v>
      </c>
      <c r="F816" t="s">
        <v>3221</v>
      </c>
      <c r="G816" t="s">
        <v>3222</v>
      </c>
      <c r="I816" t="str">
        <f>HYPERLINK("https://play.google.com/store/apps/details?id=com.finopaymentbank.mobile&amp;reviewId=1f78cde8-5a12-4576-958f-ed7be3d8144c","https://play.google.com/store/apps/details?id=com.finopaymentbank.mobile&amp;reviewId=1f78cde8-5a12-4576-958f-ed7be3d8144c")</f>
        <v>https://play.google.com/store/apps/details?id=com.finopaymentbank.mobile&amp;reviewId=1f78cde8-5a12-4576-958f-ed7be3d8144c</v>
      </c>
      <c r="J816" t="s">
        <v>52</v>
      </c>
      <c r="Y816" t="s">
        <v>53</v>
      </c>
      <c r="Z816" t="s">
        <v>54</v>
      </c>
      <c r="AI816" t="s">
        <v>1858</v>
      </c>
      <c r="AJ816">
        <v>30</v>
      </c>
      <c r="AK816" t="s">
        <v>63</v>
      </c>
      <c r="AL816" t="s">
        <v>58</v>
      </c>
      <c r="AM816" t="s">
        <v>58</v>
      </c>
      <c r="AN816" t="s">
        <v>58</v>
      </c>
      <c r="AO816" t="s">
        <v>58</v>
      </c>
      <c r="AP816" t="s">
        <v>58</v>
      </c>
      <c r="AQ816" t="s">
        <v>58</v>
      </c>
    </row>
    <row r="817" spans="1:43" x14ac:dyDescent="0.35">
      <c r="A817" t="s">
        <v>3197</v>
      </c>
      <c r="B817" t="s">
        <v>47</v>
      </c>
      <c r="C817" t="s">
        <v>3223</v>
      </c>
      <c r="E817" t="s">
        <v>49</v>
      </c>
      <c r="F817" t="s">
        <v>3224</v>
      </c>
      <c r="G817" t="s">
        <v>3225</v>
      </c>
      <c r="I817" t="str">
        <f>HYPERLINK("https://play.google.com/store/apps/details?id=com.finopaymentbank.mobile&amp;reviewId=9ab94a8e-48ba-495b-8702-3710264aee25","https://play.google.com/store/apps/details?id=com.finopaymentbank.mobile&amp;reviewId=9ab94a8e-48ba-495b-8702-3710264aee25")</f>
        <v>https://play.google.com/store/apps/details?id=com.finopaymentbank.mobile&amp;reviewId=9ab94a8e-48ba-495b-8702-3710264aee25</v>
      </c>
      <c r="J817" t="s">
        <v>211</v>
      </c>
      <c r="Y817" t="s">
        <v>53</v>
      </c>
      <c r="Z817" t="s">
        <v>54</v>
      </c>
      <c r="AI817" t="s">
        <v>3226</v>
      </c>
      <c r="AJ817">
        <v>33</v>
      </c>
      <c r="AK817" t="s">
        <v>63</v>
      </c>
      <c r="AL817" t="s">
        <v>58</v>
      </c>
      <c r="AM817" t="s">
        <v>58</v>
      </c>
      <c r="AN817" t="s">
        <v>58</v>
      </c>
      <c r="AO817" t="s">
        <v>58</v>
      </c>
      <c r="AP817" t="s">
        <v>58</v>
      </c>
      <c r="AQ817" t="s">
        <v>58</v>
      </c>
    </row>
    <row r="818" spans="1:43" x14ac:dyDescent="0.35">
      <c r="A818" t="s">
        <v>3197</v>
      </c>
      <c r="B818" t="s">
        <v>47</v>
      </c>
      <c r="C818" t="s">
        <v>3227</v>
      </c>
      <c r="E818" t="s">
        <v>76</v>
      </c>
      <c r="F818" t="s">
        <v>3228</v>
      </c>
      <c r="G818" t="s">
        <v>3229</v>
      </c>
      <c r="I818" t="str">
        <f>HYPERLINK("https://play.google.com/store/apps/details?id=com.finopaymentbank.mobile&amp;reviewId=381c35b3-53d5-4429-8900-d70e4aaa7dd7","https://play.google.com/store/apps/details?id=com.finopaymentbank.mobile&amp;reviewId=381c35b3-53d5-4429-8900-d70e4aaa7dd7")</f>
        <v>https://play.google.com/store/apps/details?id=com.finopaymentbank.mobile&amp;reviewId=381c35b3-53d5-4429-8900-d70e4aaa7dd7</v>
      </c>
      <c r="J818" t="s">
        <v>52</v>
      </c>
      <c r="Y818" t="s">
        <v>53</v>
      </c>
      <c r="Z818" t="s">
        <v>114</v>
      </c>
      <c r="AI818" t="s">
        <v>1536</v>
      </c>
      <c r="AJ818">
        <v>33</v>
      </c>
      <c r="AK818" t="s">
        <v>63</v>
      </c>
      <c r="AL818" t="s">
        <v>58</v>
      </c>
      <c r="AM818" t="s">
        <v>58</v>
      </c>
      <c r="AN818" t="s">
        <v>58</v>
      </c>
      <c r="AO818" t="s">
        <v>58</v>
      </c>
      <c r="AP818" t="s">
        <v>58</v>
      </c>
      <c r="AQ818" t="s">
        <v>58</v>
      </c>
    </row>
    <row r="819" spans="1:43" x14ac:dyDescent="0.35">
      <c r="A819" t="s">
        <v>3197</v>
      </c>
      <c r="B819" t="s">
        <v>47</v>
      </c>
      <c r="C819" t="s">
        <v>3230</v>
      </c>
      <c r="E819" t="s">
        <v>49</v>
      </c>
      <c r="F819" t="s">
        <v>3231</v>
      </c>
      <c r="G819" t="s">
        <v>3232</v>
      </c>
      <c r="I819" t="str">
        <f>HYPERLINK("https://play.google.com/store/apps/details?id=com.finopaymentbank.mobile&amp;reviewId=5206f38c-fa25-41cc-a5f0-44646ce0d4fc","https://play.google.com/store/apps/details?id=com.finopaymentbank.mobile&amp;reviewId=5206f38c-fa25-41cc-a5f0-44646ce0d4fc")</f>
        <v>https://play.google.com/store/apps/details?id=com.finopaymentbank.mobile&amp;reviewId=5206f38c-fa25-41cc-a5f0-44646ce0d4fc</v>
      </c>
      <c r="J819" t="s">
        <v>92</v>
      </c>
      <c r="Y819" t="s">
        <v>53</v>
      </c>
      <c r="Z819" t="s">
        <v>54</v>
      </c>
      <c r="AH819" t="s">
        <v>55</v>
      </c>
      <c r="AI819" t="s">
        <v>244</v>
      </c>
      <c r="AJ819">
        <v>31</v>
      </c>
      <c r="AK819" t="s">
        <v>3078</v>
      </c>
      <c r="AL819" t="s">
        <v>58</v>
      </c>
      <c r="AM819" t="s">
        <v>58</v>
      </c>
      <c r="AN819" t="s">
        <v>58</v>
      </c>
      <c r="AO819" t="s">
        <v>58</v>
      </c>
      <c r="AP819" t="s">
        <v>58</v>
      </c>
      <c r="AQ819" t="s">
        <v>58</v>
      </c>
    </row>
    <row r="820" spans="1:43" x14ac:dyDescent="0.35">
      <c r="A820" t="s">
        <v>3197</v>
      </c>
      <c r="B820" t="s">
        <v>47</v>
      </c>
      <c r="C820" t="s">
        <v>3233</v>
      </c>
      <c r="E820" t="s">
        <v>76</v>
      </c>
      <c r="F820" t="s">
        <v>3234</v>
      </c>
      <c r="G820" t="s">
        <v>3235</v>
      </c>
      <c r="I820" t="str">
        <f>HYPERLINK("https://play.google.com/store/apps/details?id=com.finopaymentbank.mobile&amp;reviewId=2cf5376e-a6ac-471d-9a18-0d61dc670471","https://play.google.com/store/apps/details?id=com.finopaymentbank.mobile&amp;reviewId=2cf5376e-a6ac-471d-9a18-0d61dc670471")</f>
        <v>https://play.google.com/store/apps/details?id=com.finopaymentbank.mobile&amp;reviewId=2cf5376e-a6ac-471d-9a18-0d61dc670471</v>
      </c>
      <c r="Y820" t="s">
        <v>53</v>
      </c>
      <c r="Z820" t="s">
        <v>114</v>
      </c>
      <c r="AI820" t="s">
        <v>451</v>
      </c>
      <c r="AJ820">
        <v>29</v>
      </c>
      <c r="AK820" t="s">
        <v>63</v>
      </c>
      <c r="AL820" t="s">
        <v>58</v>
      </c>
      <c r="AM820" t="s">
        <v>58</v>
      </c>
      <c r="AN820" t="s">
        <v>58</v>
      </c>
      <c r="AO820" t="s">
        <v>58</v>
      </c>
      <c r="AP820" t="s">
        <v>58</v>
      </c>
      <c r="AQ820" t="s">
        <v>58</v>
      </c>
    </row>
    <row r="821" spans="1:43" x14ac:dyDescent="0.35">
      <c r="A821" t="s">
        <v>3236</v>
      </c>
      <c r="B821" t="s">
        <v>47</v>
      </c>
      <c r="C821" t="s">
        <v>3237</v>
      </c>
      <c r="E821" t="s">
        <v>49</v>
      </c>
      <c r="F821" t="s">
        <v>2163</v>
      </c>
      <c r="G821" t="s">
        <v>3238</v>
      </c>
      <c r="I821" t="str">
        <f>HYPERLINK("https://play.google.com/store/apps/details?id=com.finopaymentbank.mobile&amp;reviewId=81d9b80e-a5d5-4776-9176-df2cd1479eea","https://play.google.com/store/apps/details?id=com.finopaymentbank.mobile&amp;reviewId=81d9b80e-a5d5-4776-9176-df2cd1479eea")</f>
        <v>https://play.google.com/store/apps/details?id=com.finopaymentbank.mobile&amp;reviewId=81d9b80e-a5d5-4776-9176-df2cd1479eea</v>
      </c>
      <c r="J821" t="s">
        <v>92</v>
      </c>
      <c r="Y821" t="s">
        <v>53</v>
      </c>
      <c r="Z821" t="s">
        <v>54</v>
      </c>
      <c r="AH821" t="s">
        <v>192</v>
      </c>
      <c r="AI821" t="s">
        <v>3239</v>
      </c>
      <c r="AJ821">
        <v>33</v>
      </c>
      <c r="AK821" t="s">
        <v>63</v>
      </c>
      <c r="AL821" t="s">
        <v>58</v>
      </c>
      <c r="AM821" t="s">
        <v>58</v>
      </c>
      <c r="AN821" t="s">
        <v>58</v>
      </c>
      <c r="AO821" t="s">
        <v>58</v>
      </c>
      <c r="AP821" t="s">
        <v>58</v>
      </c>
      <c r="AQ821" t="s">
        <v>58</v>
      </c>
    </row>
    <row r="822" spans="1:43" x14ac:dyDescent="0.35">
      <c r="A822" t="s">
        <v>3236</v>
      </c>
      <c r="B822" t="s">
        <v>47</v>
      </c>
      <c r="C822" t="s">
        <v>3240</v>
      </c>
      <c r="E822" t="s">
        <v>76</v>
      </c>
      <c r="F822" t="s">
        <v>3241</v>
      </c>
      <c r="G822" t="s">
        <v>3242</v>
      </c>
      <c r="I822" t="str">
        <f>HYPERLINK("https://play.google.com/store/apps/details?id=com.finopaymentbank.mobile&amp;reviewId=3af5cd8c-317b-45d1-b867-c9bfd711be4f","https://play.google.com/store/apps/details?id=com.finopaymentbank.mobile&amp;reviewId=3af5cd8c-317b-45d1-b867-c9bfd711be4f")</f>
        <v>https://play.google.com/store/apps/details?id=com.finopaymentbank.mobile&amp;reviewId=3af5cd8c-317b-45d1-b867-c9bfd711be4f</v>
      </c>
      <c r="J822" t="s">
        <v>52</v>
      </c>
      <c r="Y822" t="s">
        <v>53</v>
      </c>
      <c r="Z822" t="s">
        <v>114</v>
      </c>
      <c r="AI822" t="s">
        <v>3243</v>
      </c>
      <c r="AJ822">
        <v>33</v>
      </c>
      <c r="AK822" t="s">
        <v>63</v>
      </c>
      <c r="AL822" t="s">
        <v>58</v>
      </c>
      <c r="AM822" t="s">
        <v>58</v>
      </c>
      <c r="AN822" t="s">
        <v>58</v>
      </c>
      <c r="AO822" t="s">
        <v>58</v>
      </c>
      <c r="AP822" t="s">
        <v>58</v>
      </c>
      <c r="AQ822" t="s">
        <v>58</v>
      </c>
    </row>
    <row r="823" spans="1:43" x14ac:dyDescent="0.35">
      <c r="A823" t="s">
        <v>3236</v>
      </c>
      <c r="B823" t="s">
        <v>47</v>
      </c>
      <c r="C823" t="s">
        <v>3244</v>
      </c>
      <c r="E823" t="s">
        <v>76</v>
      </c>
      <c r="F823" t="s">
        <v>2288</v>
      </c>
      <c r="G823" t="s">
        <v>3245</v>
      </c>
      <c r="I823" t="str">
        <f>HYPERLINK("https://play.google.com/store/apps/details?id=com.finopaymentbank.mobile&amp;reviewId=4dbe3270-c7ec-426c-ad26-7dfee223c144","https://play.google.com/store/apps/details?id=com.finopaymentbank.mobile&amp;reviewId=4dbe3270-c7ec-426c-ad26-7dfee223c144")</f>
        <v>https://play.google.com/store/apps/details?id=com.finopaymentbank.mobile&amp;reviewId=4dbe3270-c7ec-426c-ad26-7dfee223c144</v>
      </c>
      <c r="J823" t="s">
        <v>52</v>
      </c>
      <c r="Y823" t="s">
        <v>53</v>
      </c>
      <c r="Z823" t="s">
        <v>114</v>
      </c>
      <c r="AH823" t="s">
        <v>1990</v>
      </c>
      <c r="AI823" t="s">
        <v>414</v>
      </c>
      <c r="AJ823">
        <v>27</v>
      </c>
      <c r="AK823" t="s">
        <v>2211</v>
      </c>
      <c r="AL823" t="s">
        <v>58</v>
      </c>
      <c r="AM823" t="s">
        <v>58</v>
      </c>
      <c r="AN823" t="s">
        <v>58</v>
      </c>
      <c r="AO823" t="s">
        <v>58</v>
      </c>
      <c r="AP823" t="s">
        <v>58</v>
      </c>
      <c r="AQ823" t="s">
        <v>58</v>
      </c>
    </row>
    <row r="824" spans="1:43" x14ac:dyDescent="0.35">
      <c r="A824" t="s">
        <v>3236</v>
      </c>
      <c r="B824" t="s">
        <v>47</v>
      </c>
      <c r="C824" t="s">
        <v>3246</v>
      </c>
      <c r="E824" t="s">
        <v>49</v>
      </c>
      <c r="F824" t="s">
        <v>1902</v>
      </c>
      <c r="G824" t="s">
        <v>3247</v>
      </c>
      <c r="I824" t="str">
        <f>HYPERLINK("https://play.google.com/store/apps/details?id=com.finopaymentbank.mobile&amp;reviewId=4ea77a7a-d861-479d-9f1a-47eac0cf22da","https://play.google.com/store/apps/details?id=com.finopaymentbank.mobile&amp;reviewId=4ea77a7a-d861-479d-9f1a-47eac0cf22da")</f>
        <v>https://play.google.com/store/apps/details?id=com.finopaymentbank.mobile&amp;reviewId=4ea77a7a-d861-479d-9f1a-47eac0cf22da</v>
      </c>
      <c r="J824" t="s">
        <v>52</v>
      </c>
      <c r="Y824" t="s">
        <v>53</v>
      </c>
      <c r="Z824" t="s">
        <v>54</v>
      </c>
      <c r="AH824" t="s">
        <v>55</v>
      </c>
      <c r="AI824" t="s">
        <v>1398</v>
      </c>
      <c r="AJ824">
        <v>30</v>
      </c>
      <c r="AK824" t="s">
        <v>81</v>
      </c>
      <c r="AL824" t="s">
        <v>58</v>
      </c>
      <c r="AM824" t="s">
        <v>58</v>
      </c>
      <c r="AN824" t="s">
        <v>58</v>
      </c>
      <c r="AO824" t="s">
        <v>58</v>
      </c>
      <c r="AP824" t="s">
        <v>58</v>
      </c>
      <c r="AQ824" t="s">
        <v>58</v>
      </c>
    </row>
    <row r="825" spans="1:43" x14ac:dyDescent="0.35">
      <c r="A825" t="s">
        <v>3236</v>
      </c>
      <c r="B825" t="s">
        <v>47</v>
      </c>
      <c r="C825" t="s">
        <v>3248</v>
      </c>
      <c r="E825" t="s">
        <v>49</v>
      </c>
      <c r="F825" t="s">
        <v>713</v>
      </c>
      <c r="G825" t="s">
        <v>3249</v>
      </c>
      <c r="I825" t="str">
        <f>HYPERLINK("https://play.google.com/store/apps/details?id=com.finopaymentbank.mobile&amp;reviewId=ae2bf7c3-0027-4b30-8272-609908531455","https://play.google.com/store/apps/details?id=com.finopaymentbank.mobile&amp;reviewId=ae2bf7c3-0027-4b30-8272-609908531455")</f>
        <v>https://play.google.com/store/apps/details?id=com.finopaymentbank.mobile&amp;reviewId=ae2bf7c3-0027-4b30-8272-609908531455</v>
      </c>
      <c r="J825" t="s">
        <v>52</v>
      </c>
      <c r="Y825" t="s">
        <v>53</v>
      </c>
      <c r="Z825" t="s">
        <v>54</v>
      </c>
      <c r="AH825" t="s">
        <v>228</v>
      </c>
      <c r="AI825" t="s">
        <v>2504</v>
      </c>
      <c r="AJ825">
        <v>29</v>
      </c>
      <c r="AK825" t="s">
        <v>81</v>
      </c>
      <c r="AL825" t="s">
        <v>58</v>
      </c>
      <c r="AM825" t="s">
        <v>58</v>
      </c>
      <c r="AN825" t="s">
        <v>58</v>
      </c>
      <c r="AO825" t="s">
        <v>58</v>
      </c>
      <c r="AP825" t="s">
        <v>58</v>
      </c>
      <c r="AQ825" t="s">
        <v>58</v>
      </c>
    </row>
    <row r="826" spans="1:43" x14ac:dyDescent="0.35">
      <c r="A826" t="s">
        <v>3236</v>
      </c>
      <c r="B826" t="s">
        <v>47</v>
      </c>
      <c r="C826" t="s">
        <v>131</v>
      </c>
      <c r="E826" t="s">
        <v>49</v>
      </c>
      <c r="F826" t="s">
        <v>3250</v>
      </c>
      <c r="G826" t="s">
        <v>3251</v>
      </c>
      <c r="I826" t="str">
        <f>HYPERLINK("https://play.google.com/store/apps/details?id=com.finopaymentbank.mobile&amp;reviewId=03fb9e68-ed14-46ae-b6ff-72379f54f13b","https://play.google.com/store/apps/details?id=com.finopaymentbank.mobile&amp;reviewId=03fb9e68-ed14-46ae-b6ff-72379f54f13b")</f>
        <v>https://play.google.com/store/apps/details?id=com.finopaymentbank.mobile&amp;reviewId=03fb9e68-ed14-46ae-b6ff-72379f54f13b</v>
      </c>
      <c r="J826" t="s">
        <v>52</v>
      </c>
      <c r="Y826" t="s">
        <v>53</v>
      </c>
      <c r="Z826" t="s">
        <v>54</v>
      </c>
      <c r="AH826" t="s">
        <v>347</v>
      </c>
      <c r="AI826" t="s">
        <v>1450</v>
      </c>
      <c r="AJ826">
        <v>33</v>
      </c>
      <c r="AK826" t="s">
        <v>121</v>
      </c>
      <c r="AL826" t="s">
        <v>58</v>
      </c>
      <c r="AM826" t="s">
        <v>58</v>
      </c>
      <c r="AN826" t="s">
        <v>58</v>
      </c>
      <c r="AO826" t="s">
        <v>58</v>
      </c>
      <c r="AP826" t="s">
        <v>58</v>
      </c>
      <c r="AQ826" t="s">
        <v>58</v>
      </c>
    </row>
    <row r="827" spans="1:43" x14ac:dyDescent="0.35">
      <c r="A827" t="s">
        <v>3236</v>
      </c>
      <c r="B827" t="s">
        <v>47</v>
      </c>
      <c r="C827" t="s">
        <v>3252</v>
      </c>
      <c r="E827" t="s">
        <v>49</v>
      </c>
      <c r="F827" t="s">
        <v>3253</v>
      </c>
      <c r="G827" t="s">
        <v>3254</v>
      </c>
      <c r="I827" t="str">
        <f>HYPERLINK("https://play.google.com/store/apps/details?id=com.finopaymentbank.mobile&amp;reviewId=be774874-1dea-4588-8715-daf31e817ca5","https://play.google.com/store/apps/details?id=com.finopaymentbank.mobile&amp;reviewId=be774874-1dea-4588-8715-daf31e817ca5")</f>
        <v>https://play.google.com/store/apps/details?id=com.finopaymentbank.mobile&amp;reviewId=be774874-1dea-4588-8715-daf31e817ca5</v>
      </c>
      <c r="J827" t="s">
        <v>52</v>
      </c>
      <c r="Y827" t="s">
        <v>53</v>
      </c>
      <c r="Z827" t="s">
        <v>54</v>
      </c>
      <c r="AH827" t="s">
        <v>1990</v>
      </c>
      <c r="AI827" t="s">
        <v>686</v>
      </c>
      <c r="AJ827">
        <v>33</v>
      </c>
      <c r="AK827" t="s">
        <v>70</v>
      </c>
      <c r="AL827" t="s">
        <v>58</v>
      </c>
      <c r="AM827" t="s">
        <v>58</v>
      </c>
      <c r="AN827" t="s">
        <v>58</v>
      </c>
      <c r="AO827" t="s">
        <v>58</v>
      </c>
      <c r="AP827" t="s">
        <v>58</v>
      </c>
      <c r="AQ827" t="s">
        <v>58</v>
      </c>
    </row>
    <row r="828" spans="1:43" x14ac:dyDescent="0.35">
      <c r="A828" t="s">
        <v>3236</v>
      </c>
      <c r="B828" t="s">
        <v>47</v>
      </c>
      <c r="C828" t="s">
        <v>3255</v>
      </c>
      <c r="E828" t="s">
        <v>76</v>
      </c>
      <c r="F828" t="s">
        <v>3256</v>
      </c>
      <c r="G828" t="s">
        <v>3257</v>
      </c>
      <c r="I828" t="str">
        <f>HYPERLINK("https://play.google.com/store/apps/details?id=com.finopaymentbank.mobile&amp;reviewId=1ace14b8-dfc2-4fbf-a13d-d4e36c2a7c2e","https://play.google.com/store/apps/details?id=com.finopaymentbank.mobile&amp;reviewId=1ace14b8-dfc2-4fbf-a13d-d4e36c2a7c2e")</f>
        <v>https://play.google.com/store/apps/details?id=com.finopaymentbank.mobile&amp;reviewId=1ace14b8-dfc2-4fbf-a13d-d4e36c2a7c2e</v>
      </c>
      <c r="J828" t="s">
        <v>52</v>
      </c>
      <c r="Y828" t="s">
        <v>53</v>
      </c>
      <c r="Z828" t="s">
        <v>114</v>
      </c>
      <c r="AH828" t="s">
        <v>55</v>
      </c>
      <c r="AI828" t="s">
        <v>84</v>
      </c>
      <c r="AJ828">
        <v>33</v>
      </c>
      <c r="AK828" t="s">
        <v>63</v>
      </c>
      <c r="AL828" t="s">
        <v>58</v>
      </c>
      <c r="AM828" t="s">
        <v>58</v>
      </c>
      <c r="AN828" t="s">
        <v>58</v>
      </c>
      <c r="AO828" t="s">
        <v>58</v>
      </c>
      <c r="AP828" t="s">
        <v>58</v>
      </c>
      <c r="AQ828" t="s">
        <v>58</v>
      </c>
    </row>
    <row r="829" spans="1:43" x14ac:dyDescent="0.35">
      <c r="A829" t="s">
        <v>3236</v>
      </c>
      <c r="B829" t="s">
        <v>47</v>
      </c>
      <c r="C829" t="s">
        <v>3258</v>
      </c>
      <c r="E829" t="s">
        <v>49</v>
      </c>
      <c r="F829" t="s">
        <v>77</v>
      </c>
      <c r="G829" t="s">
        <v>3259</v>
      </c>
      <c r="I829" t="str">
        <f>HYPERLINK("https://play.google.com/store/apps/details?id=com.finopaymentbank.mobile&amp;reviewId=45db18c1-ae34-43d5-8ae3-30c979591fdd","https://play.google.com/store/apps/details?id=com.finopaymentbank.mobile&amp;reviewId=45db18c1-ae34-43d5-8ae3-30c979591fdd")</f>
        <v>https://play.google.com/store/apps/details?id=com.finopaymentbank.mobile&amp;reviewId=45db18c1-ae34-43d5-8ae3-30c979591fdd</v>
      </c>
      <c r="J829" t="s">
        <v>52</v>
      </c>
      <c r="Y829" t="s">
        <v>53</v>
      </c>
      <c r="Z829" t="s">
        <v>54</v>
      </c>
      <c r="AH829" t="s">
        <v>1990</v>
      </c>
      <c r="AI829" t="s">
        <v>1472</v>
      </c>
      <c r="AJ829">
        <v>33</v>
      </c>
      <c r="AK829" t="s">
        <v>81</v>
      </c>
      <c r="AL829" t="s">
        <v>58</v>
      </c>
      <c r="AM829" t="s">
        <v>58</v>
      </c>
      <c r="AN829" t="s">
        <v>58</v>
      </c>
      <c r="AO829" t="s">
        <v>58</v>
      </c>
      <c r="AP829" t="s">
        <v>58</v>
      </c>
      <c r="AQ829" t="s">
        <v>58</v>
      </c>
    </row>
    <row r="830" spans="1:43" x14ac:dyDescent="0.35">
      <c r="A830" t="s">
        <v>3236</v>
      </c>
      <c r="B830" t="s">
        <v>47</v>
      </c>
      <c r="C830" t="s">
        <v>3260</v>
      </c>
      <c r="E830" t="s">
        <v>76</v>
      </c>
      <c r="F830" t="s">
        <v>3261</v>
      </c>
      <c r="G830" t="s">
        <v>3262</v>
      </c>
      <c r="I830" t="str">
        <f>HYPERLINK("https://play.google.com/store/apps/details?id=com.finopaymentbank.mobile&amp;reviewId=05e4fef7-aac6-45ed-8bea-b47b41970b48","https://play.google.com/store/apps/details?id=com.finopaymentbank.mobile&amp;reviewId=05e4fef7-aac6-45ed-8bea-b47b41970b48")</f>
        <v>https://play.google.com/store/apps/details?id=com.finopaymentbank.mobile&amp;reviewId=05e4fef7-aac6-45ed-8bea-b47b41970b48</v>
      </c>
      <c r="J830" t="s">
        <v>52</v>
      </c>
      <c r="Y830" t="s">
        <v>53</v>
      </c>
      <c r="Z830" t="s">
        <v>79</v>
      </c>
      <c r="AH830" t="s">
        <v>55</v>
      </c>
      <c r="AI830" t="s">
        <v>3263</v>
      </c>
      <c r="AJ830">
        <v>27</v>
      </c>
      <c r="AK830" t="s">
        <v>183</v>
      </c>
      <c r="AL830" t="s">
        <v>58</v>
      </c>
      <c r="AM830" t="s">
        <v>58</v>
      </c>
      <c r="AN830" t="s">
        <v>58</v>
      </c>
      <c r="AO830" t="s">
        <v>58</v>
      </c>
      <c r="AP830" t="s">
        <v>58</v>
      </c>
      <c r="AQ830" t="s">
        <v>58</v>
      </c>
    </row>
    <row r="831" spans="1:43" x14ac:dyDescent="0.35">
      <c r="A831" t="s">
        <v>3236</v>
      </c>
      <c r="B831" t="s">
        <v>47</v>
      </c>
      <c r="C831" t="s">
        <v>2156</v>
      </c>
      <c r="E831" t="s">
        <v>49</v>
      </c>
      <c r="F831" t="s">
        <v>151</v>
      </c>
      <c r="G831" t="s">
        <v>3264</v>
      </c>
      <c r="I831" t="str">
        <f>HYPERLINK("https://play.google.com/store/apps/details?id=com.finopaymentbank.mobile&amp;reviewId=d443b4c6-ce83-423d-9ee2-191f2b7393c0","https://play.google.com/store/apps/details?id=com.finopaymentbank.mobile&amp;reviewId=d443b4c6-ce83-423d-9ee2-191f2b7393c0")</f>
        <v>https://play.google.com/store/apps/details?id=com.finopaymentbank.mobile&amp;reviewId=d443b4c6-ce83-423d-9ee2-191f2b7393c0</v>
      </c>
      <c r="J831" t="s">
        <v>52</v>
      </c>
      <c r="Y831" t="s">
        <v>53</v>
      </c>
      <c r="Z831" t="s">
        <v>54</v>
      </c>
      <c r="AH831" t="s">
        <v>1990</v>
      </c>
      <c r="AI831" t="s">
        <v>2023</v>
      </c>
      <c r="AJ831">
        <v>31</v>
      </c>
      <c r="AK831" t="s">
        <v>154</v>
      </c>
      <c r="AL831" t="s">
        <v>58</v>
      </c>
      <c r="AM831" t="s">
        <v>58</v>
      </c>
      <c r="AN831" t="s">
        <v>58</v>
      </c>
      <c r="AO831" t="s">
        <v>58</v>
      </c>
      <c r="AP831" t="s">
        <v>58</v>
      </c>
      <c r="AQ831" t="s">
        <v>58</v>
      </c>
    </row>
    <row r="832" spans="1:43" x14ac:dyDescent="0.35">
      <c r="A832" t="s">
        <v>3236</v>
      </c>
      <c r="B832" t="s">
        <v>47</v>
      </c>
      <c r="C832" t="s">
        <v>3265</v>
      </c>
      <c r="E832" t="s">
        <v>76</v>
      </c>
      <c r="F832" t="s">
        <v>3266</v>
      </c>
      <c r="G832" t="s">
        <v>3267</v>
      </c>
      <c r="I832" t="str">
        <f>HYPERLINK("https://play.google.com/store/apps/details?id=com.finopaymentbank.mobile&amp;reviewId=5921a188-7029-4bcb-ac7e-fbb9e799c867","https://play.google.com/store/apps/details?id=com.finopaymentbank.mobile&amp;reviewId=5921a188-7029-4bcb-ac7e-fbb9e799c867")</f>
        <v>https://play.google.com/store/apps/details?id=com.finopaymentbank.mobile&amp;reviewId=5921a188-7029-4bcb-ac7e-fbb9e799c867</v>
      </c>
      <c r="J832" t="s">
        <v>52</v>
      </c>
      <c r="Y832" t="s">
        <v>53</v>
      </c>
      <c r="Z832" t="s">
        <v>114</v>
      </c>
      <c r="AH832" t="s">
        <v>1990</v>
      </c>
      <c r="AI832" t="s">
        <v>325</v>
      </c>
      <c r="AJ832">
        <v>33</v>
      </c>
      <c r="AK832" t="s">
        <v>63</v>
      </c>
      <c r="AL832" t="s">
        <v>58</v>
      </c>
      <c r="AM832" t="s">
        <v>58</v>
      </c>
      <c r="AN832" t="s">
        <v>58</v>
      </c>
      <c r="AO832" t="s">
        <v>58</v>
      </c>
      <c r="AP832" t="s">
        <v>58</v>
      </c>
      <c r="AQ832" t="s">
        <v>58</v>
      </c>
    </row>
    <row r="833" spans="1:43" x14ac:dyDescent="0.35">
      <c r="A833" t="s">
        <v>3268</v>
      </c>
      <c r="B833" t="s">
        <v>47</v>
      </c>
      <c r="C833" t="s">
        <v>3269</v>
      </c>
      <c r="E833" t="s">
        <v>49</v>
      </c>
      <c r="F833" t="s">
        <v>3270</v>
      </c>
      <c r="G833" t="s">
        <v>3271</v>
      </c>
      <c r="I833" t="str">
        <f>HYPERLINK("https://play.google.com/store/apps/details?id=com.finopaymentbank.mobile&amp;reviewId=fe293ce7-63a8-4311-b401-f91bf078a520","https://play.google.com/store/apps/details?id=com.finopaymentbank.mobile&amp;reviewId=fe293ce7-63a8-4311-b401-f91bf078a520")</f>
        <v>https://play.google.com/store/apps/details?id=com.finopaymentbank.mobile&amp;reviewId=fe293ce7-63a8-4311-b401-f91bf078a520</v>
      </c>
      <c r="J833" t="s">
        <v>52</v>
      </c>
      <c r="Y833" t="s">
        <v>53</v>
      </c>
      <c r="Z833" t="s">
        <v>54</v>
      </c>
      <c r="AH833" t="s">
        <v>1990</v>
      </c>
      <c r="AI833" t="s">
        <v>2602</v>
      </c>
      <c r="AJ833">
        <v>33</v>
      </c>
      <c r="AK833" t="s">
        <v>63</v>
      </c>
      <c r="AL833" t="s">
        <v>58</v>
      </c>
      <c r="AM833" t="s">
        <v>58</v>
      </c>
      <c r="AN833" t="s">
        <v>58</v>
      </c>
      <c r="AO833" t="s">
        <v>58</v>
      </c>
      <c r="AP833" t="s">
        <v>58</v>
      </c>
      <c r="AQ833" t="s">
        <v>58</v>
      </c>
    </row>
    <row r="834" spans="1:43" x14ac:dyDescent="0.35">
      <c r="A834" t="s">
        <v>3268</v>
      </c>
      <c r="B834" t="s">
        <v>47</v>
      </c>
      <c r="C834" t="s">
        <v>3272</v>
      </c>
      <c r="E834" t="s">
        <v>49</v>
      </c>
      <c r="F834" t="s">
        <v>86</v>
      </c>
      <c r="G834" t="s">
        <v>3273</v>
      </c>
      <c r="I834" t="str">
        <f>HYPERLINK("https://play.google.com/store/apps/details?id=com.finopaymentbank.mobile&amp;reviewId=2e813311-f8fd-4940-9fa3-29cfdbf8a46f","https://play.google.com/store/apps/details?id=com.finopaymentbank.mobile&amp;reviewId=2e813311-f8fd-4940-9fa3-29cfdbf8a46f")</f>
        <v>https://play.google.com/store/apps/details?id=com.finopaymentbank.mobile&amp;reviewId=2e813311-f8fd-4940-9fa3-29cfdbf8a46f</v>
      </c>
      <c r="J834" t="s">
        <v>92</v>
      </c>
      <c r="Y834" t="s">
        <v>53</v>
      </c>
      <c r="Z834" t="s">
        <v>54</v>
      </c>
      <c r="AH834" t="s">
        <v>55</v>
      </c>
      <c r="AI834" t="s">
        <v>3274</v>
      </c>
      <c r="AJ834">
        <v>27</v>
      </c>
      <c r="AK834" t="s">
        <v>57</v>
      </c>
      <c r="AL834" t="s">
        <v>58</v>
      </c>
      <c r="AM834" t="s">
        <v>58</v>
      </c>
      <c r="AN834" t="s">
        <v>58</v>
      </c>
      <c r="AO834" t="s">
        <v>58</v>
      </c>
      <c r="AP834" t="s">
        <v>58</v>
      </c>
      <c r="AQ834" t="s">
        <v>58</v>
      </c>
    </row>
    <row r="835" spans="1:43" x14ac:dyDescent="0.35">
      <c r="A835" t="s">
        <v>3268</v>
      </c>
      <c r="B835" t="s">
        <v>47</v>
      </c>
      <c r="C835" t="s">
        <v>3275</v>
      </c>
      <c r="E835" t="s">
        <v>76</v>
      </c>
      <c r="F835" t="s">
        <v>3276</v>
      </c>
      <c r="G835" t="s">
        <v>3277</v>
      </c>
      <c r="I835" t="str">
        <f>HYPERLINK("https://play.google.com/store/apps/details?id=com.finopaymentbank.mobile&amp;reviewId=8fe98ba0-a5b5-4770-a115-dd0ce69db75f","https://play.google.com/store/apps/details?id=com.finopaymentbank.mobile&amp;reviewId=8fe98ba0-a5b5-4770-a115-dd0ce69db75f")</f>
        <v>https://play.google.com/store/apps/details?id=com.finopaymentbank.mobile&amp;reviewId=8fe98ba0-a5b5-4770-a115-dd0ce69db75f</v>
      </c>
      <c r="J835" t="s">
        <v>52</v>
      </c>
      <c r="Y835" t="s">
        <v>53</v>
      </c>
      <c r="Z835" t="s">
        <v>114</v>
      </c>
      <c r="AI835" t="s">
        <v>599</v>
      </c>
      <c r="AJ835">
        <v>31</v>
      </c>
      <c r="AK835" t="s">
        <v>63</v>
      </c>
      <c r="AL835" t="s">
        <v>58</v>
      </c>
      <c r="AM835" t="s">
        <v>58</v>
      </c>
      <c r="AN835" t="s">
        <v>58</v>
      </c>
      <c r="AO835" t="s">
        <v>58</v>
      </c>
      <c r="AP835" t="s">
        <v>58</v>
      </c>
      <c r="AQ835" t="s">
        <v>58</v>
      </c>
    </row>
    <row r="836" spans="1:43" x14ac:dyDescent="0.35">
      <c r="A836" t="s">
        <v>3268</v>
      </c>
      <c r="B836" t="s">
        <v>47</v>
      </c>
      <c r="C836" t="s">
        <v>3278</v>
      </c>
      <c r="E836" t="s">
        <v>76</v>
      </c>
      <c r="F836" t="s">
        <v>3279</v>
      </c>
      <c r="G836" t="s">
        <v>3280</v>
      </c>
      <c r="I836" t="str">
        <f>HYPERLINK("https://play.google.com/store/apps/details?id=com.finopaymentbank.mobile&amp;reviewId=b1ecdfa3-0af2-4b38-a620-67f3bbf4f8f4","https://play.google.com/store/apps/details?id=com.finopaymentbank.mobile&amp;reviewId=b1ecdfa3-0af2-4b38-a620-67f3bbf4f8f4")</f>
        <v>https://play.google.com/store/apps/details?id=com.finopaymentbank.mobile&amp;reviewId=b1ecdfa3-0af2-4b38-a620-67f3bbf4f8f4</v>
      </c>
      <c r="J836" t="s">
        <v>52</v>
      </c>
      <c r="Y836" t="s">
        <v>53</v>
      </c>
      <c r="Z836" t="s">
        <v>114</v>
      </c>
      <c r="AH836" t="s">
        <v>55</v>
      </c>
      <c r="AI836" t="s">
        <v>3205</v>
      </c>
      <c r="AJ836">
        <v>33</v>
      </c>
      <c r="AK836" t="s">
        <v>63</v>
      </c>
      <c r="AL836" t="s">
        <v>58</v>
      </c>
      <c r="AM836" t="s">
        <v>58</v>
      </c>
      <c r="AN836" t="s">
        <v>58</v>
      </c>
      <c r="AO836" t="s">
        <v>58</v>
      </c>
      <c r="AP836" t="s">
        <v>58</v>
      </c>
      <c r="AQ836" t="s">
        <v>58</v>
      </c>
    </row>
    <row r="837" spans="1:43" x14ac:dyDescent="0.35">
      <c r="A837" t="s">
        <v>3268</v>
      </c>
      <c r="B837" t="s">
        <v>47</v>
      </c>
      <c r="C837" t="s">
        <v>3281</v>
      </c>
      <c r="E837" t="s">
        <v>49</v>
      </c>
      <c r="F837" t="s">
        <v>3282</v>
      </c>
      <c r="G837" t="s">
        <v>3283</v>
      </c>
      <c r="I837" t="str">
        <f>HYPERLINK("https://play.google.com/store/apps/details?id=com.finopaymentbank.mobile&amp;reviewId=9c10c6e5-2d86-41a0-a4cc-a2973aac379e","https://play.google.com/store/apps/details?id=com.finopaymentbank.mobile&amp;reviewId=9c10c6e5-2d86-41a0-a4cc-a2973aac379e")</f>
        <v>https://play.google.com/store/apps/details?id=com.finopaymentbank.mobile&amp;reviewId=9c10c6e5-2d86-41a0-a4cc-a2973aac379e</v>
      </c>
      <c r="J837" t="s">
        <v>52</v>
      </c>
      <c r="Y837" t="s">
        <v>53</v>
      </c>
      <c r="Z837" t="s">
        <v>54</v>
      </c>
      <c r="AH837" t="s">
        <v>55</v>
      </c>
      <c r="AI837" t="s">
        <v>3284</v>
      </c>
      <c r="AJ837">
        <v>28</v>
      </c>
      <c r="AK837" t="s">
        <v>57</v>
      </c>
      <c r="AL837" t="s">
        <v>58</v>
      </c>
      <c r="AM837" t="s">
        <v>58</v>
      </c>
      <c r="AN837" t="s">
        <v>58</v>
      </c>
      <c r="AO837" t="s">
        <v>58</v>
      </c>
      <c r="AP837" t="s">
        <v>58</v>
      </c>
      <c r="AQ837" t="s">
        <v>58</v>
      </c>
    </row>
    <row r="838" spans="1:43" x14ac:dyDescent="0.35">
      <c r="A838" t="s">
        <v>3268</v>
      </c>
      <c r="B838" t="s">
        <v>47</v>
      </c>
      <c r="C838" t="s">
        <v>3285</v>
      </c>
      <c r="E838" t="s">
        <v>49</v>
      </c>
      <c r="F838" t="s">
        <v>3286</v>
      </c>
      <c r="G838" t="s">
        <v>3287</v>
      </c>
      <c r="I838" t="str">
        <f>HYPERLINK("https://play.google.com/store/apps/details?id=com.finopaymentbank.mobile&amp;reviewId=3edd6db6-f72f-443e-aca6-34d15fc38bda","https://play.google.com/store/apps/details?id=com.finopaymentbank.mobile&amp;reviewId=3edd6db6-f72f-443e-aca6-34d15fc38bda")</f>
        <v>https://play.google.com/store/apps/details?id=com.finopaymentbank.mobile&amp;reviewId=3edd6db6-f72f-443e-aca6-34d15fc38bda</v>
      </c>
      <c r="J838" t="s">
        <v>52</v>
      </c>
      <c r="Y838" t="s">
        <v>53</v>
      </c>
      <c r="Z838" t="s">
        <v>54</v>
      </c>
      <c r="AH838" t="s">
        <v>1990</v>
      </c>
      <c r="AI838" t="s">
        <v>158</v>
      </c>
      <c r="AJ838">
        <v>34</v>
      </c>
      <c r="AK838" t="s">
        <v>387</v>
      </c>
      <c r="AL838" t="s">
        <v>58</v>
      </c>
      <c r="AM838" t="s">
        <v>58</v>
      </c>
      <c r="AN838" t="s">
        <v>58</v>
      </c>
      <c r="AO838" t="s">
        <v>58</v>
      </c>
      <c r="AP838" t="s">
        <v>58</v>
      </c>
      <c r="AQ838" t="s">
        <v>58</v>
      </c>
    </row>
    <row r="839" spans="1:43" x14ac:dyDescent="0.35">
      <c r="A839" t="s">
        <v>3268</v>
      </c>
      <c r="B839" t="s">
        <v>47</v>
      </c>
      <c r="C839" t="s">
        <v>3288</v>
      </c>
      <c r="E839" t="s">
        <v>49</v>
      </c>
      <c r="F839" t="s">
        <v>3289</v>
      </c>
      <c r="G839" t="s">
        <v>3290</v>
      </c>
      <c r="I839" t="str">
        <f>HYPERLINK("https://play.google.com/store/apps/details?id=com.finopaymentbank.mobile&amp;reviewId=e6d9382d-82ea-4227-9935-9d057a862c68","https://play.google.com/store/apps/details?id=com.finopaymentbank.mobile&amp;reviewId=e6d9382d-82ea-4227-9935-9d057a862c68")</f>
        <v>https://play.google.com/store/apps/details?id=com.finopaymentbank.mobile&amp;reviewId=e6d9382d-82ea-4227-9935-9d057a862c68</v>
      </c>
      <c r="J839" t="s">
        <v>52</v>
      </c>
      <c r="Y839" t="s">
        <v>53</v>
      </c>
      <c r="Z839" t="s">
        <v>54</v>
      </c>
      <c r="AH839" t="s">
        <v>55</v>
      </c>
      <c r="AI839" t="s">
        <v>522</v>
      </c>
      <c r="AJ839">
        <v>30</v>
      </c>
      <c r="AK839" t="s">
        <v>70</v>
      </c>
      <c r="AL839" t="s">
        <v>58</v>
      </c>
      <c r="AM839" t="s">
        <v>58</v>
      </c>
      <c r="AN839" t="s">
        <v>58</v>
      </c>
      <c r="AO839" t="s">
        <v>58</v>
      </c>
      <c r="AP839" t="s">
        <v>58</v>
      </c>
      <c r="AQ839" t="s">
        <v>58</v>
      </c>
    </row>
    <row r="840" spans="1:43" x14ac:dyDescent="0.35">
      <c r="A840" t="s">
        <v>3268</v>
      </c>
      <c r="B840" t="s">
        <v>47</v>
      </c>
      <c r="C840" t="s">
        <v>3291</v>
      </c>
      <c r="E840" t="s">
        <v>49</v>
      </c>
      <c r="F840" t="s">
        <v>1576</v>
      </c>
      <c r="G840" t="s">
        <v>3292</v>
      </c>
      <c r="I840" t="str">
        <f>HYPERLINK("https://play.google.com/store/apps/details?id=com.finopaymentbank.mobile&amp;reviewId=a1c8d31e-d33e-4533-b2ae-6ad34b9e820c","https://play.google.com/store/apps/details?id=com.finopaymentbank.mobile&amp;reviewId=a1c8d31e-d33e-4533-b2ae-6ad34b9e820c")</f>
        <v>https://play.google.com/store/apps/details?id=com.finopaymentbank.mobile&amp;reviewId=a1c8d31e-d33e-4533-b2ae-6ad34b9e820c</v>
      </c>
      <c r="J840" t="s">
        <v>52</v>
      </c>
      <c r="Y840" t="s">
        <v>53</v>
      </c>
      <c r="Z840" t="s">
        <v>54</v>
      </c>
      <c r="AH840" t="s">
        <v>55</v>
      </c>
      <c r="AI840" t="s">
        <v>3179</v>
      </c>
      <c r="AJ840">
        <v>27</v>
      </c>
      <c r="AK840" t="s">
        <v>57</v>
      </c>
      <c r="AL840" t="s">
        <v>58</v>
      </c>
      <c r="AM840" t="s">
        <v>58</v>
      </c>
      <c r="AN840" t="s">
        <v>58</v>
      </c>
      <c r="AO840" t="s">
        <v>58</v>
      </c>
      <c r="AP840" t="s">
        <v>58</v>
      </c>
      <c r="AQ840" t="s">
        <v>58</v>
      </c>
    </row>
    <row r="841" spans="1:43" x14ac:dyDescent="0.35">
      <c r="A841" t="s">
        <v>3268</v>
      </c>
      <c r="B841" t="s">
        <v>47</v>
      </c>
      <c r="C841" t="s">
        <v>3293</v>
      </c>
      <c r="E841" t="s">
        <v>49</v>
      </c>
      <c r="F841" t="s">
        <v>3294</v>
      </c>
      <c r="G841" t="s">
        <v>3295</v>
      </c>
      <c r="I841" t="str">
        <f>HYPERLINK("https://play.google.com/store/apps/details?id=com.finopaymentbank.mobile&amp;reviewId=f891c3a5-e4b2-461a-afe9-3723b7264741","https://play.google.com/store/apps/details?id=com.finopaymentbank.mobile&amp;reviewId=f891c3a5-e4b2-461a-afe9-3723b7264741")</f>
        <v>https://play.google.com/store/apps/details?id=com.finopaymentbank.mobile&amp;reviewId=f891c3a5-e4b2-461a-afe9-3723b7264741</v>
      </c>
      <c r="J841" t="s">
        <v>52</v>
      </c>
      <c r="Y841" t="s">
        <v>53</v>
      </c>
      <c r="Z841" t="s">
        <v>54</v>
      </c>
      <c r="AH841" t="s">
        <v>55</v>
      </c>
      <c r="AI841" t="s">
        <v>3296</v>
      </c>
      <c r="AJ841">
        <v>28</v>
      </c>
      <c r="AK841" t="s">
        <v>116</v>
      </c>
      <c r="AL841" t="s">
        <v>58</v>
      </c>
      <c r="AM841" t="s">
        <v>58</v>
      </c>
      <c r="AN841" t="s">
        <v>58</v>
      </c>
      <c r="AO841" t="s">
        <v>58</v>
      </c>
      <c r="AP841" t="s">
        <v>58</v>
      </c>
      <c r="AQ841" t="s">
        <v>58</v>
      </c>
    </row>
    <row r="842" spans="1:43" x14ac:dyDescent="0.35">
      <c r="A842" t="s">
        <v>3268</v>
      </c>
      <c r="B842" t="s">
        <v>47</v>
      </c>
      <c r="C842" t="s">
        <v>3297</v>
      </c>
      <c r="E842" t="s">
        <v>49</v>
      </c>
      <c r="F842" t="s">
        <v>3298</v>
      </c>
      <c r="G842" t="s">
        <v>3299</v>
      </c>
      <c r="I842" t="str">
        <f>HYPERLINK("https://play.google.com/store/apps/details?id=com.finopaymentbank.mobile&amp;reviewId=0614b46c-1547-4509-be8e-285a7274533f","https://play.google.com/store/apps/details?id=com.finopaymentbank.mobile&amp;reviewId=0614b46c-1547-4509-be8e-285a7274533f")</f>
        <v>https://play.google.com/store/apps/details?id=com.finopaymentbank.mobile&amp;reviewId=0614b46c-1547-4509-be8e-285a7274533f</v>
      </c>
      <c r="J842" t="s">
        <v>52</v>
      </c>
      <c r="Y842" t="s">
        <v>53</v>
      </c>
      <c r="Z842" t="s">
        <v>54</v>
      </c>
      <c r="AI842" t="s">
        <v>2408</v>
      </c>
      <c r="AJ842">
        <v>30</v>
      </c>
      <c r="AK842" t="s">
        <v>63</v>
      </c>
      <c r="AL842" t="s">
        <v>58</v>
      </c>
      <c r="AM842" t="s">
        <v>58</v>
      </c>
      <c r="AN842" t="s">
        <v>58</v>
      </c>
      <c r="AO842" t="s">
        <v>58</v>
      </c>
      <c r="AP842" t="s">
        <v>58</v>
      </c>
      <c r="AQ842" t="s">
        <v>58</v>
      </c>
    </row>
    <row r="843" spans="1:43" x14ac:dyDescent="0.35">
      <c r="A843" t="s">
        <v>3268</v>
      </c>
      <c r="B843" t="s">
        <v>47</v>
      </c>
      <c r="C843" t="s">
        <v>3300</v>
      </c>
      <c r="E843" t="s">
        <v>76</v>
      </c>
      <c r="F843" t="s">
        <v>3301</v>
      </c>
      <c r="G843" t="s">
        <v>3302</v>
      </c>
      <c r="I843" t="str">
        <f>HYPERLINK("https://play.google.com/store/apps/details?id=com.finopaymentbank.mobile&amp;reviewId=83f9d9bd-e38e-4939-b9a2-2c96b8aece8e","https://play.google.com/store/apps/details?id=com.finopaymentbank.mobile&amp;reviewId=83f9d9bd-e38e-4939-b9a2-2c96b8aece8e")</f>
        <v>https://play.google.com/store/apps/details?id=com.finopaymentbank.mobile&amp;reviewId=83f9d9bd-e38e-4939-b9a2-2c96b8aece8e</v>
      </c>
      <c r="J843" t="s">
        <v>52</v>
      </c>
      <c r="Y843" t="s">
        <v>53</v>
      </c>
      <c r="Z843" t="s">
        <v>114</v>
      </c>
      <c r="AH843" t="s">
        <v>1990</v>
      </c>
      <c r="AI843" t="s">
        <v>2706</v>
      </c>
      <c r="AJ843">
        <v>33</v>
      </c>
      <c r="AK843" t="s">
        <v>642</v>
      </c>
      <c r="AL843" t="s">
        <v>58</v>
      </c>
      <c r="AM843" t="s">
        <v>58</v>
      </c>
      <c r="AN843" t="s">
        <v>58</v>
      </c>
      <c r="AO843" t="s">
        <v>58</v>
      </c>
      <c r="AP843" t="s">
        <v>58</v>
      </c>
      <c r="AQ843" t="s">
        <v>58</v>
      </c>
    </row>
    <row r="844" spans="1:43" x14ac:dyDescent="0.35">
      <c r="A844" t="s">
        <v>3303</v>
      </c>
      <c r="B844" t="s">
        <v>47</v>
      </c>
      <c r="C844" t="s">
        <v>3304</v>
      </c>
      <c r="E844" t="s">
        <v>76</v>
      </c>
      <c r="F844" t="s">
        <v>3305</v>
      </c>
      <c r="G844" t="s">
        <v>3306</v>
      </c>
      <c r="I844" t="str">
        <f>HYPERLINK("https://play.google.com/store/apps/details?id=com.finopaymentbank.mobile&amp;reviewId=a83dbf57-fd07-4f49-a7ec-66e5c7575cd5","https://play.google.com/store/apps/details?id=com.finopaymentbank.mobile&amp;reviewId=a83dbf57-fd07-4f49-a7ec-66e5c7575cd5")</f>
        <v>https://play.google.com/store/apps/details?id=com.finopaymentbank.mobile&amp;reviewId=a83dbf57-fd07-4f49-a7ec-66e5c7575cd5</v>
      </c>
      <c r="J844" t="s">
        <v>52</v>
      </c>
      <c r="Y844" t="s">
        <v>53</v>
      </c>
      <c r="Z844" t="s">
        <v>114</v>
      </c>
      <c r="AH844" t="s">
        <v>55</v>
      </c>
      <c r="AI844" t="s">
        <v>992</v>
      </c>
      <c r="AJ844">
        <v>34</v>
      </c>
      <c r="AK844" t="s">
        <v>63</v>
      </c>
      <c r="AL844" t="s">
        <v>58</v>
      </c>
      <c r="AM844" t="s">
        <v>58</v>
      </c>
      <c r="AN844" t="s">
        <v>58</v>
      </c>
      <c r="AO844" t="s">
        <v>58</v>
      </c>
      <c r="AP844" t="s">
        <v>58</v>
      </c>
      <c r="AQ844" t="s">
        <v>58</v>
      </c>
    </row>
    <row r="845" spans="1:43" x14ac:dyDescent="0.35">
      <c r="A845" t="s">
        <v>3303</v>
      </c>
      <c r="B845" t="s">
        <v>47</v>
      </c>
      <c r="C845" t="s">
        <v>3307</v>
      </c>
      <c r="E845" t="s">
        <v>49</v>
      </c>
      <c r="F845" t="s">
        <v>3308</v>
      </c>
      <c r="G845" t="s">
        <v>3309</v>
      </c>
      <c r="I845" t="str">
        <f>HYPERLINK("https://play.google.com/store/apps/details?id=com.finopaymentbank.mobile&amp;reviewId=9e281f79-6755-414f-9d07-5965be77c0d7","https://play.google.com/store/apps/details?id=com.finopaymentbank.mobile&amp;reviewId=9e281f79-6755-414f-9d07-5965be77c0d7")</f>
        <v>https://play.google.com/store/apps/details?id=com.finopaymentbank.mobile&amp;reviewId=9e281f79-6755-414f-9d07-5965be77c0d7</v>
      </c>
      <c r="J845" t="s">
        <v>52</v>
      </c>
      <c r="Y845" t="s">
        <v>53</v>
      </c>
      <c r="Z845" t="s">
        <v>54</v>
      </c>
      <c r="AI845" t="s">
        <v>1243</v>
      </c>
      <c r="AJ845">
        <v>31</v>
      </c>
      <c r="AK845" t="s">
        <v>604</v>
      </c>
      <c r="AL845" t="s">
        <v>58</v>
      </c>
      <c r="AM845" t="s">
        <v>58</v>
      </c>
      <c r="AN845" t="s">
        <v>58</v>
      </c>
      <c r="AO845" t="s">
        <v>58</v>
      </c>
      <c r="AP845" t="s">
        <v>58</v>
      </c>
      <c r="AQ845" t="s">
        <v>58</v>
      </c>
    </row>
    <row r="846" spans="1:43" x14ac:dyDescent="0.35">
      <c r="A846" t="s">
        <v>3303</v>
      </c>
      <c r="B846" t="s">
        <v>47</v>
      </c>
      <c r="C846" t="s">
        <v>3310</v>
      </c>
      <c r="E846" t="s">
        <v>76</v>
      </c>
      <c r="F846" t="s">
        <v>3311</v>
      </c>
      <c r="G846" t="s">
        <v>3312</v>
      </c>
      <c r="I846" t="str">
        <f>HYPERLINK("https://play.google.com/store/apps/details?id=com.finopaymentbank.mobile&amp;reviewId=0db6d63c-8ad7-4b23-a8cc-0b37f210f3f1","https://play.google.com/store/apps/details?id=com.finopaymentbank.mobile&amp;reviewId=0db6d63c-8ad7-4b23-a8cc-0b37f210f3f1")</f>
        <v>https://play.google.com/store/apps/details?id=com.finopaymentbank.mobile&amp;reviewId=0db6d63c-8ad7-4b23-a8cc-0b37f210f3f1</v>
      </c>
      <c r="Y846" t="s">
        <v>53</v>
      </c>
      <c r="Z846" t="s">
        <v>114</v>
      </c>
      <c r="AI846" t="s">
        <v>3313</v>
      </c>
      <c r="AJ846">
        <v>33</v>
      </c>
      <c r="AK846" t="s">
        <v>63</v>
      </c>
      <c r="AL846" t="s">
        <v>58</v>
      </c>
      <c r="AM846" t="s">
        <v>58</v>
      </c>
      <c r="AN846" t="s">
        <v>58</v>
      </c>
      <c r="AO846" t="s">
        <v>58</v>
      </c>
      <c r="AP846" t="s">
        <v>58</v>
      </c>
      <c r="AQ846" t="s">
        <v>58</v>
      </c>
    </row>
    <row r="847" spans="1:43" x14ac:dyDescent="0.35">
      <c r="A847" t="s">
        <v>3303</v>
      </c>
      <c r="B847" t="s">
        <v>47</v>
      </c>
      <c r="C847" t="s">
        <v>3314</v>
      </c>
      <c r="E847" t="s">
        <v>49</v>
      </c>
      <c r="F847" t="s">
        <v>3315</v>
      </c>
      <c r="G847" t="s">
        <v>3316</v>
      </c>
      <c r="I847" t="str">
        <f>HYPERLINK("https://play.google.com/store/apps/details?id=com.finopaymentbank.mobile&amp;reviewId=0bed7967-62ad-404d-ba9d-a28100f4c63d","https://play.google.com/store/apps/details?id=com.finopaymentbank.mobile&amp;reviewId=0bed7967-62ad-404d-ba9d-a28100f4c63d")</f>
        <v>https://play.google.com/store/apps/details?id=com.finopaymentbank.mobile&amp;reviewId=0bed7967-62ad-404d-ba9d-a28100f4c63d</v>
      </c>
      <c r="J847" t="s">
        <v>52</v>
      </c>
      <c r="Y847" t="s">
        <v>53</v>
      </c>
      <c r="Z847" t="s">
        <v>54</v>
      </c>
      <c r="AH847" t="s">
        <v>55</v>
      </c>
      <c r="AI847" t="s">
        <v>451</v>
      </c>
      <c r="AJ847">
        <v>31</v>
      </c>
      <c r="AK847" t="s">
        <v>70</v>
      </c>
      <c r="AL847" t="s">
        <v>58</v>
      </c>
      <c r="AM847" t="s">
        <v>58</v>
      </c>
      <c r="AN847" t="s">
        <v>58</v>
      </c>
      <c r="AO847" t="s">
        <v>58</v>
      </c>
      <c r="AP847" t="s">
        <v>58</v>
      </c>
      <c r="AQ847" t="s">
        <v>58</v>
      </c>
    </row>
    <row r="848" spans="1:43" x14ac:dyDescent="0.35">
      <c r="A848" t="s">
        <v>3303</v>
      </c>
      <c r="B848" t="s">
        <v>47</v>
      </c>
      <c r="C848" t="s">
        <v>3317</v>
      </c>
      <c r="E848" t="s">
        <v>49</v>
      </c>
      <c r="F848" t="s">
        <v>3318</v>
      </c>
      <c r="G848" t="s">
        <v>3319</v>
      </c>
      <c r="I848" t="str">
        <f>HYPERLINK("https://play.google.com/store/apps/details?id=com.finopaymentbank.mobile&amp;reviewId=3126738b-87d0-4a45-a1e3-8ed80dfb20e5","https://play.google.com/store/apps/details?id=com.finopaymentbank.mobile&amp;reviewId=3126738b-87d0-4a45-a1e3-8ed80dfb20e5")</f>
        <v>https://play.google.com/store/apps/details?id=com.finopaymentbank.mobile&amp;reviewId=3126738b-87d0-4a45-a1e3-8ed80dfb20e5</v>
      </c>
      <c r="Y848" t="s">
        <v>53</v>
      </c>
      <c r="Z848" t="s">
        <v>54</v>
      </c>
      <c r="AH848" t="s">
        <v>55</v>
      </c>
      <c r="AI848" t="s">
        <v>319</v>
      </c>
      <c r="AJ848">
        <v>33</v>
      </c>
      <c r="AK848" t="s">
        <v>57</v>
      </c>
      <c r="AL848" t="s">
        <v>58</v>
      </c>
      <c r="AM848" t="s">
        <v>58</v>
      </c>
      <c r="AN848" t="s">
        <v>58</v>
      </c>
      <c r="AO848" t="s">
        <v>58</v>
      </c>
      <c r="AP848" t="s">
        <v>58</v>
      </c>
      <c r="AQ848" t="s">
        <v>58</v>
      </c>
    </row>
    <row r="849" spans="1:43" x14ac:dyDescent="0.35">
      <c r="A849" t="s">
        <v>3303</v>
      </c>
      <c r="B849" t="s">
        <v>47</v>
      </c>
      <c r="C849" t="s">
        <v>1744</v>
      </c>
      <c r="E849" t="s">
        <v>49</v>
      </c>
      <c r="F849" t="s">
        <v>86</v>
      </c>
      <c r="G849" t="s">
        <v>3320</v>
      </c>
      <c r="I849" t="str">
        <f>HYPERLINK("https://play.google.com/store/apps/details?id=com.finopaymentbank.mobile&amp;reviewId=f910fed3-1f53-457a-89c5-549a606f9ff5","https://play.google.com/store/apps/details?id=com.finopaymentbank.mobile&amp;reviewId=f910fed3-1f53-457a-89c5-549a606f9ff5")</f>
        <v>https://play.google.com/store/apps/details?id=com.finopaymentbank.mobile&amp;reviewId=f910fed3-1f53-457a-89c5-549a606f9ff5</v>
      </c>
      <c r="J849" t="s">
        <v>52</v>
      </c>
      <c r="Y849" t="s">
        <v>53</v>
      </c>
      <c r="Z849" t="s">
        <v>54</v>
      </c>
      <c r="AH849" t="s">
        <v>1990</v>
      </c>
      <c r="AI849" t="s">
        <v>166</v>
      </c>
      <c r="AJ849">
        <v>33</v>
      </c>
      <c r="AK849" t="s">
        <v>57</v>
      </c>
      <c r="AL849" t="s">
        <v>58</v>
      </c>
      <c r="AM849" t="s">
        <v>58</v>
      </c>
      <c r="AN849" t="s">
        <v>58</v>
      </c>
      <c r="AO849" t="s">
        <v>58</v>
      </c>
      <c r="AP849" t="s">
        <v>58</v>
      </c>
      <c r="AQ849" t="s">
        <v>58</v>
      </c>
    </row>
    <row r="850" spans="1:43" x14ac:dyDescent="0.35">
      <c r="A850" t="s">
        <v>3303</v>
      </c>
      <c r="B850" t="s">
        <v>47</v>
      </c>
      <c r="C850" t="s">
        <v>3321</v>
      </c>
      <c r="E850" t="s">
        <v>49</v>
      </c>
      <c r="F850" t="s">
        <v>3322</v>
      </c>
      <c r="G850" t="s">
        <v>3323</v>
      </c>
      <c r="I850" t="str">
        <f>HYPERLINK("https://play.google.com/store/apps/details?id=com.finopaymentbank.mobile&amp;reviewId=a43289a2-326f-4153-9f6a-7f3c6014129f","https://play.google.com/store/apps/details?id=com.finopaymentbank.mobile&amp;reviewId=a43289a2-326f-4153-9f6a-7f3c6014129f")</f>
        <v>https://play.google.com/store/apps/details?id=com.finopaymentbank.mobile&amp;reviewId=a43289a2-326f-4153-9f6a-7f3c6014129f</v>
      </c>
      <c r="J850" t="s">
        <v>52</v>
      </c>
      <c r="Y850" t="s">
        <v>53</v>
      </c>
      <c r="Z850" t="s">
        <v>54</v>
      </c>
      <c r="AI850" t="s">
        <v>162</v>
      </c>
      <c r="AJ850">
        <v>30</v>
      </c>
      <c r="AK850" t="s">
        <v>63</v>
      </c>
      <c r="AL850" t="s">
        <v>58</v>
      </c>
      <c r="AM850" t="s">
        <v>58</v>
      </c>
      <c r="AN850" t="s">
        <v>58</v>
      </c>
      <c r="AO850" t="s">
        <v>58</v>
      </c>
      <c r="AP850" t="s">
        <v>58</v>
      </c>
      <c r="AQ850" t="s">
        <v>58</v>
      </c>
    </row>
    <row r="851" spans="1:43" x14ac:dyDescent="0.35">
      <c r="A851" t="s">
        <v>3303</v>
      </c>
      <c r="B851" t="s">
        <v>47</v>
      </c>
      <c r="C851" t="s">
        <v>3324</v>
      </c>
      <c r="E851" t="s">
        <v>49</v>
      </c>
      <c r="F851" t="s">
        <v>86</v>
      </c>
      <c r="G851" t="s">
        <v>3325</v>
      </c>
      <c r="I851" t="str">
        <f>HYPERLINK("https://play.google.com/store/apps/details?id=com.finopaymentbank.mobile&amp;reviewId=0f0fd428-d2bc-44fd-9f8c-72a994be3b97","https://play.google.com/store/apps/details?id=com.finopaymentbank.mobile&amp;reviewId=0f0fd428-d2bc-44fd-9f8c-72a994be3b97")</f>
        <v>https://play.google.com/store/apps/details?id=com.finopaymentbank.mobile&amp;reviewId=0f0fd428-d2bc-44fd-9f8c-72a994be3b97</v>
      </c>
      <c r="Y851" t="s">
        <v>53</v>
      </c>
      <c r="Z851" t="s">
        <v>93</v>
      </c>
      <c r="AH851" t="s">
        <v>1990</v>
      </c>
      <c r="AI851" t="s">
        <v>391</v>
      </c>
      <c r="AJ851">
        <v>33</v>
      </c>
      <c r="AK851" t="s">
        <v>57</v>
      </c>
      <c r="AL851" t="s">
        <v>58</v>
      </c>
      <c r="AM851" t="s">
        <v>58</v>
      </c>
      <c r="AN851" t="s">
        <v>58</v>
      </c>
      <c r="AO851" t="s">
        <v>58</v>
      </c>
      <c r="AP851" t="s">
        <v>58</v>
      </c>
      <c r="AQ851" t="s">
        <v>58</v>
      </c>
    </row>
    <row r="852" spans="1:43" x14ac:dyDescent="0.35">
      <c r="A852" t="s">
        <v>3303</v>
      </c>
      <c r="B852" t="s">
        <v>47</v>
      </c>
      <c r="C852" t="s">
        <v>3326</v>
      </c>
      <c r="E852" t="s">
        <v>76</v>
      </c>
      <c r="F852" t="s">
        <v>3327</v>
      </c>
      <c r="G852" t="s">
        <v>3328</v>
      </c>
      <c r="I852" t="str">
        <f>HYPERLINK("https://play.google.com/store/apps/details?id=com.finopaymentbank.mobile&amp;reviewId=15aae081-9681-4b9b-9260-a39627cd7ea4","https://play.google.com/store/apps/details?id=com.finopaymentbank.mobile&amp;reviewId=15aae081-9681-4b9b-9260-a39627cd7ea4")</f>
        <v>https://play.google.com/store/apps/details?id=com.finopaymentbank.mobile&amp;reviewId=15aae081-9681-4b9b-9260-a39627cd7ea4</v>
      </c>
      <c r="J852" t="s">
        <v>92</v>
      </c>
      <c r="Y852" t="s">
        <v>53</v>
      </c>
      <c r="Z852" t="s">
        <v>114</v>
      </c>
      <c r="AH852" t="s">
        <v>1990</v>
      </c>
      <c r="AI852" t="s">
        <v>1847</v>
      </c>
      <c r="AJ852">
        <v>33</v>
      </c>
      <c r="AK852" t="s">
        <v>63</v>
      </c>
      <c r="AL852" t="s">
        <v>58</v>
      </c>
      <c r="AM852" t="s">
        <v>58</v>
      </c>
      <c r="AN852" t="s">
        <v>58</v>
      </c>
      <c r="AO852" t="s">
        <v>58</v>
      </c>
      <c r="AP852" t="s">
        <v>58</v>
      </c>
      <c r="AQ852" t="s">
        <v>58</v>
      </c>
    </row>
    <row r="853" spans="1:43" x14ac:dyDescent="0.35">
      <c r="A853" t="s">
        <v>3303</v>
      </c>
      <c r="B853" t="s">
        <v>47</v>
      </c>
      <c r="C853" t="s">
        <v>3329</v>
      </c>
      <c r="E853" t="s">
        <v>49</v>
      </c>
      <c r="F853" t="s">
        <v>3330</v>
      </c>
      <c r="G853" t="s">
        <v>3331</v>
      </c>
      <c r="I853" t="str">
        <f>HYPERLINK("https://play.google.com/store/apps/details?id=com.finopaymentbank.mobile&amp;reviewId=809c5581-8c56-42eb-ad74-7a4de22931db","https://play.google.com/store/apps/details?id=com.finopaymentbank.mobile&amp;reviewId=809c5581-8c56-42eb-ad74-7a4de22931db")</f>
        <v>https://play.google.com/store/apps/details?id=com.finopaymentbank.mobile&amp;reviewId=809c5581-8c56-42eb-ad74-7a4de22931db</v>
      </c>
      <c r="Y853" t="s">
        <v>53</v>
      </c>
      <c r="Z853" t="s">
        <v>54</v>
      </c>
      <c r="AH853" t="s">
        <v>55</v>
      </c>
      <c r="AI853" t="s">
        <v>2315</v>
      </c>
      <c r="AJ853">
        <v>30</v>
      </c>
      <c r="AK853" t="s">
        <v>57</v>
      </c>
      <c r="AL853" t="s">
        <v>58</v>
      </c>
      <c r="AM853" t="s">
        <v>58</v>
      </c>
      <c r="AN853" t="s">
        <v>58</v>
      </c>
      <c r="AO853" t="s">
        <v>58</v>
      </c>
      <c r="AP853" t="s">
        <v>58</v>
      </c>
      <c r="AQ853" t="s">
        <v>58</v>
      </c>
    </row>
    <row r="854" spans="1:43" x14ac:dyDescent="0.35">
      <c r="A854" t="s">
        <v>3303</v>
      </c>
      <c r="B854" t="s">
        <v>47</v>
      </c>
      <c r="C854" t="s">
        <v>3332</v>
      </c>
      <c r="E854" t="s">
        <v>49</v>
      </c>
      <c r="F854" t="s">
        <v>3333</v>
      </c>
      <c r="G854" t="s">
        <v>3334</v>
      </c>
      <c r="I854" t="str">
        <f>HYPERLINK("https://play.google.com/store/apps/details?id=com.finopaymentbank.mobile&amp;reviewId=368d84cf-9ef2-47a6-8826-05f0bbfdd8bf","https://play.google.com/store/apps/details?id=com.finopaymentbank.mobile&amp;reviewId=368d84cf-9ef2-47a6-8826-05f0bbfdd8bf")</f>
        <v>https://play.google.com/store/apps/details?id=com.finopaymentbank.mobile&amp;reviewId=368d84cf-9ef2-47a6-8826-05f0bbfdd8bf</v>
      </c>
      <c r="J854" t="s">
        <v>52</v>
      </c>
      <c r="Y854" t="s">
        <v>53</v>
      </c>
      <c r="Z854" t="s">
        <v>54</v>
      </c>
      <c r="AH854" t="s">
        <v>1990</v>
      </c>
      <c r="AI854" t="s">
        <v>997</v>
      </c>
      <c r="AJ854">
        <v>33</v>
      </c>
      <c r="AK854" t="s">
        <v>63</v>
      </c>
      <c r="AL854" t="s">
        <v>58</v>
      </c>
      <c r="AM854" t="s">
        <v>58</v>
      </c>
      <c r="AN854" t="s">
        <v>58</v>
      </c>
      <c r="AO854" t="s">
        <v>58</v>
      </c>
      <c r="AP854" t="s">
        <v>58</v>
      </c>
      <c r="AQ854" t="s">
        <v>58</v>
      </c>
    </row>
    <row r="855" spans="1:43" x14ac:dyDescent="0.35">
      <c r="A855" t="s">
        <v>3303</v>
      </c>
      <c r="B855" t="s">
        <v>47</v>
      </c>
      <c r="C855" t="s">
        <v>3335</v>
      </c>
      <c r="E855" t="s">
        <v>49</v>
      </c>
      <c r="F855" t="s">
        <v>3336</v>
      </c>
      <c r="G855" t="s">
        <v>3337</v>
      </c>
      <c r="I855" t="str">
        <f>HYPERLINK("https://play.google.com/store/apps/details?id=com.finopaymentbank.mobile&amp;reviewId=12e65928-048e-4455-90fa-fb54bafd0583","https://play.google.com/store/apps/details?id=com.finopaymentbank.mobile&amp;reviewId=12e65928-048e-4455-90fa-fb54bafd0583")</f>
        <v>https://play.google.com/store/apps/details?id=com.finopaymentbank.mobile&amp;reviewId=12e65928-048e-4455-90fa-fb54bafd0583</v>
      </c>
      <c r="J855" t="s">
        <v>52</v>
      </c>
      <c r="Y855" t="s">
        <v>53</v>
      </c>
      <c r="Z855" t="s">
        <v>54</v>
      </c>
      <c r="AH855" t="s">
        <v>55</v>
      </c>
      <c r="AI855" t="s">
        <v>115</v>
      </c>
      <c r="AJ855">
        <v>34</v>
      </c>
      <c r="AK855" t="s">
        <v>642</v>
      </c>
      <c r="AL855" t="s">
        <v>58</v>
      </c>
      <c r="AM855" t="s">
        <v>58</v>
      </c>
      <c r="AN855" t="s">
        <v>58</v>
      </c>
      <c r="AO855" t="s">
        <v>58</v>
      </c>
      <c r="AP855" t="s">
        <v>58</v>
      </c>
      <c r="AQ855" t="s">
        <v>58</v>
      </c>
    </row>
    <row r="856" spans="1:43" x14ac:dyDescent="0.35">
      <c r="A856" t="s">
        <v>3303</v>
      </c>
      <c r="B856" t="s">
        <v>47</v>
      </c>
      <c r="C856" t="s">
        <v>3338</v>
      </c>
      <c r="E856" t="s">
        <v>49</v>
      </c>
      <c r="F856" t="s">
        <v>86</v>
      </c>
      <c r="G856" t="s">
        <v>3339</v>
      </c>
      <c r="I856" t="str">
        <f>HYPERLINK("https://play.google.com/store/apps/details?id=com.finopaymentbank.mobile&amp;reviewId=a1fe6c10-74af-4064-aa65-f63817617eaf","https://play.google.com/store/apps/details?id=com.finopaymentbank.mobile&amp;reviewId=a1fe6c10-74af-4064-aa65-f63817617eaf")</f>
        <v>https://play.google.com/store/apps/details?id=com.finopaymentbank.mobile&amp;reviewId=a1fe6c10-74af-4064-aa65-f63817617eaf</v>
      </c>
      <c r="J856" t="s">
        <v>92</v>
      </c>
      <c r="Y856" t="s">
        <v>53</v>
      </c>
      <c r="Z856" t="s">
        <v>54</v>
      </c>
      <c r="AH856" t="s">
        <v>55</v>
      </c>
      <c r="AI856" t="s">
        <v>395</v>
      </c>
      <c r="AJ856">
        <v>31</v>
      </c>
      <c r="AK856" t="s">
        <v>57</v>
      </c>
      <c r="AL856" t="s">
        <v>58</v>
      </c>
      <c r="AM856" t="s">
        <v>58</v>
      </c>
      <c r="AN856" t="s">
        <v>58</v>
      </c>
      <c r="AO856" t="s">
        <v>58</v>
      </c>
      <c r="AP856" t="s">
        <v>58</v>
      </c>
      <c r="AQ856" t="s">
        <v>58</v>
      </c>
    </row>
    <row r="857" spans="1:43" x14ac:dyDescent="0.35">
      <c r="A857" t="s">
        <v>3340</v>
      </c>
      <c r="B857" t="s">
        <v>47</v>
      </c>
      <c r="C857" t="s">
        <v>3341</v>
      </c>
      <c r="E857" t="s">
        <v>49</v>
      </c>
      <c r="F857" t="s">
        <v>3342</v>
      </c>
      <c r="G857" t="s">
        <v>3343</v>
      </c>
      <c r="I857" t="str">
        <f>HYPERLINK("https://play.google.com/store/apps/details?id=com.finopaymentbank.mobile&amp;reviewId=ae2ee120-c44f-4b7b-9d51-2ec148605dfa","https://play.google.com/store/apps/details?id=com.finopaymentbank.mobile&amp;reviewId=ae2ee120-c44f-4b7b-9d51-2ec148605dfa")</f>
        <v>https://play.google.com/store/apps/details?id=com.finopaymentbank.mobile&amp;reviewId=ae2ee120-c44f-4b7b-9d51-2ec148605dfa</v>
      </c>
      <c r="J857" t="s">
        <v>52</v>
      </c>
      <c r="Y857" t="s">
        <v>53</v>
      </c>
      <c r="Z857" t="s">
        <v>54</v>
      </c>
      <c r="AH857" t="s">
        <v>55</v>
      </c>
      <c r="AI857" t="s">
        <v>778</v>
      </c>
      <c r="AJ857">
        <v>33</v>
      </c>
      <c r="AK857" t="s">
        <v>63</v>
      </c>
      <c r="AL857" t="s">
        <v>58</v>
      </c>
      <c r="AM857" t="s">
        <v>58</v>
      </c>
      <c r="AN857" t="s">
        <v>58</v>
      </c>
      <c r="AO857" t="s">
        <v>58</v>
      </c>
      <c r="AP857" t="s">
        <v>58</v>
      </c>
      <c r="AQ857" t="s">
        <v>58</v>
      </c>
    </row>
    <row r="858" spans="1:43" x14ac:dyDescent="0.35">
      <c r="A858" t="s">
        <v>3340</v>
      </c>
      <c r="B858" t="s">
        <v>47</v>
      </c>
      <c r="C858" t="s">
        <v>3344</v>
      </c>
      <c r="E858" t="s">
        <v>49</v>
      </c>
      <c r="F858" t="s">
        <v>704</v>
      </c>
      <c r="G858" t="s">
        <v>3345</v>
      </c>
      <c r="I858" t="str">
        <f>HYPERLINK("https://play.google.com/store/apps/details?id=com.finopaymentbank.mobile&amp;reviewId=891d0b31-1e76-4dde-a224-418069454254","https://play.google.com/store/apps/details?id=com.finopaymentbank.mobile&amp;reviewId=891d0b31-1e76-4dde-a224-418069454254")</f>
        <v>https://play.google.com/store/apps/details?id=com.finopaymentbank.mobile&amp;reviewId=891d0b31-1e76-4dde-a224-418069454254</v>
      </c>
      <c r="J858" t="s">
        <v>52</v>
      </c>
      <c r="Y858" t="s">
        <v>53</v>
      </c>
      <c r="Z858" t="s">
        <v>54</v>
      </c>
      <c r="AH858" t="s">
        <v>55</v>
      </c>
      <c r="AI858" t="s">
        <v>162</v>
      </c>
      <c r="AJ858">
        <v>30</v>
      </c>
      <c r="AK858" t="s">
        <v>163</v>
      </c>
      <c r="AL858" t="s">
        <v>58</v>
      </c>
      <c r="AM858" t="s">
        <v>58</v>
      </c>
      <c r="AN858" t="s">
        <v>58</v>
      </c>
      <c r="AO858" t="s">
        <v>58</v>
      </c>
      <c r="AP858" t="s">
        <v>58</v>
      </c>
      <c r="AQ858" t="s">
        <v>58</v>
      </c>
    </row>
    <row r="859" spans="1:43" x14ac:dyDescent="0.35">
      <c r="A859" t="s">
        <v>3340</v>
      </c>
      <c r="B859" t="s">
        <v>47</v>
      </c>
      <c r="C859" t="s">
        <v>3346</v>
      </c>
      <c r="E859" t="s">
        <v>49</v>
      </c>
      <c r="F859" t="s">
        <v>77</v>
      </c>
      <c r="G859" t="s">
        <v>3347</v>
      </c>
      <c r="I859" t="str">
        <f>HYPERLINK("https://play.google.com/store/apps/details?id=com.finopaymentbank.mobile&amp;reviewId=62c30e44-7326-479f-b6aa-6a6fcd896b97","https://play.google.com/store/apps/details?id=com.finopaymentbank.mobile&amp;reviewId=62c30e44-7326-479f-b6aa-6a6fcd896b97")</f>
        <v>https://play.google.com/store/apps/details?id=com.finopaymentbank.mobile&amp;reviewId=62c30e44-7326-479f-b6aa-6a6fcd896b97</v>
      </c>
      <c r="J859" t="s">
        <v>52</v>
      </c>
      <c r="Y859" t="s">
        <v>53</v>
      </c>
      <c r="Z859" t="s">
        <v>54</v>
      </c>
      <c r="AI859" t="s">
        <v>3348</v>
      </c>
      <c r="AJ859">
        <v>33</v>
      </c>
      <c r="AK859" t="s">
        <v>81</v>
      </c>
      <c r="AL859" t="s">
        <v>58</v>
      </c>
      <c r="AM859" t="s">
        <v>58</v>
      </c>
      <c r="AN859" t="s">
        <v>58</v>
      </c>
      <c r="AO859" t="s">
        <v>58</v>
      </c>
      <c r="AP859" t="s">
        <v>58</v>
      </c>
      <c r="AQ859" t="s">
        <v>58</v>
      </c>
    </row>
    <row r="860" spans="1:43" x14ac:dyDescent="0.35">
      <c r="A860" t="s">
        <v>3340</v>
      </c>
      <c r="B860" t="s">
        <v>47</v>
      </c>
      <c r="C860" t="s">
        <v>3349</v>
      </c>
      <c r="E860" t="s">
        <v>76</v>
      </c>
      <c r="F860" t="s">
        <v>3350</v>
      </c>
      <c r="G860" t="s">
        <v>3351</v>
      </c>
      <c r="I860" t="str">
        <f>HYPERLINK("https://play.google.com/store/apps/details?id=com.finopaymentbank.mobile&amp;reviewId=7b78360d-e581-459c-b924-99f97339ca2d","https://play.google.com/store/apps/details?id=com.finopaymentbank.mobile&amp;reviewId=7b78360d-e581-459c-b924-99f97339ca2d")</f>
        <v>https://play.google.com/store/apps/details?id=com.finopaymentbank.mobile&amp;reviewId=7b78360d-e581-459c-b924-99f97339ca2d</v>
      </c>
      <c r="J860" t="s">
        <v>52</v>
      </c>
      <c r="Y860" t="s">
        <v>53</v>
      </c>
      <c r="Z860" t="s">
        <v>114</v>
      </c>
      <c r="AI860" t="s">
        <v>277</v>
      </c>
      <c r="AJ860">
        <v>28</v>
      </c>
      <c r="AK860" t="s">
        <v>63</v>
      </c>
      <c r="AL860" t="s">
        <v>58</v>
      </c>
      <c r="AM860" t="s">
        <v>58</v>
      </c>
      <c r="AN860" t="s">
        <v>58</v>
      </c>
      <c r="AO860" t="s">
        <v>58</v>
      </c>
      <c r="AP860" t="s">
        <v>58</v>
      </c>
      <c r="AQ860" t="s">
        <v>58</v>
      </c>
    </row>
    <row r="861" spans="1:43" x14ac:dyDescent="0.35">
      <c r="A861" t="s">
        <v>3340</v>
      </c>
      <c r="B861" t="s">
        <v>47</v>
      </c>
      <c r="C861" t="s">
        <v>3352</v>
      </c>
      <c r="E861" t="s">
        <v>76</v>
      </c>
      <c r="F861" t="s">
        <v>3353</v>
      </c>
      <c r="G861" t="s">
        <v>3354</v>
      </c>
      <c r="I861" t="str">
        <f>HYPERLINK("https://play.google.com/store/apps/details?id=com.finopaymentbank.mobile&amp;reviewId=698038a8-cc39-47c7-af28-9d23e8e056ea","https://play.google.com/store/apps/details?id=com.finopaymentbank.mobile&amp;reviewId=698038a8-cc39-47c7-af28-9d23e8e056ea")</f>
        <v>https://play.google.com/store/apps/details?id=com.finopaymentbank.mobile&amp;reviewId=698038a8-cc39-47c7-af28-9d23e8e056ea</v>
      </c>
      <c r="J861" t="s">
        <v>52</v>
      </c>
      <c r="Y861" t="s">
        <v>53</v>
      </c>
      <c r="Z861" t="s">
        <v>114</v>
      </c>
      <c r="AH861" t="s">
        <v>55</v>
      </c>
      <c r="AI861" t="s">
        <v>484</v>
      </c>
      <c r="AJ861">
        <v>31</v>
      </c>
      <c r="AK861" t="s">
        <v>63</v>
      </c>
      <c r="AL861" t="s">
        <v>58</v>
      </c>
      <c r="AM861" t="s">
        <v>58</v>
      </c>
      <c r="AN861" t="s">
        <v>58</v>
      </c>
      <c r="AO861" t="s">
        <v>58</v>
      </c>
      <c r="AP861" t="s">
        <v>58</v>
      </c>
      <c r="AQ861" t="s">
        <v>58</v>
      </c>
    </row>
    <row r="862" spans="1:43" x14ac:dyDescent="0.35">
      <c r="A862" t="s">
        <v>3340</v>
      </c>
      <c r="B862" t="s">
        <v>47</v>
      </c>
      <c r="C862" t="s">
        <v>3355</v>
      </c>
      <c r="E862" t="s">
        <v>76</v>
      </c>
      <c r="F862" t="s">
        <v>3356</v>
      </c>
      <c r="G862" t="s">
        <v>3357</v>
      </c>
      <c r="I862" t="str">
        <f>HYPERLINK("https://play.google.com/store/apps/details?id=com.finopaymentbank.mobile&amp;reviewId=15c5f8d0-520f-4a72-875e-ee8b537b3041","https://play.google.com/store/apps/details?id=com.finopaymentbank.mobile&amp;reviewId=15c5f8d0-520f-4a72-875e-ee8b537b3041")</f>
        <v>https://play.google.com/store/apps/details?id=com.finopaymentbank.mobile&amp;reviewId=15c5f8d0-520f-4a72-875e-ee8b537b3041</v>
      </c>
      <c r="J862" t="s">
        <v>52</v>
      </c>
      <c r="Y862" t="s">
        <v>53</v>
      </c>
      <c r="Z862" t="s">
        <v>114</v>
      </c>
      <c r="AH862" t="s">
        <v>1990</v>
      </c>
      <c r="AI862" t="s">
        <v>3358</v>
      </c>
      <c r="AJ862">
        <v>29</v>
      </c>
      <c r="AK862" t="s">
        <v>63</v>
      </c>
      <c r="AL862" t="s">
        <v>58</v>
      </c>
      <c r="AM862" t="s">
        <v>58</v>
      </c>
      <c r="AN862" t="s">
        <v>58</v>
      </c>
      <c r="AO862" t="s">
        <v>58</v>
      </c>
      <c r="AP862" t="s">
        <v>58</v>
      </c>
      <c r="AQ862" t="s">
        <v>58</v>
      </c>
    </row>
    <row r="863" spans="1:43" x14ac:dyDescent="0.35">
      <c r="A863" t="s">
        <v>3340</v>
      </c>
      <c r="B863" t="s">
        <v>47</v>
      </c>
      <c r="C863" t="s">
        <v>3359</v>
      </c>
      <c r="E863" t="s">
        <v>76</v>
      </c>
      <c r="F863" t="s">
        <v>3360</v>
      </c>
      <c r="G863" t="s">
        <v>3361</v>
      </c>
      <c r="I863" t="str">
        <f>HYPERLINK("https://play.google.com/store/apps/details?id=com.finopaymentbank.mobile&amp;reviewId=5b55de63-b1dc-44fa-a40f-56c19a51fd65","https://play.google.com/store/apps/details?id=com.finopaymentbank.mobile&amp;reviewId=5b55de63-b1dc-44fa-a40f-56c19a51fd65")</f>
        <v>https://play.google.com/store/apps/details?id=com.finopaymentbank.mobile&amp;reviewId=5b55de63-b1dc-44fa-a40f-56c19a51fd65</v>
      </c>
      <c r="J863" t="s">
        <v>52</v>
      </c>
      <c r="Y863" t="s">
        <v>53</v>
      </c>
      <c r="Z863" t="s">
        <v>114</v>
      </c>
      <c r="AH863" t="s">
        <v>55</v>
      </c>
      <c r="AI863" t="s">
        <v>130</v>
      </c>
      <c r="AJ863">
        <v>33</v>
      </c>
      <c r="AK863" t="s">
        <v>74</v>
      </c>
      <c r="AL863" t="s">
        <v>58</v>
      </c>
      <c r="AM863" t="s">
        <v>58</v>
      </c>
      <c r="AN863" t="s">
        <v>58</v>
      </c>
      <c r="AO863" t="s">
        <v>58</v>
      </c>
      <c r="AP863" t="s">
        <v>58</v>
      </c>
      <c r="AQ863" t="s">
        <v>58</v>
      </c>
    </row>
    <row r="864" spans="1:43" x14ac:dyDescent="0.35">
      <c r="A864" t="s">
        <v>3362</v>
      </c>
      <c r="B864" t="s">
        <v>47</v>
      </c>
      <c r="C864" t="s">
        <v>3363</v>
      </c>
      <c r="E864" t="s">
        <v>49</v>
      </c>
      <c r="F864" t="s">
        <v>3364</v>
      </c>
      <c r="G864" t="s">
        <v>3365</v>
      </c>
      <c r="I864" t="str">
        <f>HYPERLINK("https://play.google.com/store/apps/details?id=com.finopaymentbank.mobile&amp;reviewId=95601d98-b108-4f0a-9a91-4268eca7abe7","https://play.google.com/store/apps/details?id=com.finopaymentbank.mobile&amp;reviewId=95601d98-b108-4f0a-9a91-4268eca7abe7")</f>
        <v>https://play.google.com/store/apps/details?id=com.finopaymentbank.mobile&amp;reviewId=95601d98-b108-4f0a-9a91-4268eca7abe7</v>
      </c>
      <c r="J864" t="s">
        <v>52</v>
      </c>
      <c r="Y864" t="s">
        <v>53</v>
      </c>
      <c r="Z864" t="s">
        <v>54</v>
      </c>
      <c r="AH864" t="s">
        <v>55</v>
      </c>
      <c r="AI864" t="s">
        <v>2142</v>
      </c>
      <c r="AJ864">
        <v>33</v>
      </c>
      <c r="AK864" t="s">
        <v>63</v>
      </c>
      <c r="AL864" t="s">
        <v>58</v>
      </c>
      <c r="AM864" t="s">
        <v>58</v>
      </c>
      <c r="AN864" t="s">
        <v>58</v>
      </c>
      <c r="AO864" t="s">
        <v>58</v>
      </c>
      <c r="AP864" t="s">
        <v>58</v>
      </c>
      <c r="AQ864" t="s">
        <v>58</v>
      </c>
    </row>
    <row r="865" spans="1:43" x14ac:dyDescent="0.35">
      <c r="A865" t="s">
        <v>3362</v>
      </c>
      <c r="B865" t="s">
        <v>47</v>
      </c>
      <c r="C865" t="s">
        <v>3366</v>
      </c>
      <c r="E865" t="s">
        <v>49</v>
      </c>
      <c r="F865" t="s">
        <v>86</v>
      </c>
      <c r="G865" t="s">
        <v>3367</v>
      </c>
      <c r="I865" t="str">
        <f>HYPERLINK("https://play.google.com/store/apps/details?id=com.finopaymentbank.mobile&amp;reviewId=0945f22e-f3fc-4df7-ab90-afbd21a0380e","https://play.google.com/store/apps/details?id=com.finopaymentbank.mobile&amp;reviewId=0945f22e-f3fc-4df7-ab90-afbd21a0380e")</f>
        <v>https://play.google.com/store/apps/details?id=com.finopaymentbank.mobile&amp;reviewId=0945f22e-f3fc-4df7-ab90-afbd21a0380e</v>
      </c>
      <c r="J865" t="s">
        <v>52</v>
      </c>
      <c r="Y865" t="s">
        <v>53</v>
      </c>
      <c r="Z865" t="s">
        <v>54</v>
      </c>
      <c r="AH865" t="s">
        <v>55</v>
      </c>
      <c r="AI865" t="s">
        <v>277</v>
      </c>
      <c r="AJ865">
        <v>28</v>
      </c>
      <c r="AK865" t="s">
        <v>57</v>
      </c>
      <c r="AL865" t="s">
        <v>58</v>
      </c>
      <c r="AM865" t="s">
        <v>58</v>
      </c>
      <c r="AN865" t="s">
        <v>58</v>
      </c>
      <c r="AO865" t="s">
        <v>58</v>
      </c>
      <c r="AP865" t="s">
        <v>58</v>
      </c>
      <c r="AQ865" t="s">
        <v>58</v>
      </c>
    </row>
    <row r="866" spans="1:43" x14ac:dyDescent="0.35">
      <c r="A866" t="s">
        <v>3362</v>
      </c>
      <c r="B866" t="s">
        <v>47</v>
      </c>
      <c r="C866" t="s">
        <v>3368</v>
      </c>
      <c r="E866" t="s">
        <v>76</v>
      </c>
      <c r="F866" t="s">
        <v>3369</v>
      </c>
      <c r="G866" t="s">
        <v>3370</v>
      </c>
      <c r="I866" t="str">
        <f>HYPERLINK("https://play.google.com/store/apps/details?id=com.finopaymentbank.mobile&amp;reviewId=4dc6da10-4ed0-4a7d-84d4-a7ad2febf5e1","https://play.google.com/store/apps/details?id=com.finopaymentbank.mobile&amp;reviewId=4dc6da10-4ed0-4a7d-84d4-a7ad2febf5e1")</f>
        <v>https://play.google.com/store/apps/details?id=com.finopaymentbank.mobile&amp;reviewId=4dc6da10-4ed0-4a7d-84d4-a7ad2febf5e1</v>
      </c>
      <c r="J866" t="s">
        <v>52</v>
      </c>
      <c r="Y866" t="s">
        <v>53</v>
      </c>
      <c r="Z866" t="s">
        <v>114</v>
      </c>
      <c r="AH866" t="s">
        <v>55</v>
      </c>
      <c r="AI866" t="s">
        <v>592</v>
      </c>
      <c r="AJ866">
        <v>29</v>
      </c>
      <c r="AK866" t="s">
        <v>63</v>
      </c>
      <c r="AL866" t="s">
        <v>58</v>
      </c>
      <c r="AM866" t="s">
        <v>58</v>
      </c>
      <c r="AN866" t="s">
        <v>58</v>
      </c>
      <c r="AO866" t="s">
        <v>58</v>
      </c>
      <c r="AP866" t="s">
        <v>58</v>
      </c>
      <c r="AQ866" t="s">
        <v>58</v>
      </c>
    </row>
    <row r="867" spans="1:43" x14ac:dyDescent="0.35">
      <c r="A867" t="s">
        <v>3362</v>
      </c>
      <c r="B867" t="s">
        <v>47</v>
      </c>
      <c r="C867" t="s">
        <v>3371</v>
      </c>
      <c r="E867" t="s">
        <v>49</v>
      </c>
      <c r="F867" t="s">
        <v>77</v>
      </c>
      <c r="G867" t="s">
        <v>3372</v>
      </c>
      <c r="I867" t="str">
        <f>HYPERLINK("https://play.google.com/store/apps/details?id=com.finopaymentbank.mobile&amp;reviewId=2807fd35-ce23-4833-a82e-ceccd1ae3050","https://play.google.com/store/apps/details?id=com.finopaymentbank.mobile&amp;reviewId=2807fd35-ce23-4833-a82e-ceccd1ae3050")</f>
        <v>https://play.google.com/store/apps/details?id=com.finopaymentbank.mobile&amp;reviewId=2807fd35-ce23-4833-a82e-ceccd1ae3050</v>
      </c>
      <c r="J867" t="s">
        <v>52</v>
      </c>
      <c r="Y867" t="s">
        <v>53</v>
      </c>
      <c r="Z867" t="s">
        <v>54</v>
      </c>
      <c r="AH867" t="s">
        <v>55</v>
      </c>
      <c r="AI867" t="s">
        <v>1800</v>
      </c>
      <c r="AJ867">
        <v>30</v>
      </c>
      <c r="AK867" t="s">
        <v>81</v>
      </c>
      <c r="AL867" t="s">
        <v>58</v>
      </c>
      <c r="AM867" t="s">
        <v>58</v>
      </c>
      <c r="AN867" t="s">
        <v>58</v>
      </c>
      <c r="AO867" t="s">
        <v>58</v>
      </c>
      <c r="AP867" t="s">
        <v>58</v>
      </c>
      <c r="AQ867" t="s">
        <v>58</v>
      </c>
    </row>
    <row r="868" spans="1:43" x14ac:dyDescent="0.35">
      <c r="A868" t="s">
        <v>3362</v>
      </c>
      <c r="B868" t="s">
        <v>47</v>
      </c>
      <c r="C868" t="s">
        <v>3373</v>
      </c>
      <c r="E868" t="s">
        <v>49</v>
      </c>
      <c r="F868" t="s">
        <v>3374</v>
      </c>
      <c r="G868" t="s">
        <v>3375</v>
      </c>
      <c r="I868" t="str">
        <f>HYPERLINK("https://play.google.com/store/apps/details?id=com.finopaymentbank.mobile&amp;reviewId=ca0350d4-69cd-4480-a55f-30e62d0fc5c8","https://play.google.com/store/apps/details?id=com.finopaymentbank.mobile&amp;reviewId=ca0350d4-69cd-4480-a55f-30e62d0fc5c8")</f>
        <v>https://play.google.com/store/apps/details?id=com.finopaymentbank.mobile&amp;reviewId=ca0350d4-69cd-4480-a55f-30e62d0fc5c8</v>
      </c>
      <c r="J868" t="s">
        <v>52</v>
      </c>
      <c r="Y868" t="s">
        <v>53</v>
      </c>
      <c r="Z868" t="s">
        <v>54</v>
      </c>
      <c r="AH868" t="s">
        <v>55</v>
      </c>
      <c r="AI868" t="s">
        <v>162</v>
      </c>
      <c r="AJ868">
        <v>30</v>
      </c>
      <c r="AK868" t="s">
        <v>202</v>
      </c>
      <c r="AL868" t="s">
        <v>58</v>
      </c>
      <c r="AM868" t="s">
        <v>58</v>
      </c>
      <c r="AN868" t="s">
        <v>58</v>
      </c>
      <c r="AO868" t="s">
        <v>58</v>
      </c>
      <c r="AP868" t="s">
        <v>58</v>
      </c>
      <c r="AQ868" t="s">
        <v>58</v>
      </c>
    </row>
    <row r="869" spans="1:43" x14ac:dyDescent="0.35">
      <c r="A869" t="s">
        <v>3362</v>
      </c>
      <c r="B869" t="s">
        <v>47</v>
      </c>
      <c r="C869" t="s">
        <v>3376</v>
      </c>
      <c r="E869" t="s">
        <v>76</v>
      </c>
      <c r="F869" t="s">
        <v>3377</v>
      </c>
      <c r="G869" t="s">
        <v>3378</v>
      </c>
      <c r="I869" t="str">
        <f>HYPERLINK("https://play.google.com/store/apps/details?id=com.finopaymentbank.mobile&amp;reviewId=332dac43-44dc-46b0-84fc-2f49bb65cb54","https://play.google.com/store/apps/details?id=com.finopaymentbank.mobile&amp;reviewId=332dac43-44dc-46b0-84fc-2f49bb65cb54")</f>
        <v>https://play.google.com/store/apps/details?id=com.finopaymentbank.mobile&amp;reviewId=332dac43-44dc-46b0-84fc-2f49bb65cb54</v>
      </c>
      <c r="J869" t="s">
        <v>52</v>
      </c>
      <c r="Y869" t="s">
        <v>53</v>
      </c>
      <c r="Z869" t="s">
        <v>114</v>
      </c>
      <c r="AI869" t="s">
        <v>1310</v>
      </c>
      <c r="AJ869">
        <v>33</v>
      </c>
      <c r="AK869" t="s">
        <v>63</v>
      </c>
      <c r="AL869" t="s">
        <v>58</v>
      </c>
      <c r="AM869" t="s">
        <v>58</v>
      </c>
      <c r="AN869" t="s">
        <v>58</v>
      </c>
      <c r="AO869" t="s">
        <v>58</v>
      </c>
      <c r="AP869" t="s">
        <v>58</v>
      </c>
      <c r="AQ869" t="s">
        <v>58</v>
      </c>
    </row>
    <row r="870" spans="1:43" x14ac:dyDescent="0.35">
      <c r="A870" t="s">
        <v>3362</v>
      </c>
      <c r="B870" t="s">
        <v>47</v>
      </c>
      <c r="C870" t="s">
        <v>3379</v>
      </c>
      <c r="E870" t="s">
        <v>49</v>
      </c>
      <c r="F870" t="s">
        <v>3380</v>
      </c>
      <c r="G870" t="s">
        <v>3381</v>
      </c>
      <c r="I870" t="str">
        <f>HYPERLINK("https://play.google.com/store/apps/details?id=com.finopaymentbank.mobile&amp;reviewId=ca7e0aef-9f39-45c0-9ba0-c0a044680aca","https://play.google.com/store/apps/details?id=com.finopaymentbank.mobile&amp;reviewId=ca7e0aef-9f39-45c0-9ba0-c0a044680aca")</f>
        <v>https://play.google.com/store/apps/details?id=com.finopaymentbank.mobile&amp;reviewId=ca7e0aef-9f39-45c0-9ba0-c0a044680aca</v>
      </c>
      <c r="J870" t="s">
        <v>52</v>
      </c>
      <c r="Y870" t="s">
        <v>53</v>
      </c>
      <c r="Z870" t="s">
        <v>54</v>
      </c>
      <c r="AI870" t="s">
        <v>2811</v>
      </c>
      <c r="AJ870">
        <v>33</v>
      </c>
      <c r="AK870" t="s">
        <v>63</v>
      </c>
      <c r="AL870" t="s">
        <v>58</v>
      </c>
      <c r="AM870" t="s">
        <v>58</v>
      </c>
      <c r="AN870" t="s">
        <v>58</v>
      </c>
      <c r="AO870" t="s">
        <v>58</v>
      </c>
      <c r="AP870" t="s">
        <v>58</v>
      </c>
      <c r="AQ870" t="s">
        <v>58</v>
      </c>
    </row>
    <row r="871" spans="1:43" x14ac:dyDescent="0.35">
      <c r="A871" t="s">
        <v>3362</v>
      </c>
      <c r="B871" t="s">
        <v>47</v>
      </c>
      <c r="C871" t="s">
        <v>3382</v>
      </c>
      <c r="E871" t="s">
        <v>49</v>
      </c>
      <c r="F871" t="s">
        <v>334</v>
      </c>
      <c r="G871" t="s">
        <v>3383</v>
      </c>
      <c r="I871" t="str">
        <f>HYPERLINK("https://play.google.com/store/apps/details?id=com.finopaymentbank.mobile&amp;reviewId=3c32db5c-cb2d-459b-90c7-db6c4d68b3a3","https://play.google.com/store/apps/details?id=com.finopaymentbank.mobile&amp;reviewId=3c32db5c-cb2d-459b-90c7-db6c4d68b3a3")</f>
        <v>https://play.google.com/store/apps/details?id=com.finopaymentbank.mobile&amp;reviewId=3c32db5c-cb2d-459b-90c7-db6c4d68b3a3</v>
      </c>
      <c r="J871" t="s">
        <v>52</v>
      </c>
      <c r="Y871" t="s">
        <v>53</v>
      </c>
      <c r="Z871" t="s">
        <v>54</v>
      </c>
      <c r="AI871" t="s">
        <v>1735</v>
      </c>
      <c r="AJ871">
        <v>30</v>
      </c>
      <c r="AK871" t="s">
        <v>249</v>
      </c>
      <c r="AL871" t="s">
        <v>58</v>
      </c>
      <c r="AM871" t="s">
        <v>58</v>
      </c>
      <c r="AN871" t="s">
        <v>58</v>
      </c>
      <c r="AO871" t="s">
        <v>58</v>
      </c>
      <c r="AP871" t="s">
        <v>58</v>
      </c>
      <c r="AQ871" t="s">
        <v>58</v>
      </c>
    </row>
    <row r="872" spans="1:43" x14ac:dyDescent="0.35">
      <c r="A872" t="s">
        <v>3362</v>
      </c>
      <c r="B872" t="s">
        <v>47</v>
      </c>
      <c r="C872" t="s">
        <v>3384</v>
      </c>
      <c r="E872" t="s">
        <v>49</v>
      </c>
      <c r="F872" t="s">
        <v>3385</v>
      </c>
      <c r="G872" t="s">
        <v>3386</v>
      </c>
      <c r="I872" t="str">
        <f>HYPERLINK("https://play.google.com/store/apps/details?id=com.finopaymentbank.mobile&amp;reviewId=5af91ac9-f86b-4d1b-9f35-5fd8aff581a4","https://play.google.com/store/apps/details?id=com.finopaymentbank.mobile&amp;reviewId=5af91ac9-f86b-4d1b-9f35-5fd8aff581a4")</f>
        <v>https://play.google.com/store/apps/details?id=com.finopaymentbank.mobile&amp;reviewId=5af91ac9-f86b-4d1b-9f35-5fd8aff581a4</v>
      </c>
      <c r="Y872" t="s">
        <v>53</v>
      </c>
      <c r="Z872" t="s">
        <v>93</v>
      </c>
      <c r="AH872" t="s">
        <v>1990</v>
      </c>
      <c r="AI872" t="s">
        <v>570</v>
      </c>
      <c r="AJ872">
        <v>31</v>
      </c>
      <c r="AK872" t="s">
        <v>63</v>
      </c>
      <c r="AL872" t="s">
        <v>58</v>
      </c>
      <c r="AM872" t="s">
        <v>58</v>
      </c>
      <c r="AN872" t="s">
        <v>58</v>
      </c>
      <c r="AO872" t="s">
        <v>58</v>
      </c>
      <c r="AP872" t="s">
        <v>58</v>
      </c>
      <c r="AQ872" t="s">
        <v>58</v>
      </c>
    </row>
    <row r="873" spans="1:43" x14ac:dyDescent="0.35">
      <c r="A873" t="s">
        <v>3362</v>
      </c>
      <c r="B873" t="s">
        <v>47</v>
      </c>
      <c r="C873" t="s">
        <v>3387</v>
      </c>
      <c r="E873" t="s">
        <v>76</v>
      </c>
      <c r="F873" t="s">
        <v>3388</v>
      </c>
      <c r="G873" t="s">
        <v>3389</v>
      </c>
      <c r="I873" t="str">
        <f>HYPERLINK("https://play.google.com/store/apps/details?id=com.finopaymentbank.mobile&amp;reviewId=6e921485-7ca2-4067-b8d8-dc1593e6e532","https://play.google.com/store/apps/details?id=com.finopaymentbank.mobile&amp;reviewId=6e921485-7ca2-4067-b8d8-dc1593e6e532")</f>
        <v>https://play.google.com/store/apps/details?id=com.finopaymentbank.mobile&amp;reviewId=6e921485-7ca2-4067-b8d8-dc1593e6e532</v>
      </c>
      <c r="J873" t="s">
        <v>52</v>
      </c>
      <c r="Y873" t="s">
        <v>53</v>
      </c>
      <c r="Z873" t="s">
        <v>114</v>
      </c>
      <c r="AI873" t="s">
        <v>3390</v>
      </c>
      <c r="AJ873">
        <v>33</v>
      </c>
      <c r="AK873" t="s">
        <v>63</v>
      </c>
      <c r="AL873" t="s">
        <v>58</v>
      </c>
      <c r="AM873" t="s">
        <v>58</v>
      </c>
      <c r="AN873" t="s">
        <v>58</v>
      </c>
      <c r="AO873" t="s">
        <v>58</v>
      </c>
      <c r="AP873" t="s">
        <v>58</v>
      </c>
      <c r="AQ873" t="s">
        <v>58</v>
      </c>
    </row>
    <row r="874" spans="1:43" x14ac:dyDescent="0.35">
      <c r="A874" t="s">
        <v>3362</v>
      </c>
      <c r="B874" t="s">
        <v>47</v>
      </c>
      <c r="C874" t="s">
        <v>3391</v>
      </c>
      <c r="E874" t="s">
        <v>49</v>
      </c>
      <c r="F874" t="s">
        <v>86</v>
      </c>
      <c r="G874" t="s">
        <v>3392</v>
      </c>
      <c r="I874" t="str">
        <f>HYPERLINK("https://play.google.com/store/apps/details?id=com.finopaymentbank.mobile&amp;reviewId=18ca6c1b-1dc7-43e7-a986-3766656af5ea","https://play.google.com/store/apps/details?id=com.finopaymentbank.mobile&amp;reviewId=18ca6c1b-1dc7-43e7-a986-3766656af5ea")</f>
        <v>https://play.google.com/store/apps/details?id=com.finopaymentbank.mobile&amp;reviewId=18ca6c1b-1dc7-43e7-a986-3766656af5ea</v>
      </c>
      <c r="J874" t="s">
        <v>52</v>
      </c>
      <c r="Y874" t="s">
        <v>53</v>
      </c>
      <c r="Z874" t="s">
        <v>54</v>
      </c>
      <c r="AH874" t="s">
        <v>55</v>
      </c>
      <c r="AJ874">
        <v>33</v>
      </c>
      <c r="AK874" t="s">
        <v>57</v>
      </c>
      <c r="AL874" t="s">
        <v>58</v>
      </c>
      <c r="AM874" t="s">
        <v>58</v>
      </c>
      <c r="AN874" t="s">
        <v>58</v>
      </c>
      <c r="AO874" t="s">
        <v>58</v>
      </c>
      <c r="AP874" t="s">
        <v>58</v>
      </c>
      <c r="AQ874" t="s">
        <v>58</v>
      </c>
    </row>
    <row r="875" spans="1:43" x14ac:dyDescent="0.35">
      <c r="A875" t="s">
        <v>3362</v>
      </c>
      <c r="B875" t="s">
        <v>47</v>
      </c>
      <c r="C875" t="s">
        <v>3393</v>
      </c>
      <c r="E875" t="s">
        <v>76</v>
      </c>
      <c r="F875" t="s">
        <v>3394</v>
      </c>
      <c r="G875" t="s">
        <v>3395</v>
      </c>
      <c r="I875" t="str">
        <f>HYPERLINK("https://play.google.com/store/apps/details?id=com.finopaymentbank.mobile&amp;reviewId=152497f7-8800-4a7f-ab31-d9d9e097d73a","https://play.google.com/store/apps/details?id=com.finopaymentbank.mobile&amp;reviewId=152497f7-8800-4a7f-ab31-d9d9e097d73a")</f>
        <v>https://play.google.com/store/apps/details?id=com.finopaymentbank.mobile&amp;reviewId=152497f7-8800-4a7f-ab31-d9d9e097d73a</v>
      </c>
      <c r="J875" t="s">
        <v>52</v>
      </c>
      <c r="Y875" t="s">
        <v>53</v>
      </c>
      <c r="Z875" t="s">
        <v>114</v>
      </c>
      <c r="AH875" t="s">
        <v>55</v>
      </c>
      <c r="AI875" t="s">
        <v>329</v>
      </c>
      <c r="AJ875">
        <v>30</v>
      </c>
      <c r="AK875" t="s">
        <v>63</v>
      </c>
      <c r="AL875" t="s">
        <v>58</v>
      </c>
      <c r="AM875" t="s">
        <v>58</v>
      </c>
      <c r="AN875" t="s">
        <v>58</v>
      </c>
      <c r="AO875" t="s">
        <v>58</v>
      </c>
      <c r="AP875" t="s">
        <v>58</v>
      </c>
      <c r="AQ875" t="s">
        <v>58</v>
      </c>
    </row>
    <row r="876" spans="1:43" x14ac:dyDescent="0.35">
      <c r="A876" t="s">
        <v>3362</v>
      </c>
      <c r="B876" t="s">
        <v>47</v>
      </c>
      <c r="C876" t="s">
        <v>3396</v>
      </c>
      <c r="E876" t="s">
        <v>76</v>
      </c>
      <c r="F876" t="s">
        <v>3397</v>
      </c>
      <c r="G876" t="s">
        <v>3398</v>
      </c>
      <c r="I876" t="str">
        <f>HYPERLINK("https://play.google.com/store/apps/details?id=com.finopaymentbank.mobile&amp;reviewId=2648ff87-629d-452c-9256-3bec9d259838","https://play.google.com/store/apps/details?id=com.finopaymentbank.mobile&amp;reviewId=2648ff87-629d-452c-9256-3bec9d259838")</f>
        <v>https://play.google.com/store/apps/details?id=com.finopaymentbank.mobile&amp;reviewId=2648ff87-629d-452c-9256-3bec9d259838</v>
      </c>
      <c r="J876" t="s">
        <v>52</v>
      </c>
      <c r="Y876" t="s">
        <v>53</v>
      </c>
      <c r="Z876" t="s">
        <v>114</v>
      </c>
      <c r="AH876" t="s">
        <v>55</v>
      </c>
      <c r="AI876" t="s">
        <v>352</v>
      </c>
      <c r="AJ876">
        <v>31</v>
      </c>
      <c r="AK876" t="s">
        <v>63</v>
      </c>
      <c r="AL876" t="s">
        <v>58</v>
      </c>
      <c r="AM876" t="s">
        <v>58</v>
      </c>
      <c r="AN876" t="s">
        <v>58</v>
      </c>
      <c r="AO876" t="s">
        <v>58</v>
      </c>
      <c r="AP876" t="s">
        <v>58</v>
      </c>
      <c r="AQ876" t="s">
        <v>58</v>
      </c>
    </row>
    <row r="877" spans="1:43" x14ac:dyDescent="0.35">
      <c r="A877" t="s">
        <v>3362</v>
      </c>
      <c r="B877" t="s">
        <v>47</v>
      </c>
      <c r="C877" t="s">
        <v>3399</v>
      </c>
      <c r="E877" t="s">
        <v>76</v>
      </c>
      <c r="F877" t="s">
        <v>3400</v>
      </c>
      <c r="G877" t="s">
        <v>3401</v>
      </c>
      <c r="I877" t="str">
        <f>HYPERLINK("https://play.google.com/store/apps/details?id=com.finopaymentbank.mobile&amp;reviewId=36c3753f-c5de-4bbc-ac93-4ca431653a5d","https://play.google.com/store/apps/details?id=com.finopaymentbank.mobile&amp;reviewId=36c3753f-c5de-4bbc-ac93-4ca431653a5d")</f>
        <v>https://play.google.com/store/apps/details?id=com.finopaymentbank.mobile&amp;reviewId=36c3753f-c5de-4bbc-ac93-4ca431653a5d</v>
      </c>
      <c r="J877" t="s">
        <v>52</v>
      </c>
      <c r="Y877" t="s">
        <v>53</v>
      </c>
      <c r="Z877" t="s">
        <v>114</v>
      </c>
      <c r="AH877" t="s">
        <v>55</v>
      </c>
      <c r="AI877" t="s">
        <v>451</v>
      </c>
      <c r="AJ877">
        <v>30</v>
      </c>
      <c r="AK877" t="s">
        <v>63</v>
      </c>
      <c r="AL877" t="s">
        <v>58</v>
      </c>
      <c r="AM877" t="s">
        <v>58</v>
      </c>
      <c r="AN877" t="s">
        <v>58</v>
      </c>
      <c r="AO877" t="s">
        <v>58</v>
      </c>
      <c r="AP877" t="s">
        <v>58</v>
      </c>
      <c r="AQ877" t="s">
        <v>58</v>
      </c>
    </row>
    <row r="878" spans="1:43" x14ac:dyDescent="0.35">
      <c r="A878" t="s">
        <v>3362</v>
      </c>
      <c r="B878" t="s">
        <v>47</v>
      </c>
      <c r="C878" t="s">
        <v>3402</v>
      </c>
      <c r="E878" t="s">
        <v>49</v>
      </c>
      <c r="F878" t="s">
        <v>86</v>
      </c>
      <c r="G878" t="s">
        <v>3403</v>
      </c>
      <c r="I878" t="str">
        <f>HYPERLINK("https://play.google.com/store/apps/details?id=com.finopaymentbank.mobile&amp;reviewId=700e189e-ff4f-44d2-8a1d-3fd7fa470996","https://play.google.com/store/apps/details?id=com.finopaymentbank.mobile&amp;reviewId=700e189e-ff4f-44d2-8a1d-3fd7fa470996")</f>
        <v>https://play.google.com/store/apps/details?id=com.finopaymentbank.mobile&amp;reviewId=700e189e-ff4f-44d2-8a1d-3fd7fa470996</v>
      </c>
      <c r="J878" t="s">
        <v>52</v>
      </c>
      <c r="Y878" t="s">
        <v>53</v>
      </c>
      <c r="Z878" t="s">
        <v>54</v>
      </c>
      <c r="AH878" t="s">
        <v>55</v>
      </c>
      <c r="AI878" t="s">
        <v>1774</v>
      </c>
      <c r="AJ878">
        <v>34</v>
      </c>
      <c r="AK878" t="s">
        <v>57</v>
      </c>
      <c r="AL878" t="s">
        <v>58</v>
      </c>
      <c r="AM878" t="s">
        <v>58</v>
      </c>
      <c r="AN878" t="s">
        <v>58</v>
      </c>
      <c r="AO878" t="s">
        <v>58</v>
      </c>
      <c r="AP878" t="s">
        <v>58</v>
      </c>
      <c r="AQ878" t="s">
        <v>58</v>
      </c>
    </row>
    <row r="879" spans="1:43" x14ac:dyDescent="0.35">
      <c r="A879" t="s">
        <v>3362</v>
      </c>
      <c r="B879" t="s">
        <v>47</v>
      </c>
      <c r="C879" t="s">
        <v>3404</v>
      </c>
      <c r="E879" t="s">
        <v>49</v>
      </c>
      <c r="F879" t="s">
        <v>3405</v>
      </c>
      <c r="G879" t="s">
        <v>3406</v>
      </c>
      <c r="I879" t="str">
        <f>HYPERLINK("https://play.google.com/store/apps/details?id=com.finopaymentbank.mobile&amp;reviewId=b540427a-207e-418b-97ad-17a372aa0cb4","https://play.google.com/store/apps/details?id=com.finopaymentbank.mobile&amp;reviewId=b540427a-207e-418b-97ad-17a372aa0cb4")</f>
        <v>https://play.google.com/store/apps/details?id=com.finopaymentbank.mobile&amp;reviewId=b540427a-207e-418b-97ad-17a372aa0cb4</v>
      </c>
      <c r="J879" t="s">
        <v>52</v>
      </c>
      <c r="Y879" t="s">
        <v>53</v>
      </c>
      <c r="Z879" t="s">
        <v>54</v>
      </c>
      <c r="AH879" t="s">
        <v>55</v>
      </c>
      <c r="AI879" t="s">
        <v>3407</v>
      </c>
      <c r="AJ879">
        <v>29</v>
      </c>
      <c r="AK879" t="s">
        <v>249</v>
      </c>
      <c r="AL879" t="s">
        <v>58</v>
      </c>
      <c r="AM879" t="s">
        <v>58</v>
      </c>
      <c r="AN879" t="s">
        <v>58</v>
      </c>
      <c r="AO879" t="s">
        <v>58</v>
      </c>
      <c r="AP879" t="s">
        <v>58</v>
      </c>
      <c r="AQ879" t="s">
        <v>58</v>
      </c>
    </row>
    <row r="880" spans="1:43" x14ac:dyDescent="0.35">
      <c r="A880" t="s">
        <v>3362</v>
      </c>
      <c r="B880" t="s">
        <v>47</v>
      </c>
      <c r="C880" t="s">
        <v>3408</v>
      </c>
      <c r="E880" t="s">
        <v>49</v>
      </c>
      <c r="F880" t="s">
        <v>3409</v>
      </c>
      <c r="G880" t="s">
        <v>3410</v>
      </c>
      <c r="I880" t="str">
        <f>HYPERLINK("https://play.google.com/store/apps/details?id=com.finopaymentbank.mobile&amp;reviewId=0ff14dc9-50b8-45e2-8323-b86949ee1e29","https://play.google.com/store/apps/details?id=com.finopaymentbank.mobile&amp;reviewId=0ff14dc9-50b8-45e2-8323-b86949ee1e29")</f>
        <v>https://play.google.com/store/apps/details?id=com.finopaymentbank.mobile&amp;reviewId=0ff14dc9-50b8-45e2-8323-b86949ee1e29</v>
      </c>
      <c r="J880" t="s">
        <v>52</v>
      </c>
      <c r="Y880" t="s">
        <v>53</v>
      </c>
      <c r="Z880" t="s">
        <v>54</v>
      </c>
      <c r="AH880" t="s">
        <v>55</v>
      </c>
      <c r="AI880" t="s">
        <v>1322</v>
      </c>
      <c r="AJ880">
        <v>30</v>
      </c>
      <c r="AK880" t="s">
        <v>70</v>
      </c>
      <c r="AL880" t="s">
        <v>58</v>
      </c>
      <c r="AM880" t="s">
        <v>58</v>
      </c>
      <c r="AN880" t="s">
        <v>58</v>
      </c>
      <c r="AO880" t="s">
        <v>58</v>
      </c>
      <c r="AP880" t="s">
        <v>58</v>
      </c>
      <c r="AQ880" t="s">
        <v>58</v>
      </c>
    </row>
    <row r="881" spans="1:43" x14ac:dyDescent="0.35">
      <c r="A881" t="s">
        <v>3362</v>
      </c>
      <c r="B881" t="s">
        <v>47</v>
      </c>
      <c r="C881" t="s">
        <v>3411</v>
      </c>
      <c r="E881" t="s">
        <v>49</v>
      </c>
      <c r="F881" t="s">
        <v>3412</v>
      </c>
      <c r="G881" t="s">
        <v>3413</v>
      </c>
      <c r="I881" t="str">
        <f>HYPERLINK("https://play.google.com/store/apps/details?id=com.finopaymentbank.mobile&amp;reviewId=b122f681-77b9-40df-956f-ec89c831c7d4","https://play.google.com/store/apps/details?id=com.finopaymentbank.mobile&amp;reviewId=b122f681-77b9-40df-956f-ec89c831c7d4")</f>
        <v>https://play.google.com/store/apps/details?id=com.finopaymentbank.mobile&amp;reviewId=b122f681-77b9-40df-956f-ec89c831c7d4</v>
      </c>
      <c r="J881" t="s">
        <v>52</v>
      </c>
      <c r="Y881" t="s">
        <v>53</v>
      </c>
      <c r="Z881" t="s">
        <v>54</v>
      </c>
      <c r="AH881" t="s">
        <v>55</v>
      </c>
      <c r="AI881" t="s">
        <v>3414</v>
      </c>
      <c r="AJ881">
        <v>31</v>
      </c>
      <c r="AK881" t="s">
        <v>63</v>
      </c>
      <c r="AL881" t="s">
        <v>58</v>
      </c>
      <c r="AM881" t="s">
        <v>58</v>
      </c>
      <c r="AN881" t="s">
        <v>58</v>
      </c>
      <c r="AO881" t="s">
        <v>58</v>
      </c>
      <c r="AP881" t="s">
        <v>58</v>
      </c>
      <c r="AQ881" t="s">
        <v>58</v>
      </c>
    </row>
    <row r="882" spans="1:43" x14ac:dyDescent="0.35">
      <c r="A882" t="s">
        <v>3415</v>
      </c>
      <c r="B882" t="s">
        <v>47</v>
      </c>
      <c r="C882" t="s">
        <v>1796</v>
      </c>
      <c r="E882" t="s">
        <v>49</v>
      </c>
      <c r="F882" t="s">
        <v>77</v>
      </c>
      <c r="G882" t="s">
        <v>3416</v>
      </c>
      <c r="I882" t="str">
        <f>HYPERLINK("https://play.google.com/store/apps/details?id=com.finopaymentbank.mobile&amp;reviewId=dc0f28e8-a99d-4c12-8043-d09c4a9f2683","https://play.google.com/store/apps/details?id=com.finopaymentbank.mobile&amp;reviewId=dc0f28e8-a99d-4c12-8043-d09c4a9f2683")</f>
        <v>https://play.google.com/store/apps/details?id=com.finopaymentbank.mobile&amp;reviewId=dc0f28e8-a99d-4c12-8043-d09c4a9f2683</v>
      </c>
      <c r="J882" t="s">
        <v>52</v>
      </c>
      <c r="Y882" t="s">
        <v>53</v>
      </c>
      <c r="Z882" t="s">
        <v>93</v>
      </c>
      <c r="AI882" t="s">
        <v>115</v>
      </c>
      <c r="AJ882">
        <v>34</v>
      </c>
      <c r="AK882" t="s">
        <v>81</v>
      </c>
      <c r="AL882" t="s">
        <v>58</v>
      </c>
      <c r="AM882" t="s">
        <v>58</v>
      </c>
      <c r="AN882" t="s">
        <v>58</v>
      </c>
      <c r="AO882" t="s">
        <v>58</v>
      </c>
      <c r="AP882" t="s">
        <v>58</v>
      </c>
      <c r="AQ882" t="s">
        <v>58</v>
      </c>
    </row>
    <row r="883" spans="1:43" x14ac:dyDescent="0.35">
      <c r="A883" t="s">
        <v>3415</v>
      </c>
      <c r="B883" t="s">
        <v>47</v>
      </c>
      <c r="C883" t="s">
        <v>3417</v>
      </c>
      <c r="E883" t="s">
        <v>76</v>
      </c>
      <c r="F883" t="s">
        <v>3418</v>
      </c>
      <c r="G883" t="s">
        <v>3419</v>
      </c>
      <c r="I883" t="str">
        <f>HYPERLINK("https://play.google.com/store/apps/details?id=com.finopaymentbank.mobile&amp;reviewId=d0d2c06b-c059-4736-8662-40fc03806c8e","https://play.google.com/store/apps/details?id=com.finopaymentbank.mobile&amp;reviewId=d0d2c06b-c059-4736-8662-40fc03806c8e")</f>
        <v>https://play.google.com/store/apps/details?id=com.finopaymentbank.mobile&amp;reviewId=d0d2c06b-c059-4736-8662-40fc03806c8e</v>
      </c>
      <c r="J883" t="s">
        <v>52</v>
      </c>
      <c r="Y883" t="s">
        <v>53</v>
      </c>
      <c r="Z883" t="s">
        <v>114</v>
      </c>
      <c r="AH883" t="s">
        <v>55</v>
      </c>
      <c r="AI883" t="s">
        <v>193</v>
      </c>
      <c r="AJ883">
        <v>30</v>
      </c>
      <c r="AK883" t="s">
        <v>63</v>
      </c>
      <c r="AL883" t="s">
        <v>58</v>
      </c>
      <c r="AM883" t="s">
        <v>58</v>
      </c>
      <c r="AN883" t="s">
        <v>58</v>
      </c>
      <c r="AO883" t="s">
        <v>58</v>
      </c>
      <c r="AP883" t="s">
        <v>58</v>
      </c>
      <c r="AQ883" t="s">
        <v>58</v>
      </c>
    </row>
    <row r="884" spans="1:43" x14ac:dyDescent="0.35">
      <c r="A884" t="s">
        <v>3415</v>
      </c>
      <c r="B884" t="s">
        <v>47</v>
      </c>
      <c r="C884" t="s">
        <v>3420</v>
      </c>
      <c r="E884" t="s">
        <v>49</v>
      </c>
      <c r="F884" t="s">
        <v>3143</v>
      </c>
      <c r="G884" t="s">
        <v>3421</v>
      </c>
      <c r="I884" t="str">
        <f>HYPERLINK("https://play.google.com/store/apps/details?id=com.finopaymentbank.mobile&amp;reviewId=0c0ba35d-0170-4e7a-a408-37da4f80c470","https://play.google.com/store/apps/details?id=com.finopaymentbank.mobile&amp;reviewId=0c0ba35d-0170-4e7a-a408-37da4f80c470")</f>
        <v>https://play.google.com/store/apps/details?id=com.finopaymentbank.mobile&amp;reviewId=0c0ba35d-0170-4e7a-a408-37da4f80c470</v>
      </c>
      <c r="J884" t="s">
        <v>52</v>
      </c>
      <c r="Y884" t="s">
        <v>53</v>
      </c>
      <c r="Z884" t="s">
        <v>54</v>
      </c>
      <c r="AH884" t="s">
        <v>55</v>
      </c>
      <c r="AI884" t="s">
        <v>3422</v>
      </c>
      <c r="AJ884">
        <v>33</v>
      </c>
      <c r="AK884" t="s">
        <v>57</v>
      </c>
      <c r="AL884" t="s">
        <v>58</v>
      </c>
      <c r="AM884" t="s">
        <v>58</v>
      </c>
      <c r="AN884" t="s">
        <v>58</v>
      </c>
      <c r="AO884" t="s">
        <v>58</v>
      </c>
      <c r="AP884" t="s">
        <v>58</v>
      </c>
      <c r="AQ884" t="s">
        <v>58</v>
      </c>
    </row>
    <row r="885" spans="1:43" x14ac:dyDescent="0.35">
      <c r="A885" t="s">
        <v>3415</v>
      </c>
      <c r="B885" t="s">
        <v>47</v>
      </c>
      <c r="C885" t="s">
        <v>3423</v>
      </c>
      <c r="E885" t="s">
        <v>76</v>
      </c>
      <c r="F885" t="s">
        <v>3424</v>
      </c>
      <c r="G885" t="s">
        <v>3425</v>
      </c>
      <c r="I885" t="str">
        <f>HYPERLINK("https://play.google.com/store/apps/details?id=com.finopaymentbank.mobile&amp;reviewId=15eb1f07-2903-4286-9b3e-f60346c03a40","https://play.google.com/store/apps/details?id=com.finopaymentbank.mobile&amp;reviewId=15eb1f07-2903-4286-9b3e-f60346c03a40")</f>
        <v>https://play.google.com/store/apps/details?id=com.finopaymentbank.mobile&amp;reviewId=15eb1f07-2903-4286-9b3e-f60346c03a40</v>
      </c>
      <c r="J885" t="s">
        <v>52</v>
      </c>
      <c r="Y885" t="s">
        <v>53</v>
      </c>
      <c r="Z885" t="s">
        <v>114</v>
      </c>
      <c r="AH885" t="s">
        <v>55</v>
      </c>
      <c r="AI885" t="s">
        <v>193</v>
      </c>
      <c r="AJ885">
        <v>30</v>
      </c>
      <c r="AK885" t="s">
        <v>63</v>
      </c>
      <c r="AL885" t="s">
        <v>58</v>
      </c>
      <c r="AM885" t="s">
        <v>58</v>
      </c>
      <c r="AN885" t="s">
        <v>58</v>
      </c>
      <c r="AO885" t="s">
        <v>58</v>
      </c>
      <c r="AP885" t="s">
        <v>58</v>
      </c>
      <c r="AQ885" t="s">
        <v>58</v>
      </c>
    </row>
    <row r="886" spans="1:43" x14ac:dyDescent="0.35">
      <c r="A886" t="s">
        <v>3415</v>
      </c>
      <c r="B886" t="s">
        <v>47</v>
      </c>
      <c r="C886" t="s">
        <v>3426</v>
      </c>
      <c r="E886" t="s">
        <v>76</v>
      </c>
      <c r="F886" t="s">
        <v>3427</v>
      </c>
      <c r="G886" t="s">
        <v>3428</v>
      </c>
      <c r="I886" t="str">
        <f>HYPERLINK("https://play.google.com/store/apps/details?id=com.finopaymentbank.mobile&amp;reviewId=eb50c919-dced-42a7-b739-459cd7b54f85","https://play.google.com/store/apps/details?id=com.finopaymentbank.mobile&amp;reviewId=eb50c919-dced-42a7-b739-459cd7b54f85")</f>
        <v>https://play.google.com/store/apps/details?id=com.finopaymentbank.mobile&amp;reviewId=eb50c919-dced-42a7-b739-459cd7b54f85</v>
      </c>
      <c r="Y886" t="s">
        <v>53</v>
      </c>
      <c r="Z886" t="s">
        <v>114</v>
      </c>
      <c r="AH886" t="s">
        <v>55</v>
      </c>
      <c r="AI886" t="s">
        <v>827</v>
      </c>
      <c r="AJ886">
        <v>33</v>
      </c>
      <c r="AK886" t="s">
        <v>63</v>
      </c>
      <c r="AL886" t="s">
        <v>58</v>
      </c>
      <c r="AM886" t="s">
        <v>58</v>
      </c>
      <c r="AN886" t="s">
        <v>58</v>
      </c>
      <c r="AO886" t="s">
        <v>58</v>
      </c>
      <c r="AP886" t="s">
        <v>58</v>
      </c>
      <c r="AQ886" t="s">
        <v>58</v>
      </c>
    </row>
    <row r="887" spans="1:43" x14ac:dyDescent="0.35">
      <c r="A887" t="s">
        <v>3415</v>
      </c>
      <c r="B887" t="s">
        <v>47</v>
      </c>
      <c r="C887" t="s">
        <v>3429</v>
      </c>
      <c r="E887" t="s">
        <v>76</v>
      </c>
      <c r="F887" t="s">
        <v>3430</v>
      </c>
      <c r="G887" t="s">
        <v>3431</v>
      </c>
      <c r="I887" t="str">
        <f>HYPERLINK("https://play.google.com/store/apps/details?id=com.finopaymentbank.mobile&amp;reviewId=c86994c1-23c9-4d06-9b4c-abbe9c3685fb","https://play.google.com/store/apps/details?id=com.finopaymentbank.mobile&amp;reviewId=c86994c1-23c9-4d06-9b4c-abbe9c3685fb")</f>
        <v>https://play.google.com/store/apps/details?id=com.finopaymentbank.mobile&amp;reviewId=c86994c1-23c9-4d06-9b4c-abbe9c3685fb</v>
      </c>
      <c r="J887" t="s">
        <v>52</v>
      </c>
      <c r="Y887" t="s">
        <v>53</v>
      </c>
      <c r="Z887" t="s">
        <v>114</v>
      </c>
      <c r="AH887" t="s">
        <v>55</v>
      </c>
      <c r="AI887" t="s">
        <v>3432</v>
      </c>
      <c r="AJ887">
        <v>33</v>
      </c>
      <c r="AK887" t="s">
        <v>63</v>
      </c>
      <c r="AL887" t="s">
        <v>58</v>
      </c>
      <c r="AM887" t="s">
        <v>58</v>
      </c>
      <c r="AN887" t="s">
        <v>58</v>
      </c>
      <c r="AO887" t="s">
        <v>58</v>
      </c>
      <c r="AP887" t="s">
        <v>58</v>
      </c>
      <c r="AQ887" t="s">
        <v>58</v>
      </c>
    </row>
    <row r="888" spans="1:43" x14ac:dyDescent="0.35">
      <c r="A888" t="s">
        <v>3415</v>
      </c>
      <c r="B888" t="s">
        <v>47</v>
      </c>
      <c r="C888" t="s">
        <v>3433</v>
      </c>
      <c r="E888" t="s">
        <v>76</v>
      </c>
      <c r="F888" t="s">
        <v>3434</v>
      </c>
      <c r="G888" t="s">
        <v>3435</v>
      </c>
      <c r="I888" t="str">
        <f>HYPERLINK("https://play.google.com/store/apps/details?id=com.finopaymentbank.mobile&amp;reviewId=f9d2c897-35d1-4c62-875d-036f49769459","https://play.google.com/store/apps/details?id=com.finopaymentbank.mobile&amp;reviewId=f9d2c897-35d1-4c62-875d-036f49769459")</f>
        <v>https://play.google.com/store/apps/details?id=com.finopaymentbank.mobile&amp;reviewId=f9d2c897-35d1-4c62-875d-036f49769459</v>
      </c>
      <c r="J888" t="s">
        <v>52</v>
      </c>
      <c r="Y888" t="s">
        <v>53</v>
      </c>
      <c r="Z888" t="s">
        <v>114</v>
      </c>
      <c r="AH888" t="s">
        <v>55</v>
      </c>
      <c r="AI888" t="s">
        <v>188</v>
      </c>
      <c r="AJ888">
        <v>33</v>
      </c>
      <c r="AK888" t="s">
        <v>63</v>
      </c>
      <c r="AL888" t="s">
        <v>58</v>
      </c>
      <c r="AM888" t="s">
        <v>58</v>
      </c>
      <c r="AN888" t="s">
        <v>58</v>
      </c>
      <c r="AO888" t="s">
        <v>58</v>
      </c>
      <c r="AP888" t="s">
        <v>58</v>
      </c>
      <c r="AQ888" t="s">
        <v>58</v>
      </c>
    </row>
    <row r="889" spans="1:43" x14ac:dyDescent="0.35">
      <c r="A889" t="s">
        <v>3415</v>
      </c>
      <c r="B889" t="s">
        <v>47</v>
      </c>
      <c r="C889" t="s">
        <v>3436</v>
      </c>
      <c r="E889" t="s">
        <v>49</v>
      </c>
      <c r="F889" t="s">
        <v>86</v>
      </c>
      <c r="G889" t="s">
        <v>3437</v>
      </c>
      <c r="I889" t="str">
        <f>HYPERLINK("https://play.google.com/store/apps/details?id=com.finopaymentbank.mobile&amp;reviewId=d7543a79-1ab7-4438-9ee9-826619385cb0","https://play.google.com/store/apps/details?id=com.finopaymentbank.mobile&amp;reviewId=d7543a79-1ab7-4438-9ee9-826619385cb0")</f>
        <v>https://play.google.com/store/apps/details?id=com.finopaymentbank.mobile&amp;reviewId=d7543a79-1ab7-4438-9ee9-826619385cb0</v>
      </c>
      <c r="J889" t="s">
        <v>52</v>
      </c>
      <c r="Y889" t="s">
        <v>53</v>
      </c>
      <c r="Z889" t="s">
        <v>54</v>
      </c>
      <c r="AH889" t="s">
        <v>55</v>
      </c>
      <c r="AI889" t="s">
        <v>178</v>
      </c>
      <c r="AJ889">
        <v>31</v>
      </c>
      <c r="AK889" t="s">
        <v>57</v>
      </c>
      <c r="AL889" t="s">
        <v>58</v>
      </c>
      <c r="AM889" t="s">
        <v>58</v>
      </c>
      <c r="AN889" t="s">
        <v>58</v>
      </c>
      <c r="AO889" t="s">
        <v>58</v>
      </c>
      <c r="AP889" t="s">
        <v>58</v>
      </c>
      <c r="AQ889" t="s">
        <v>58</v>
      </c>
    </row>
    <row r="890" spans="1:43" x14ac:dyDescent="0.35">
      <c r="A890" t="s">
        <v>3415</v>
      </c>
      <c r="B890" t="s">
        <v>47</v>
      </c>
      <c r="C890" t="s">
        <v>3438</v>
      </c>
      <c r="E890" t="s">
        <v>49</v>
      </c>
      <c r="F890" t="s">
        <v>3439</v>
      </c>
      <c r="G890" t="s">
        <v>3440</v>
      </c>
      <c r="I890" t="str">
        <f>HYPERLINK("https://play.google.com/store/apps/details?id=com.finopaymentbank.mobile&amp;reviewId=cf3bf586-2d0e-4ace-b276-a6264e966d43","https://play.google.com/store/apps/details?id=com.finopaymentbank.mobile&amp;reviewId=cf3bf586-2d0e-4ace-b276-a6264e966d43")</f>
        <v>https://play.google.com/store/apps/details?id=com.finopaymentbank.mobile&amp;reviewId=cf3bf586-2d0e-4ace-b276-a6264e966d43</v>
      </c>
      <c r="J890" t="s">
        <v>92</v>
      </c>
      <c r="Y890" t="s">
        <v>53</v>
      </c>
      <c r="Z890" t="s">
        <v>54</v>
      </c>
      <c r="AH890" t="s">
        <v>55</v>
      </c>
      <c r="AI890" t="s">
        <v>178</v>
      </c>
      <c r="AJ890">
        <v>31</v>
      </c>
      <c r="AK890" t="s">
        <v>70</v>
      </c>
      <c r="AL890" t="s">
        <v>58</v>
      </c>
      <c r="AM890" t="s">
        <v>58</v>
      </c>
      <c r="AN890" t="s">
        <v>58</v>
      </c>
      <c r="AO890" t="s">
        <v>58</v>
      </c>
      <c r="AP890" t="s">
        <v>58</v>
      </c>
      <c r="AQ890" t="s">
        <v>58</v>
      </c>
    </row>
    <row r="891" spans="1:43" x14ac:dyDescent="0.35">
      <c r="A891" t="s">
        <v>3415</v>
      </c>
      <c r="B891" t="s">
        <v>47</v>
      </c>
      <c r="C891" t="s">
        <v>3441</v>
      </c>
      <c r="E891" t="s">
        <v>76</v>
      </c>
      <c r="F891" t="s">
        <v>3442</v>
      </c>
      <c r="G891" t="s">
        <v>3443</v>
      </c>
      <c r="I891" t="str">
        <f>HYPERLINK("https://play.google.com/store/apps/details?id=com.finopaymentbank.mobile&amp;reviewId=60ac2bc3-2746-4055-a5f8-9d0d011ea36e","https://play.google.com/store/apps/details?id=com.finopaymentbank.mobile&amp;reviewId=60ac2bc3-2746-4055-a5f8-9d0d011ea36e")</f>
        <v>https://play.google.com/store/apps/details?id=com.finopaymentbank.mobile&amp;reviewId=60ac2bc3-2746-4055-a5f8-9d0d011ea36e</v>
      </c>
      <c r="J891" t="s">
        <v>92</v>
      </c>
      <c r="Y891" t="s">
        <v>53</v>
      </c>
      <c r="Z891" t="s">
        <v>114</v>
      </c>
      <c r="AH891" t="s">
        <v>55</v>
      </c>
      <c r="AI891" t="s">
        <v>374</v>
      </c>
      <c r="AJ891">
        <v>33</v>
      </c>
      <c r="AK891" t="s">
        <v>70</v>
      </c>
      <c r="AL891" t="s">
        <v>58</v>
      </c>
      <c r="AM891" t="s">
        <v>58</v>
      </c>
      <c r="AN891" t="s">
        <v>58</v>
      </c>
      <c r="AO891" t="s">
        <v>58</v>
      </c>
      <c r="AP891" t="s">
        <v>58</v>
      </c>
      <c r="AQ891" t="s">
        <v>58</v>
      </c>
    </row>
    <row r="892" spans="1:43" x14ac:dyDescent="0.35">
      <c r="A892" t="s">
        <v>3415</v>
      </c>
      <c r="B892" t="s">
        <v>47</v>
      </c>
      <c r="C892" t="s">
        <v>3444</v>
      </c>
      <c r="E892" t="s">
        <v>76</v>
      </c>
      <c r="F892" t="s">
        <v>3445</v>
      </c>
      <c r="G892" t="s">
        <v>3446</v>
      </c>
      <c r="I892" t="str">
        <f>HYPERLINK("https://play.google.com/store/apps/details?id=com.finopaymentbank.mobile&amp;reviewId=41426110-4455-49d9-84ba-f1d41f6cc201","https://play.google.com/store/apps/details?id=com.finopaymentbank.mobile&amp;reviewId=41426110-4455-49d9-84ba-f1d41f6cc201")</f>
        <v>https://play.google.com/store/apps/details?id=com.finopaymentbank.mobile&amp;reviewId=41426110-4455-49d9-84ba-f1d41f6cc201</v>
      </c>
      <c r="J892" t="s">
        <v>52</v>
      </c>
      <c r="Y892" t="s">
        <v>53</v>
      </c>
      <c r="Z892" t="s">
        <v>114</v>
      </c>
      <c r="AH892" t="s">
        <v>169</v>
      </c>
      <c r="AI892" t="s">
        <v>3447</v>
      </c>
      <c r="AJ892">
        <v>30</v>
      </c>
      <c r="AK892" t="s">
        <v>63</v>
      </c>
      <c r="AL892" t="s">
        <v>58</v>
      </c>
      <c r="AM892" t="s">
        <v>58</v>
      </c>
      <c r="AN892" t="s">
        <v>58</v>
      </c>
      <c r="AO892" t="s">
        <v>58</v>
      </c>
      <c r="AP892" t="s">
        <v>58</v>
      </c>
      <c r="AQ892" t="s">
        <v>58</v>
      </c>
    </row>
    <row r="893" spans="1:43" x14ac:dyDescent="0.35">
      <c r="A893" t="s">
        <v>3415</v>
      </c>
      <c r="B893" t="s">
        <v>47</v>
      </c>
      <c r="C893" t="s">
        <v>3448</v>
      </c>
      <c r="E893" t="s">
        <v>76</v>
      </c>
      <c r="F893" t="s">
        <v>3449</v>
      </c>
      <c r="G893" t="s">
        <v>3450</v>
      </c>
      <c r="I893" t="str">
        <f>HYPERLINK("https://play.google.com/store/apps/details?id=com.finopaymentbank.mobile&amp;reviewId=f444c88a-ec14-40ee-94ab-89388587b5f9","https://play.google.com/store/apps/details?id=com.finopaymentbank.mobile&amp;reviewId=f444c88a-ec14-40ee-94ab-89388587b5f9")</f>
        <v>https://play.google.com/store/apps/details?id=com.finopaymentbank.mobile&amp;reviewId=f444c88a-ec14-40ee-94ab-89388587b5f9</v>
      </c>
      <c r="J893" t="s">
        <v>52</v>
      </c>
      <c r="Y893" t="s">
        <v>53</v>
      </c>
      <c r="Z893" t="s">
        <v>114</v>
      </c>
      <c r="AI893" t="s">
        <v>3451</v>
      </c>
      <c r="AJ893">
        <v>30</v>
      </c>
      <c r="AK893" t="s">
        <v>63</v>
      </c>
      <c r="AL893" t="s">
        <v>58</v>
      </c>
      <c r="AM893" t="s">
        <v>58</v>
      </c>
      <c r="AN893" t="s">
        <v>58</v>
      </c>
      <c r="AO893" t="s">
        <v>58</v>
      </c>
      <c r="AP893" t="s">
        <v>58</v>
      </c>
      <c r="AQ893" t="s">
        <v>58</v>
      </c>
    </row>
    <row r="894" spans="1:43" x14ac:dyDescent="0.35">
      <c r="A894" t="s">
        <v>3415</v>
      </c>
      <c r="B894" t="s">
        <v>47</v>
      </c>
      <c r="C894" t="s">
        <v>3452</v>
      </c>
      <c r="E894" t="s">
        <v>49</v>
      </c>
      <c r="F894" t="s">
        <v>3453</v>
      </c>
      <c r="G894" t="s">
        <v>3454</v>
      </c>
      <c r="I894" t="str">
        <f>HYPERLINK("https://play.google.com/store/apps/details?id=com.finopaymentbank.mobile&amp;reviewId=a60065ba-f6fe-4480-b66c-999a3f0ff417","https://play.google.com/store/apps/details?id=com.finopaymentbank.mobile&amp;reviewId=a60065ba-f6fe-4480-b66c-999a3f0ff417")</f>
        <v>https://play.google.com/store/apps/details?id=com.finopaymentbank.mobile&amp;reviewId=a60065ba-f6fe-4480-b66c-999a3f0ff417</v>
      </c>
      <c r="J894" t="s">
        <v>52</v>
      </c>
      <c r="Y894" t="s">
        <v>53</v>
      </c>
      <c r="Z894" t="s">
        <v>54</v>
      </c>
      <c r="AI894" t="s">
        <v>1006</v>
      </c>
      <c r="AJ894">
        <v>33</v>
      </c>
      <c r="AK894" t="s">
        <v>102</v>
      </c>
      <c r="AL894" t="s">
        <v>58</v>
      </c>
      <c r="AM894" t="s">
        <v>58</v>
      </c>
      <c r="AN894" t="s">
        <v>58</v>
      </c>
      <c r="AO894" t="s">
        <v>58</v>
      </c>
      <c r="AP894" t="s">
        <v>58</v>
      </c>
      <c r="AQ894" t="s">
        <v>58</v>
      </c>
    </row>
    <row r="895" spans="1:43" x14ac:dyDescent="0.35">
      <c r="A895" t="s">
        <v>3415</v>
      </c>
      <c r="B895" t="s">
        <v>47</v>
      </c>
      <c r="C895" t="s">
        <v>2170</v>
      </c>
      <c r="E895" t="s">
        <v>49</v>
      </c>
      <c r="F895" t="s">
        <v>3455</v>
      </c>
      <c r="G895" t="s">
        <v>3456</v>
      </c>
      <c r="I895" t="str">
        <f>HYPERLINK("https://play.google.com/store/apps/details?id=com.finopaymentbank.mobile&amp;reviewId=481f1074-ac8e-4808-a8ec-829d38c2b27d","https://play.google.com/store/apps/details?id=com.finopaymentbank.mobile&amp;reviewId=481f1074-ac8e-4808-a8ec-829d38c2b27d")</f>
        <v>https://play.google.com/store/apps/details?id=com.finopaymentbank.mobile&amp;reviewId=481f1074-ac8e-4808-a8ec-829d38c2b27d</v>
      </c>
      <c r="J895" t="s">
        <v>52</v>
      </c>
      <c r="Y895" t="s">
        <v>53</v>
      </c>
      <c r="Z895" t="s">
        <v>54</v>
      </c>
      <c r="AH895" t="s">
        <v>347</v>
      </c>
      <c r="AI895" t="s">
        <v>69</v>
      </c>
      <c r="AJ895">
        <v>33</v>
      </c>
      <c r="AK895" t="s">
        <v>63</v>
      </c>
      <c r="AL895" t="s">
        <v>58</v>
      </c>
      <c r="AM895" t="s">
        <v>58</v>
      </c>
      <c r="AN895" t="s">
        <v>58</v>
      </c>
      <c r="AO895" t="s">
        <v>58</v>
      </c>
      <c r="AP895" t="s">
        <v>58</v>
      </c>
      <c r="AQ895" t="s">
        <v>58</v>
      </c>
    </row>
    <row r="896" spans="1:43" x14ac:dyDescent="0.35">
      <c r="A896" t="s">
        <v>3415</v>
      </c>
      <c r="B896" t="s">
        <v>47</v>
      </c>
      <c r="C896" t="s">
        <v>706</v>
      </c>
      <c r="E896" t="s">
        <v>49</v>
      </c>
      <c r="F896" t="s">
        <v>3080</v>
      </c>
      <c r="G896" t="s">
        <v>3457</v>
      </c>
      <c r="I896" t="str">
        <f>HYPERLINK("https://play.google.com/store/apps/details?id=com.finopaymentbank.mobile&amp;reviewId=161c7740-b660-4397-93fc-f831935b30be","https://play.google.com/store/apps/details?id=com.finopaymentbank.mobile&amp;reviewId=161c7740-b660-4397-93fc-f831935b30be")</f>
        <v>https://play.google.com/store/apps/details?id=com.finopaymentbank.mobile&amp;reviewId=161c7740-b660-4397-93fc-f831935b30be</v>
      </c>
      <c r="J896" t="s">
        <v>52</v>
      </c>
      <c r="Y896" t="s">
        <v>53</v>
      </c>
      <c r="Z896" t="s">
        <v>93</v>
      </c>
      <c r="AI896" t="s">
        <v>2602</v>
      </c>
      <c r="AJ896">
        <v>33</v>
      </c>
      <c r="AK896" t="s">
        <v>3078</v>
      </c>
      <c r="AL896" t="s">
        <v>58</v>
      </c>
      <c r="AM896" t="s">
        <v>58</v>
      </c>
      <c r="AN896" t="s">
        <v>58</v>
      </c>
      <c r="AO896" t="s">
        <v>58</v>
      </c>
      <c r="AP896" t="s">
        <v>58</v>
      </c>
      <c r="AQ896" t="s">
        <v>58</v>
      </c>
    </row>
    <row r="897" spans="1:43" x14ac:dyDescent="0.35">
      <c r="A897" t="s">
        <v>3415</v>
      </c>
      <c r="B897" t="s">
        <v>47</v>
      </c>
      <c r="C897" t="s">
        <v>3458</v>
      </c>
      <c r="E897" t="s">
        <v>49</v>
      </c>
      <c r="F897" t="s">
        <v>3459</v>
      </c>
      <c r="G897" t="s">
        <v>3460</v>
      </c>
      <c r="I897" t="str">
        <f>HYPERLINK("https://play.google.com/store/apps/details?id=com.finopaymentbank.mobile&amp;reviewId=8d88120d-18bc-43c8-a385-2fa2aaafed8d","https://play.google.com/store/apps/details?id=com.finopaymentbank.mobile&amp;reviewId=8d88120d-18bc-43c8-a385-2fa2aaafed8d")</f>
        <v>https://play.google.com/store/apps/details?id=com.finopaymentbank.mobile&amp;reviewId=8d88120d-18bc-43c8-a385-2fa2aaafed8d</v>
      </c>
      <c r="J897" t="s">
        <v>52</v>
      </c>
      <c r="Y897" t="s">
        <v>53</v>
      </c>
      <c r="Z897" t="s">
        <v>54</v>
      </c>
      <c r="AH897" t="s">
        <v>55</v>
      </c>
      <c r="AI897" t="s">
        <v>3461</v>
      </c>
      <c r="AJ897">
        <v>27</v>
      </c>
      <c r="AK897" t="s">
        <v>63</v>
      </c>
      <c r="AL897" t="s">
        <v>58</v>
      </c>
      <c r="AM897" t="s">
        <v>58</v>
      </c>
      <c r="AN897" t="s">
        <v>58</v>
      </c>
      <c r="AO897" t="s">
        <v>58</v>
      </c>
      <c r="AP897" t="s">
        <v>58</v>
      </c>
      <c r="AQ897" t="s">
        <v>58</v>
      </c>
    </row>
    <row r="898" spans="1:43" x14ac:dyDescent="0.35">
      <c r="A898" t="s">
        <v>3415</v>
      </c>
      <c r="B898" t="s">
        <v>47</v>
      </c>
      <c r="C898" t="s">
        <v>3462</v>
      </c>
      <c r="E898" t="s">
        <v>49</v>
      </c>
      <c r="F898" t="s">
        <v>86</v>
      </c>
      <c r="G898" t="s">
        <v>3463</v>
      </c>
      <c r="I898" t="str">
        <f>HYPERLINK("https://play.google.com/store/apps/details?id=com.finopaymentbank.mobile&amp;reviewId=3ff971f5-5654-40d3-a235-3325923d16fd","https://play.google.com/store/apps/details?id=com.finopaymentbank.mobile&amp;reviewId=3ff971f5-5654-40d3-a235-3325923d16fd")</f>
        <v>https://play.google.com/store/apps/details?id=com.finopaymentbank.mobile&amp;reviewId=3ff971f5-5654-40d3-a235-3325923d16fd</v>
      </c>
      <c r="J898" t="s">
        <v>52</v>
      </c>
      <c r="Y898" t="s">
        <v>53</v>
      </c>
      <c r="Z898" t="s">
        <v>54</v>
      </c>
      <c r="AH898" t="s">
        <v>257</v>
      </c>
      <c r="AI898" t="s">
        <v>541</v>
      </c>
      <c r="AJ898">
        <v>33</v>
      </c>
      <c r="AK898" t="s">
        <v>57</v>
      </c>
      <c r="AL898" t="s">
        <v>58</v>
      </c>
      <c r="AM898" t="s">
        <v>58</v>
      </c>
      <c r="AN898" t="s">
        <v>58</v>
      </c>
      <c r="AO898" t="s">
        <v>58</v>
      </c>
      <c r="AP898" t="s">
        <v>58</v>
      </c>
      <c r="AQ898" t="s">
        <v>58</v>
      </c>
    </row>
    <row r="899" spans="1:43" x14ac:dyDescent="0.35">
      <c r="A899" t="s">
        <v>3415</v>
      </c>
      <c r="B899" t="s">
        <v>47</v>
      </c>
      <c r="C899" t="s">
        <v>3464</v>
      </c>
      <c r="E899" t="s">
        <v>49</v>
      </c>
      <c r="F899" t="s">
        <v>86</v>
      </c>
      <c r="G899" t="s">
        <v>3465</v>
      </c>
      <c r="I899" t="str">
        <f>HYPERLINK("https://play.google.com/store/apps/details?id=com.finopaymentbank.mobile&amp;reviewId=d6837737-ff5f-485e-a3a3-a133dcdb857b","https://play.google.com/store/apps/details?id=com.finopaymentbank.mobile&amp;reviewId=d6837737-ff5f-485e-a3a3-a133dcdb857b")</f>
        <v>https://play.google.com/store/apps/details?id=com.finopaymentbank.mobile&amp;reviewId=d6837737-ff5f-485e-a3a3-a133dcdb857b</v>
      </c>
      <c r="J899" t="s">
        <v>52</v>
      </c>
      <c r="Y899" t="s">
        <v>53</v>
      </c>
      <c r="Z899" t="s">
        <v>54</v>
      </c>
      <c r="AH899" t="s">
        <v>228</v>
      </c>
      <c r="AI899" t="s">
        <v>517</v>
      </c>
      <c r="AJ899">
        <v>33</v>
      </c>
      <c r="AK899" t="s">
        <v>57</v>
      </c>
      <c r="AL899" t="s">
        <v>58</v>
      </c>
      <c r="AM899" t="s">
        <v>58</v>
      </c>
      <c r="AN899" t="s">
        <v>58</v>
      </c>
      <c r="AO899" t="s">
        <v>58</v>
      </c>
      <c r="AP899" t="s">
        <v>58</v>
      </c>
      <c r="AQ899" t="s">
        <v>58</v>
      </c>
    </row>
    <row r="900" spans="1:43" x14ac:dyDescent="0.35">
      <c r="A900" t="s">
        <v>3415</v>
      </c>
      <c r="B900" t="s">
        <v>47</v>
      </c>
      <c r="C900" t="s">
        <v>3466</v>
      </c>
      <c r="E900" t="s">
        <v>76</v>
      </c>
      <c r="F900" t="s">
        <v>3467</v>
      </c>
      <c r="G900" t="s">
        <v>3468</v>
      </c>
      <c r="I900" t="str">
        <f>HYPERLINK("https://play.google.com/store/apps/details?id=com.finopaymentbank.mobile&amp;reviewId=3db427f5-45dd-413b-bac6-1f280ecb9ce0","https://play.google.com/store/apps/details?id=com.finopaymentbank.mobile&amp;reviewId=3db427f5-45dd-413b-bac6-1f280ecb9ce0")</f>
        <v>https://play.google.com/store/apps/details?id=com.finopaymentbank.mobile&amp;reviewId=3db427f5-45dd-413b-bac6-1f280ecb9ce0</v>
      </c>
      <c r="Y900" t="s">
        <v>53</v>
      </c>
      <c r="Z900" t="s">
        <v>79</v>
      </c>
      <c r="AH900" t="s">
        <v>55</v>
      </c>
      <c r="AI900" t="s">
        <v>3469</v>
      </c>
      <c r="AJ900">
        <v>31</v>
      </c>
      <c r="AK900" t="s">
        <v>63</v>
      </c>
      <c r="AL900" t="s">
        <v>58</v>
      </c>
      <c r="AM900" t="s">
        <v>58</v>
      </c>
      <c r="AN900" t="s">
        <v>58</v>
      </c>
      <c r="AO900" t="s">
        <v>58</v>
      </c>
      <c r="AP900" t="s">
        <v>58</v>
      </c>
      <c r="AQ900" t="s">
        <v>58</v>
      </c>
    </row>
    <row r="901" spans="1:43" x14ac:dyDescent="0.35">
      <c r="A901" t="s">
        <v>3415</v>
      </c>
      <c r="B901" t="s">
        <v>47</v>
      </c>
      <c r="C901" t="s">
        <v>3470</v>
      </c>
      <c r="E901" t="s">
        <v>49</v>
      </c>
      <c r="F901" t="s">
        <v>3471</v>
      </c>
      <c r="G901" t="s">
        <v>3472</v>
      </c>
      <c r="I901" t="str">
        <f>HYPERLINK("https://play.google.com/store/apps/details?id=com.finopaymentbank.mobile&amp;reviewId=84d0976d-ec33-49a0-aaa6-e958cd8d11c5","https://play.google.com/store/apps/details?id=com.finopaymentbank.mobile&amp;reviewId=84d0976d-ec33-49a0-aaa6-e958cd8d11c5")</f>
        <v>https://play.google.com/store/apps/details?id=com.finopaymentbank.mobile&amp;reviewId=84d0976d-ec33-49a0-aaa6-e958cd8d11c5</v>
      </c>
      <c r="J901" t="s">
        <v>52</v>
      </c>
      <c r="Y901" t="s">
        <v>53</v>
      </c>
      <c r="Z901" t="s">
        <v>93</v>
      </c>
      <c r="AH901" t="s">
        <v>55</v>
      </c>
      <c r="AI901" t="s">
        <v>106</v>
      </c>
      <c r="AJ901">
        <v>31</v>
      </c>
      <c r="AK901" t="s">
        <v>183</v>
      </c>
      <c r="AL901" t="s">
        <v>58</v>
      </c>
      <c r="AM901" t="s">
        <v>58</v>
      </c>
      <c r="AN901" t="s">
        <v>58</v>
      </c>
      <c r="AO901" t="s">
        <v>58</v>
      </c>
      <c r="AP901" t="s">
        <v>58</v>
      </c>
      <c r="AQ901" t="s">
        <v>58</v>
      </c>
    </row>
    <row r="902" spans="1:43" x14ac:dyDescent="0.35">
      <c r="A902" t="s">
        <v>3415</v>
      </c>
      <c r="B902" t="s">
        <v>47</v>
      </c>
      <c r="C902" t="s">
        <v>3473</v>
      </c>
      <c r="E902" t="s">
        <v>49</v>
      </c>
      <c r="F902" t="s">
        <v>3474</v>
      </c>
      <c r="G902" t="s">
        <v>3475</v>
      </c>
      <c r="I902" t="str">
        <f>HYPERLINK("https://play.google.com/store/apps/details?id=com.finopaymentbank.mobile&amp;reviewId=c0435077-9f1d-4c03-9bc0-1b059b2e885d","https://play.google.com/store/apps/details?id=com.finopaymentbank.mobile&amp;reviewId=c0435077-9f1d-4c03-9bc0-1b059b2e885d")</f>
        <v>https://play.google.com/store/apps/details?id=com.finopaymentbank.mobile&amp;reviewId=c0435077-9f1d-4c03-9bc0-1b059b2e885d</v>
      </c>
      <c r="J902" t="s">
        <v>52</v>
      </c>
      <c r="Y902" t="s">
        <v>53</v>
      </c>
      <c r="Z902" t="s">
        <v>54</v>
      </c>
      <c r="AH902" t="s">
        <v>55</v>
      </c>
      <c r="AI902" t="s">
        <v>950</v>
      </c>
      <c r="AJ902">
        <v>30</v>
      </c>
      <c r="AK902" t="s">
        <v>3216</v>
      </c>
      <c r="AL902" t="s">
        <v>58</v>
      </c>
      <c r="AM902" t="s">
        <v>58</v>
      </c>
      <c r="AN902" t="s">
        <v>58</v>
      </c>
      <c r="AO902" t="s">
        <v>58</v>
      </c>
      <c r="AP902" t="s">
        <v>58</v>
      </c>
      <c r="AQ902" t="s">
        <v>58</v>
      </c>
    </row>
    <row r="903" spans="1:43" x14ac:dyDescent="0.35">
      <c r="A903" t="s">
        <v>3415</v>
      </c>
      <c r="B903" t="s">
        <v>47</v>
      </c>
      <c r="C903" t="s">
        <v>3476</v>
      </c>
      <c r="E903" t="s">
        <v>49</v>
      </c>
      <c r="F903" t="s">
        <v>77</v>
      </c>
      <c r="G903" t="s">
        <v>3477</v>
      </c>
      <c r="I903" t="str">
        <f>HYPERLINK("https://play.google.com/store/apps/details?id=com.finopaymentbank.mobile&amp;reviewId=de2178de-f28a-417a-a98a-8b9905ee7797","https://play.google.com/store/apps/details?id=com.finopaymentbank.mobile&amp;reviewId=de2178de-f28a-417a-a98a-8b9905ee7797")</f>
        <v>https://play.google.com/store/apps/details?id=com.finopaymentbank.mobile&amp;reviewId=de2178de-f28a-417a-a98a-8b9905ee7797</v>
      </c>
      <c r="J903" t="s">
        <v>52</v>
      </c>
      <c r="Y903" t="s">
        <v>53</v>
      </c>
      <c r="Z903" t="s">
        <v>54</v>
      </c>
      <c r="AH903" t="s">
        <v>55</v>
      </c>
      <c r="AI903" t="s">
        <v>1423</v>
      </c>
      <c r="AJ903">
        <v>33</v>
      </c>
      <c r="AK903" t="s">
        <v>81</v>
      </c>
      <c r="AL903" t="s">
        <v>58</v>
      </c>
      <c r="AM903" t="s">
        <v>58</v>
      </c>
      <c r="AN903" t="s">
        <v>58</v>
      </c>
      <c r="AO903" t="s">
        <v>58</v>
      </c>
      <c r="AP903" t="s">
        <v>58</v>
      </c>
      <c r="AQ903" t="s">
        <v>58</v>
      </c>
    </row>
    <row r="904" spans="1:43" x14ac:dyDescent="0.35">
      <c r="A904" t="s">
        <v>3478</v>
      </c>
      <c r="B904" t="s">
        <v>47</v>
      </c>
      <c r="C904" t="s">
        <v>3479</v>
      </c>
      <c r="E904" t="s">
        <v>49</v>
      </c>
      <c r="F904" t="s">
        <v>3480</v>
      </c>
      <c r="G904" t="s">
        <v>3481</v>
      </c>
      <c r="I904" t="str">
        <f>HYPERLINK("https://play.google.com/store/apps/details?id=com.finopaymentbank.mobile&amp;reviewId=1d186b35-977e-4fdb-9906-61fc05f85992","https://play.google.com/store/apps/details?id=com.finopaymentbank.mobile&amp;reviewId=1d186b35-977e-4fdb-9906-61fc05f85992")</f>
        <v>https://play.google.com/store/apps/details?id=com.finopaymentbank.mobile&amp;reviewId=1d186b35-977e-4fdb-9906-61fc05f85992</v>
      </c>
      <c r="J904" t="s">
        <v>52</v>
      </c>
      <c r="Y904" t="s">
        <v>53</v>
      </c>
      <c r="Z904" t="s">
        <v>54</v>
      </c>
      <c r="AH904" t="s">
        <v>3482</v>
      </c>
      <c r="AI904" t="s">
        <v>1821</v>
      </c>
      <c r="AJ904">
        <v>34</v>
      </c>
      <c r="AK904" t="s">
        <v>81</v>
      </c>
      <c r="AL904" t="s">
        <v>58</v>
      </c>
      <c r="AM904" t="s">
        <v>58</v>
      </c>
      <c r="AN904" t="s">
        <v>58</v>
      </c>
      <c r="AO904" t="s">
        <v>58</v>
      </c>
      <c r="AP904" t="s">
        <v>58</v>
      </c>
      <c r="AQ904" t="s">
        <v>58</v>
      </c>
    </row>
    <row r="905" spans="1:43" x14ac:dyDescent="0.35">
      <c r="A905" t="s">
        <v>3478</v>
      </c>
      <c r="B905" t="s">
        <v>47</v>
      </c>
      <c r="C905" t="s">
        <v>3483</v>
      </c>
      <c r="E905" t="s">
        <v>76</v>
      </c>
      <c r="F905" t="s">
        <v>3484</v>
      </c>
      <c r="G905" t="s">
        <v>3485</v>
      </c>
      <c r="I905" t="str">
        <f>HYPERLINK("https://play.google.com/store/apps/details?id=com.finopaymentbank.mobile&amp;reviewId=3125da82-1ac2-490c-ae23-4eaa1d3c1cae","https://play.google.com/store/apps/details?id=com.finopaymentbank.mobile&amp;reviewId=3125da82-1ac2-490c-ae23-4eaa1d3c1cae")</f>
        <v>https://play.google.com/store/apps/details?id=com.finopaymentbank.mobile&amp;reviewId=3125da82-1ac2-490c-ae23-4eaa1d3c1cae</v>
      </c>
      <c r="J905" t="s">
        <v>52</v>
      </c>
      <c r="Y905" t="s">
        <v>53</v>
      </c>
      <c r="Z905" t="s">
        <v>114</v>
      </c>
      <c r="AH905" t="s">
        <v>3486</v>
      </c>
      <c r="AI905" t="s">
        <v>727</v>
      </c>
      <c r="AJ905">
        <v>33</v>
      </c>
      <c r="AK905" t="s">
        <v>63</v>
      </c>
      <c r="AL905" t="s">
        <v>58</v>
      </c>
      <c r="AM905" t="s">
        <v>58</v>
      </c>
      <c r="AN905" t="s">
        <v>58</v>
      </c>
      <c r="AO905" t="s">
        <v>58</v>
      </c>
      <c r="AP905" t="s">
        <v>58</v>
      </c>
      <c r="AQ905" t="s">
        <v>58</v>
      </c>
    </row>
    <row r="906" spans="1:43" x14ac:dyDescent="0.35">
      <c r="A906" t="s">
        <v>3478</v>
      </c>
      <c r="B906" t="s">
        <v>47</v>
      </c>
      <c r="C906" t="s">
        <v>3487</v>
      </c>
      <c r="E906" t="s">
        <v>65</v>
      </c>
      <c r="F906" t="s">
        <v>3488</v>
      </c>
      <c r="G906" t="s">
        <v>3489</v>
      </c>
      <c r="I906" t="str">
        <f>HYPERLINK("https://play.google.com/store/apps/details?id=com.finopaymentbank.mobile&amp;reviewId=62f8ed10-8d36-4f8a-99c5-3b56169b46eb","https://play.google.com/store/apps/details?id=com.finopaymentbank.mobile&amp;reviewId=62f8ed10-8d36-4f8a-99c5-3b56169b46eb")</f>
        <v>https://play.google.com/store/apps/details?id=com.finopaymentbank.mobile&amp;reviewId=62f8ed10-8d36-4f8a-99c5-3b56169b46eb</v>
      </c>
      <c r="Y906" t="s">
        <v>53</v>
      </c>
      <c r="Z906" t="s">
        <v>68</v>
      </c>
      <c r="AH906" t="s">
        <v>3490</v>
      </c>
      <c r="AI906" t="s">
        <v>162</v>
      </c>
      <c r="AJ906">
        <v>30</v>
      </c>
      <c r="AK906" t="s">
        <v>63</v>
      </c>
      <c r="AL906" t="s">
        <v>58</v>
      </c>
      <c r="AM906" t="s">
        <v>58</v>
      </c>
      <c r="AN906" t="s">
        <v>58</v>
      </c>
      <c r="AO906" t="s">
        <v>58</v>
      </c>
      <c r="AP906" t="s">
        <v>58</v>
      </c>
      <c r="AQ906" t="s">
        <v>58</v>
      </c>
    </row>
    <row r="907" spans="1:43" x14ac:dyDescent="0.35">
      <c r="A907" t="s">
        <v>3478</v>
      </c>
      <c r="B907" t="s">
        <v>47</v>
      </c>
      <c r="C907" t="s">
        <v>3491</v>
      </c>
      <c r="E907" t="s">
        <v>76</v>
      </c>
      <c r="F907" t="s">
        <v>3143</v>
      </c>
      <c r="G907" t="s">
        <v>3492</v>
      </c>
      <c r="I907" t="str">
        <f>HYPERLINK("https://play.google.com/store/apps/details?id=com.finopaymentbank.mobile&amp;reviewId=11c5e9cd-5daa-4490-b30a-a2f647b674d1","https://play.google.com/store/apps/details?id=com.finopaymentbank.mobile&amp;reviewId=11c5e9cd-5daa-4490-b30a-a2f647b674d1")</f>
        <v>https://play.google.com/store/apps/details?id=com.finopaymentbank.mobile&amp;reviewId=11c5e9cd-5daa-4490-b30a-a2f647b674d1</v>
      </c>
      <c r="J907" t="s">
        <v>92</v>
      </c>
      <c r="Y907" t="s">
        <v>53</v>
      </c>
      <c r="Z907" t="s">
        <v>114</v>
      </c>
      <c r="AH907" t="s">
        <v>3490</v>
      </c>
      <c r="AI907" t="s">
        <v>1756</v>
      </c>
      <c r="AJ907">
        <v>31</v>
      </c>
      <c r="AK907" t="s">
        <v>57</v>
      </c>
      <c r="AL907" t="s">
        <v>58</v>
      </c>
      <c r="AM907" t="s">
        <v>58</v>
      </c>
      <c r="AN907" t="s">
        <v>58</v>
      </c>
      <c r="AO907" t="s">
        <v>58</v>
      </c>
      <c r="AP907" t="s">
        <v>58</v>
      </c>
      <c r="AQ907" t="s">
        <v>58</v>
      </c>
    </row>
    <row r="908" spans="1:43" x14ac:dyDescent="0.35">
      <c r="A908" t="s">
        <v>3478</v>
      </c>
      <c r="B908" t="s">
        <v>47</v>
      </c>
      <c r="C908" t="s">
        <v>3493</v>
      </c>
      <c r="E908" t="s">
        <v>49</v>
      </c>
      <c r="F908" t="s">
        <v>3494</v>
      </c>
      <c r="G908" t="s">
        <v>3495</v>
      </c>
      <c r="I908" t="str">
        <f>HYPERLINK("https://play.google.com/store/apps/details?id=com.finopaymentbank.mobile&amp;reviewId=8d3d381b-e2a2-44dc-9ffc-6509628bf59d","https://play.google.com/store/apps/details?id=com.finopaymentbank.mobile&amp;reviewId=8d3d381b-e2a2-44dc-9ffc-6509628bf59d")</f>
        <v>https://play.google.com/store/apps/details?id=com.finopaymentbank.mobile&amp;reviewId=8d3d381b-e2a2-44dc-9ffc-6509628bf59d</v>
      </c>
      <c r="J908" t="s">
        <v>92</v>
      </c>
      <c r="Y908" t="s">
        <v>53</v>
      </c>
      <c r="Z908" t="s">
        <v>54</v>
      </c>
      <c r="AI908" t="s">
        <v>106</v>
      </c>
      <c r="AJ908">
        <v>31</v>
      </c>
      <c r="AK908" t="s">
        <v>57</v>
      </c>
      <c r="AL908" t="s">
        <v>58</v>
      </c>
      <c r="AM908" t="s">
        <v>58</v>
      </c>
      <c r="AN908" t="s">
        <v>58</v>
      </c>
      <c r="AO908" t="s">
        <v>58</v>
      </c>
      <c r="AP908" t="s">
        <v>58</v>
      </c>
      <c r="AQ908" t="s">
        <v>58</v>
      </c>
    </row>
    <row r="909" spans="1:43" x14ac:dyDescent="0.35">
      <c r="A909" t="s">
        <v>3478</v>
      </c>
      <c r="B909" t="s">
        <v>47</v>
      </c>
      <c r="C909" t="s">
        <v>3496</v>
      </c>
      <c r="E909" t="s">
        <v>49</v>
      </c>
      <c r="F909" t="s">
        <v>3497</v>
      </c>
      <c r="G909" t="s">
        <v>3498</v>
      </c>
      <c r="I909" t="str">
        <f>HYPERLINK("https://play.google.com/store/apps/details?id=com.finopaymentbank.mobile&amp;reviewId=061eacff-7b91-4894-a725-9d613444503b","https://play.google.com/store/apps/details?id=com.finopaymentbank.mobile&amp;reviewId=061eacff-7b91-4894-a725-9d613444503b")</f>
        <v>https://play.google.com/store/apps/details?id=com.finopaymentbank.mobile&amp;reviewId=061eacff-7b91-4894-a725-9d613444503b</v>
      </c>
      <c r="J909" t="s">
        <v>52</v>
      </c>
      <c r="Y909" t="s">
        <v>53</v>
      </c>
      <c r="Z909" t="s">
        <v>54</v>
      </c>
      <c r="AH909" t="s">
        <v>3490</v>
      </c>
      <c r="AI909" t="s">
        <v>1150</v>
      </c>
      <c r="AJ909">
        <v>33</v>
      </c>
      <c r="AK909" t="s">
        <v>57</v>
      </c>
      <c r="AL909" t="s">
        <v>58</v>
      </c>
      <c r="AM909" t="s">
        <v>58</v>
      </c>
      <c r="AN909" t="s">
        <v>58</v>
      </c>
      <c r="AO909" t="s">
        <v>58</v>
      </c>
      <c r="AP909" t="s">
        <v>58</v>
      </c>
      <c r="AQ909" t="s">
        <v>58</v>
      </c>
    </row>
    <row r="910" spans="1:43" x14ac:dyDescent="0.35">
      <c r="A910" t="s">
        <v>3499</v>
      </c>
      <c r="B910" t="s">
        <v>47</v>
      </c>
      <c r="C910" t="s">
        <v>3500</v>
      </c>
      <c r="E910" t="s">
        <v>76</v>
      </c>
      <c r="F910" t="s">
        <v>3501</v>
      </c>
      <c r="G910" t="s">
        <v>3502</v>
      </c>
      <c r="I910" t="str">
        <f>HYPERLINK("https://play.google.com/store/apps/details?id=com.finopaymentbank.mobile&amp;reviewId=b465c85a-b2ad-4fc5-b15b-edad66a97565","https://play.google.com/store/apps/details?id=com.finopaymentbank.mobile&amp;reviewId=b465c85a-b2ad-4fc5-b15b-edad66a97565")</f>
        <v>https://play.google.com/store/apps/details?id=com.finopaymentbank.mobile&amp;reviewId=b465c85a-b2ad-4fc5-b15b-edad66a97565</v>
      </c>
      <c r="J910" t="s">
        <v>52</v>
      </c>
      <c r="Y910" t="s">
        <v>53</v>
      </c>
      <c r="Z910" t="s">
        <v>114</v>
      </c>
      <c r="AH910" t="s">
        <v>3482</v>
      </c>
      <c r="AI910" t="s">
        <v>1998</v>
      </c>
      <c r="AJ910">
        <v>31</v>
      </c>
      <c r="AK910" t="s">
        <v>154</v>
      </c>
      <c r="AL910" t="s">
        <v>58</v>
      </c>
      <c r="AM910" t="s">
        <v>58</v>
      </c>
      <c r="AN910" t="s">
        <v>58</v>
      </c>
      <c r="AO910" t="s">
        <v>58</v>
      </c>
      <c r="AP910" t="s">
        <v>58</v>
      </c>
      <c r="AQ910" t="s">
        <v>58</v>
      </c>
    </row>
    <row r="911" spans="1:43" x14ac:dyDescent="0.35">
      <c r="A911" t="s">
        <v>3499</v>
      </c>
      <c r="B911" t="s">
        <v>47</v>
      </c>
      <c r="C911" t="s">
        <v>3503</v>
      </c>
      <c r="E911" t="s">
        <v>49</v>
      </c>
      <c r="F911" t="s">
        <v>3504</v>
      </c>
      <c r="G911" t="s">
        <v>3505</v>
      </c>
      <c r="I911" t="str">
        <f>HYPERLINK("https://play.google.com/store/apps/details?id=com.finopaymentbank.mobile&amp;reviewId=558bd622-5c2c-4812-a4fe-59526c3e8161","https://play.google.com/store/apps/details?id=com.finopaymentbank.mobile&amp;reviewId=558bd622-5c2c-4812-a4fe-59526c3e8161")</f>
        <v>https://play.google.com/store/apps/details?id=com.finopaymentbank.mobile&amp;reviewId=558bd622-5c2c-4812-a4fe-59526c3e8161</v>
      </c>
      <c r="J911" t="s">
        <v>52</v>
      </c>
      <c r="Y911" t="s">
        <v>53</v>
      </c>
      <c r="Z911" t="s">
        <v>54</v>
      </c>
      <c r="AI911" t="s">
        <v>162</v>
      </c>
      <c r="AJ911">
        <v>30</v>
      </c>
      <c r="AK911" t="s">
        <v>57</v>
      </c>
      <c r="AL911" t="s">
        <v>58</v>
      </c>
      <c r="AM911" t="s">
        <v>58</v>
      </c>
      <c r="AN911" t="s">
        <v>58</v>
      </c>
      <c r="AO911" t="s">
        <v>58</v>
      </c>
      <c r="AP911" t="s">
        <v>58</v>
      </c>
      <c r="AQ911" t="s">
        <v>58</v>
      </c>
    </row>
    <row r="912" spans="1:43" x14ac:dyDescent="0.35">
      <c r="A912" t="s">
        <v>3499</v>
      </c>
      <c r="B912" t="s">
        <v>47</v>
      </c>
      <c r="C912" t="s">
        <v>3506</v>
      </c>
      <c r="E912" t="s">
        <v>76</v>
      </c>
      <c r="F912" t="s">
        <v>3507</v>
      </c>
      <c r="G912" t="s">
        <v>3508</v>
      </c>
      <c r="I912" t="str">
        <f>HYPERLINK("https://play.google.com/store/apps/details?id=com.finopaymentbank.mobile&amp;reviewId=3726745e-35f7-43d5-a9e7-214cd40a3b6c","https://play.google.com/store/apps/details?id=com.finopaymentbank.mobile&amp;reviewId=3726745e-35f7-43d5-a9e7-214cd40a3b6c")</f>
        <v>https://play.google.com/store/apps/details?id=com.finopaymentbank.mobile&amp;reviewId=3726745e-35f7-43d5-a9e7-214cd40a3b6c</v>
      </c>
      <c r="J912" t="s">
        <v>52</v>
      </c>
      <c r="Y912" t="s">
        <v>53</v>
      </c>
      <c r="Z912" t="s">
        <v>114</v>
      </c>
      <c r="AI912" t="s">
        <v>322</v>
      </c>
      <c r="AJ912">
        <v>27</v>
      </c>
      <c r="AK912" t="s">
        <v>63</v>
      </c>
      <c r="AL912" t="s">
        <v>58</v>
      </c>
      <c r="AM912" t="s">
        <v>58</v>
      </c>
      <c r="AN912" t="s">
        <v>58</v>
      </c>
      <c r="AO912" t="s">
        <v>58</v>
      </c>
      <c r="AP912" t="s">
        <v>58</v>
      </c>
      <c r="AQ912" t="s">
        <v>58</v>
      </c>
    </row>
    <row r="913" spans="1:43" x14ac:dyDescent="0.35">
      <c r="A913" t="s">
        <v>3499</v>
      </c>
      <c r="B913" t="s">
        <v>47</v>
      </c>
      <c r="C913" t="s">
        <v>3509</v>
      </c>
      <c r="E913" t="s">
        <v>49</v>
      </c>
      <c r="F913" t="s">
        <v>3510</v>
      </c>
      <c r="G913" t="s">
        <v>3511</v>
      </c>
      <c r="I913" t="str">
        <f>HYPERLINK("https://play.google.com/store/apps/details?id=com.finopaymentbank.mobile&amp;reviewId=28856856-c5a7-4652-89dc-232c3146f0e4","https://play.google.com/store/apps/details?id=com.finopaymentbank.mobile&amp;reviewId=28856856-c5a7-4652-89dc-232c3146f0e4")</f>
        <v>https://play.google.com/store/apps/details?id=com.finopaymentbank.mobile&amp;reviewId=28856856-c5a7-4652-89dc-232c3146f0e4</v>
      </c>
      <c r="Y913" t="s">
        <v>53</v>
      </c>
      <c r="Z913" t="s">
        <v>54</v>
      </c>
      <c r="AH913" t="s">
        <v>3490</v>
      </c>
      <c r="AI913" t="s">
        <v>3512</v>
      </c>
      <c r="AJ913">
        <v>25</v>
      </c>
      <c r="AK913" t="s">
        <v>202</v>
      </c>
      <c r="AL913" t="s">
        <v>58</v>
      </c>
      <c r="AM913" t="s">
        <v>58</v>
      </c>
      <c r="AN913" t="s">
        <v>58</v>
      </c>
      <c r="AO913" t="s">
        <v>58</v>
      </c>
      <c r="AP913" t="s">
        <v>58</v>
      </c>
      <c r="AQ913" t="s">
        <v>58</v>
      </c>
    </row>
    <row r="914" spans="1:43" x14ac:dyDescent="0.35">
      <c r="A914" t="s">
        <v>3499</v>
      </c>
      <c r="B914" t="s">
        <v>47</v>
      </c>
      <c r="C914" t="s">
        <v>3513</v>
      </c>
      <c r="E914" t="s">
        <v>49</v>
      </c>
      <c r="F914" t="s">
        <v>3514</v>
      </c>
      <c r="G914" t="s">
        <v>3515</v>
      </c>
      <c r="I914" t="str">
        <f>HYPERLINK("https://play.google.com/store/apps/details?id=com.finopaymentbank.mobile&amp;reviewId=908c6dbb-09ea-4154-be22-2cce7a162cdc","https://play.google.com/store/apps/details?id=com.finopaymentbank.mobile&amp;reviewId=908c6dbb-09ea-4154-be22-2cce7a162cdc")</f>
        <v>https://play.google.com/store/apps/details?id=com.finopaymentbank.mobile&amp;reviewId=908c6dbb-09ea-4154-be22-2cce7a162cdc</v>
      </c>
      <c r="J914" t="s">
        <v>52</v>
      </c>
      <c r="Y914" t="s">
        <v>53</v>
      </c>
      <c r="Z914" t="s">
        <v>93</v>
      </c>
      <c r="AH914" t="s">
        <v>3490</v>
      </c>
      <c r="AI914" t="s">
        <v>735</v>
      </c>
      <c r="AJ914">
        <v>33</v>
      </c>
      <c r="AK914" t="s">
        <v>57</v>
      </c>
      <c r="AL914" t="s">
        <v>58</v>
      </c>
      <c r="AM914" t="s">
        <v>58</v>
      </c>
      <c r="AN914" t="s">
        <v>58</v>
      </c>
      <c r="AO914" t="s">
        <v>58</v>
      </c>
      <c r="AP914" t="s">
        <v>58</v>
      </c>
      <c r="AQ914" t="s">
        <v>58</v>
      </c>
    </row>
    <row r="915" spans="1:43" x14ac:dyDescent="0.35">
      <c r="A915" t="s">
        <v>3499</v>
      </c>
      <c r="B915" t="s">
        <v>47</v>
      </c>
      <c r="C915" t="s">
        <v>3516</v>
      </c>
      <c r="E915" t="s">
        <v>49</v>
      </c>
      <c r="F915" t="s">
        <v>3517</v>
      </c>
      <c r="G915" t="s">
        <v>3518</v>
      </c>
      <c r="I915" t="str">
        <f>HYPERLINK("https://play.google.com/store/apps/details?id=com.finopaymentbank.mobile&amp;reviewId=93f4c173-00f9-4e16-946d-703838990f2d","https://play.google.com/store/apps/details?id=com.finopaymentbank.mobile&amp;reviewId=93f4c173-00f9-4e16-946d-703838990f2d")</f>
        <v>https://play.google.com/store/apps/details?id=com.finopaymentbank.mobile&amp;reviewId=93f4c173-00f9-4e16-946d-703838990f2d</v>
      </c>
      <c r="Y915" t="s">
        <v>53</v>
      </c>
      <c r="Z915" t="s">
        <v>54</v>
      </c>
      <c r="AI915" t="s">
        <v>759</v>
      </c>
      <c r="AJ915">
        <v>27</v>
      </c>
      <c r="AK915" t="s">
        <v>63</v>
      </c>
      <c r="AL915" t="s">
        <v>58</v>
      </c>
      <c r="AM915" t="s">
        <v>58</v>
      </c>
      <c r="AN915" t="s">
        <v>58</v>
      </c>
      <c r="AO915" t="s">
        <v>58</v>
      </c>
      <c r="AP915" t="s">
        <v>58</v>
      </c>
      <c r="AQ915" t="s">
        <v>58</v>
      </c>
    </row>
    <row r="916" spans="1:43" x14ac:dyDescent="0.35">
      <c r="A916" t="s">
        <v>3499</v>
      </c>
      <c r="B916" t="s">
        <v>47</v>
      </c>
      <c r="C916" t="s">
        <v>3519</v>
      </c>
      <c r="E916" t="s">
        <v>49</v>
      </c>
      <c r="F916" t="s">
        <v>3520</v>
      </c>
      <c r="G916" t="s">
        <v>3521</v>
      </c>
      <c r="I916" t="str">
        <f>HYPERLINK("https://play.google.com/store/apps/details?id=com.finopaymentbank.mobile&amp;reviewId=703e9072-61a9-42f9-ae9d-9b40715747e7","https://play.google.com/store/apps/details?id=com.finopaymentbank.mobile&amp;reviewId=703e9072-61a9-42f9-ae9d-9b40715747e7")</f>
        <v>https://play.google.com/store/apps/details?id=com.finopaymentbank.mobile&amp;reviewId=703e9072-61a9-42f9-ae9d-9b40715747e7</v>
      </c>
      <c r="J916" t="s">
        <v>52</v>
      </c>
      <c r="Y916" t="s">
        <v>53</v>
      </c>
      <c r="Z916" t="s">
        <v>54</v>
      </c>
      <c r="AH916" t="s">
        <v>3490</v>
      </c>
      <c r="AI916" t="s">
        <v>3522</v>
      </c>
      <c r="AJ916">
        <v>30</v>
      </c>
      <c r="AK916" t="s">
        <v>81</v>
      </c>
      <c r="AL916" t="s">
        <v>58</v>
      </c>
      <c r="AM916" t="s">
        <v>58</v>
      </c>
      <c r="AN916" t="s">
        <v>58</v>
      </c>
      <c r="AO916" t="s">
        <v>58</v>
      </c>
      <c r="AP916" t="s">
        <v>58</v>
      </c>
      <c r="AQ916" t="s">
        <v>58</v>
      </c>
    </row>
    <row r="917" spans="1:43" x14ac:dyDescent="0.35">
      <c r="A917" t="s">
        <v>3499</v>
      </c>
      <c r="B917" t="s">
        <v>47</v>
      </c>
      <c r="C917" t="s">
        <v>3523</v>
      </c>
      <c r="E917" t="s">
        <v>76</v>
      </c>
      <c r="F917" t="s">
        <v>3524</v>
      </c>
      <c r="G917" t="s">
        <v>3525</v>
      </c>
      <c r="I917" t="str">
        <f>HYPERLINK("https://play.google.com/store/apps/details?id=com.finopaymentbank.mobile&amp;reviewId=fe3d3332-2967-49d8-a5fe-88da24e5c7eb","https://play.google.com/store/apps/details?id=com.finopaymentbank.mobile&amp;reviewId=fe3d3332-2967-49d8-a5fe-88da24e5c7eb")</f>
        <v>https://play.google.com/store/apps/details?id=com.finopaymentbank.mobile&amp;reviewId=fe3d3332-2967-49d8-a5fe-88da24e5c7eb</v>
      </c>
      <c r="Y917" t="s">
        <v>53</v>
      </c>
      <c r="Z917" t="s">
        <v>114</v>
      </c>
      <c r="AI917" t="s">
        <v>1234</v>
      </c>
      <c r="AJ917">
        <v>33</v>
      </c>
      <c r="AK917" t="s">
        <v>63</v>
      </c>
      <c r="AL917" t="s">
        <v>58</v>
      </c>
      <c r="AM917" t="s">
        <v>58</v>
      </c>
      <c r="AN917" t="s">
        <v>58</v>
      </c>
      <c r="AO917" t="s">
        <v>58</v>
      </c>
      <c r="AP917" t="s">
        <v>58</v>
      </c>
      <c r="AQ917" t="s">
        <v>58</v>
      </c>
    </row>
    <row r="918" spans="1:43" x14ac:dyDescent="0.35">
      <c r="A918" t="s">
        <v>3499</v>
      </c>
      <c r="B918" t="s">
        <v>47</v>
      </c>
      <c r="C918" t="s">
        <v>3526</v>
      </c>
      <c r="E918" t="s">
        <v>76</v>
      </c>
      <c r="F918" t="s">
        <v>3527</v>
      </c>
      <c r="G918" t="s">
        <v>3528</v>
      </c>
      <c r="I918" t="str">
        <f>HYPERLINK("https://play.google.com/store/apps/details?id=com.finopaymentbank.mobile&amp;reviewId=bb390ad6-022d-442a-b66a-d7f52eb1cb01","https://play.google.com/store/apps/details?id=com.finopaymentbank.mobile&amp;reviewId=bb390ad6-022d-442a-b66a-d7f52eb1cb01")</f>
        <v>https://play.google.com/store/apps/details?id=com.finopaymentbank.mobile&amp;reviewId=bb390ad6-022d-442a-b66a-d7f52eb1cb01</v>
      </c>
      <c r="J918" t="s">
        <v>52</v>
      </c>
      <c r="Y918" t="s">
        <v>53</v>
      </c>
      <c r="Z918" t="s">
        <v>114</v>
      </c>
      <c r="AH918" t="s">
        <v>3490</v>
      </c>
      <c r="AI918" t="s">
        <v>646</v>
      </c>
      <c r="AJ918">
        <v>30</v>
      </c>
      <c r="AK918" t="s">
        <v>63</v>
      </c>
      <c r="AL918" t="s">
        <v>58</v>
      </c>
      <c r="AM918" t="s">
        <v>58</v>
      </c>
      <c r="AN918" t="s">
        <v>58</v>
      </c>
      <c r="AO918" t="s">
        <v>58</v>
      </c>
      <c r="AP918" t="s">
        <v>58</v>
      </c>
      <c r="AQ918" t="s">
        <v>58</v>
      </c>
    </row>
    <row r="919" spans="1:43" x14ac:dyDescent="0.35">
      <c r="A919" t="s">
        <v>3499</v>
      </c>
      <c r="B919" t="s">
        <v>47</v>
      </c>
      <c r="C919" t="s">
        <v>3529</v>
      </c>
      <c r="E919" t="s">
        <v>76</v>
      </c>
      <c r="F919" t="s">
        <v>3530</v>
      </c>
      <c r="G919" t="s">
        <v>3531</v>
      </c>
      <c r="I919" t="str">
        <f>HYPERLINK("https://play.google.com/store/apps/details?id=com.finopaymentbank.mobile&amp;reviewId=af95ff9c-b222-4334-8dad-32f02fe9fd1e","https://play.google.com/store/apps/details?id=com.finopaymentbank.mobile&amp;reviewId=af95ff9c-b222-4334-8dad-32f02fe9fd1e")</f>
        <v>https://play.google.com/store/apps/details?id=com.finopaymentbank.mobile&amp;reviewId=af95ff9c-b222-4334-8dad-32f02fe9fd1e</v>
      </c>
      <c r="J919" t="s">
        <v>52</v>
      </c>
      <c r="Y919" t="s">
        <v>53</v>
      </c>
      <c r="Z919" t="s">
        <v>114</v>
      </c>
      <c r="AH919" t="s">
        <v>3532</v>
      </c>
      <c r="AJ919">
        <v>33</v>
      </c>
      <c r="AK919" t="s">
        <v>63</v>
      </c>
      <c r="AL919" t="s">
        <v>58</v>
      </c>
      <c r="AM919" t="s">
        <v>58</v>
      </c>
      <c r="AN919" t="s">
        <v>58</v>
      </c>
      <c r="AO919" t="s">
        <v>58</v>
      </c>
      <c r="AP919" t="s">
        <v>58</v>
      </c>
      <c r="AQ919" t="s">
        <v>58</v>
      </c>
    </row>
    <row r="920" spans="1:43" x14ac:dyDescent="0.35">
      <c r="A920" t="s">
        <v>3499</v>
      </c>
      <c r="B920" t="s">
        <v>47</v>
      </c>
      <c r="C920" t="s">
        <v>3533</v>
      </c>
      <c r="E920" t="s">
        <v>49</v>
      </c>
      <c r="F920" t="s">
        <v>3534</v>
      </c>
      <c r="G920" t="s">
        <v>3535</v>
      </c>
      <c r="I920" t="str">
        <f>HYPERLINK("https://play.google.com/store/apps/details?id=com.finopaymentbank.mobile&amp;reviewId=7b241249-9e4e-4f65-8e6e-d7dac306441a","https://play.google.com/store/apps/details?id=com.finopaymentbank.mobile&amp;reviewId=7b241249-9e4e-4f65-8e6e-d7dac306441a")</f>
        <v>https://play.google.com/store/apps/details?id=com.finopaymentbank.mobile&amp;reviewId=7b241249-9e4e-4f65-8e6e-d7dac306441a</v>
      </c>
      <c r="J920" t="s">
        <v>52</v>
      </c>
      <c r="Y920" t="s">
        <v>53</v>
      </c>
      <c r="Z920" t="s">
        <v>54</v>
      </c>
      <c r="AH920" t="s">
        <v>3490</v>
      </c>
      <c r="AI920" t="s">
        <v>2294</v>
      </c>
      <c r="AJ920">
        <v>33</v>
      </c>
      <c r="AK920" t="s">
        <v>604</v>
      </c>
      <c r="AL920" t="s">
        <v>58</v>
      </c>
      <c r="AM920" t="s">
        <v>58</v>
      </c>
      <c r="AN920" t="s">
        <v>58</v>
      </c>
      <c r="AO920" t="s">
        <v>58</v>
      </c>
      <c r="AP920" t="s">
        <v>58</v>
      </c>
      <c r="AQ920" t="s">
        <v>58</v>
      </c>
    </row>
    <row r="921" spans="1:43" x14ac:dyDescent="0.35">
      <c r="A921" t="s">
        <v>3499</v>
      </c>
      <c r="B921" t="s">
        <v>47</v>
      </c>
      <c r="C921" t="s">
        <v>3536</v>
      </c>
      <c r="E921" t="s">
        <v>76</v>
      </c>
      <c r="F921" t="s">
        <v>3537</v>
      </c>
      <c r="G921" t="s">
        <v>3538</v>
      </c>
      <c r="I921" t="str">
        <f>HYPERLINK("https://play.google.com/store/apps/details?id=com.finopaymentbank.mobile&amp;reviewId=d8266ed1-9110-4df1-b7f0-8bddb241367c","https://play.google.com/store/apps/details?id=com.finopaymentbank.mobile&amp;reviewId=d8266ed1-9110-4df1-b7f0-8bddb241367c")</f>
        <v>https://play.google.com/store/apps/details?id=com.finopaymentbank.mobile&amp;reviewId=d8266ed1-9110-4df1-b7f0-8bddb241367c</v>
      </c>
      <c r="J921" t="s">
        <v>52</v>
      </c>
      <c r="Y921" t="s">
        <v>53</v>
      </c>
      <c r="Z921" t="s">
        <v>114</v>
      </c>
      <c r="AH921" t="s">
        <v>3490</v>
      </c>
      <c r="AI921" t="s">
        <v>182</v>
      </c>
      <c r="AJ921">
        <v>28</v>
      </c>
      <c r="AK921" t="s">
        <v>57</v>
      </c>
      <c r="AL921" t="s">
        <v>58</v>
      </c>
      <c r="AM921" t="s">
        <v>58</v>
      </c>
      <c r="AN921" t="s">
        <v>58</v>
      </c>
      <c r="AO921" t="s">
        <v>58</v>
      </c>
      <c r="AP921" t="s">
        <v>58</v>
      </c>
      <c r="AQ921" t="s">
        <v>58</v>
      </c>
    </row>
    <row r="922" spans="1:43" x14ac:dyDescent="0.35">
      <c r="A922" t="s">
        <v>3499</v>
      </c>
      <c r="B922" t="s">
        <v>47</v>
      </c>
      <c r="C922" t="s">
        <v>3539</v>
      </c>
      <c r="E922" t="s">
        <v>76</v>
      </c>
      <c r="F922" t="s">
        <v>3540</v>
      </c>
      <c r="G922" t="s">
        <v>3541</v>
      </c>
      <c r="I922" t="str">
        <f>HYPERLINK("https://play.google.com/store/apps/details?id=com.finopaymentbank.mobile&amp;reviewId=08acf4f1-9227-4f45-8f80-95fdf14ff6d2","https://play.google.com/store/apps/details?id=com.finopaymentbank.mobile&amp;reviewId=08acf4f1-9227-4f45-8f80-95fdf14ff6d2")</f>
        <v>https://play.google.com/store/apps/details?id=com.finopaymentbank.mobile&amp;reviewId=08acf4f1-9227-4f45-8f80-95fdf14ff6d2</v>
      </c>
      <c r="J922" t="s">
        <v>52</v>
      </c>
      <c r="Y922" t="s">
        <v>53</v>
      </c>
      <c r="Z922" t="s">
        <v>114</v>
      </c>
      <c r="AI922" t="s">
        <v>1597</v>
      </c>
      <c r="AJ922">
        <v>30</v>
      </c>
      <c r="AK922" t="s">
        <v>70</v>
      </c>
      <c r="AL922" t="s">
        <v>58</v>
      </c>
      <c r="AM922" t="s">
        <v>58</v>
      </c>
      <c r="AN922" t="s">
        <v>58</v>
      </c>
      <c r="AO922" t="s">
        <v>58</v>
      </c>
      <c r="AP922" t="s">
        <v>58</v>
      </c>
      <c r="AQ922" t="s">
        <v>58</v>
      </c>
    </row>
    <row r="923" spans="1:43" x14ac:dyDescent="0.35">
      <c r="A923" t="s">
        <v>3499</v>
      </c>
      <c r="B923" t="s">
        <v>47</v>
      </c>
      <c r="C923" t="s">
        <v>3542</v>
      </c>
      <c r="E923" t="s">
        <v>65</v>
      </c>
      <c r="F923" t="s">
        <v>550</v>
      </c>
      <c r="G923" t="s">
        <v>3543</v>
      </c>
      <c r="I923" t="str">
        <f>HYPERLINK("https://play.google.com/store/apps/details?id=com.finopaymentbank.mobile&amp;reviewId=f1b99532-d802-436d-8598-64bb4d13f529","https://play.google.com/store/apps/details?id=com.finopaymentbank.mobile&amp;reviewId=f1b99532-d802-436d-8598-64bb4d13f529")</f>
        <v>https://play.google.com/store/apps/details?id=com.finopaymentbank.mobile&amp;reviewId=f1b99532-d802-436d-8598-64bb4d13f529</v>
      </c>
      <c r="J923" t="s">
        <v>52</v>
      </c>
      <c r="Y923" t="s">
        <v>53</v>
      </c>
      <c r="Z923" t="s">
        <v>68</v>
      </c>
      <c r="AH923" t="s">
        <v>3490</v>
      </c>
      <c r="AI923" t="s">
        <v>678</v>
      </c>
      <c r="AJ923">
        <v>31</v>
      </c>
      <c r="AK923" t="s">
        <v>154</v>
      </c>
      <c r="AL923" t="s">
        <v>58</v>
      </c>
      <c r="AM923" t="s">
        <v>58</v>
      </c>
      <c r="AN923" t="s">
        <v>58</v>
      </c>
      <c r="AO923" t="s">
        <v>58</v>
      </c>
      <c r="AP923" t="s">
        <v>58</v>
      </c>
      <c r="AQ923" t="s">
        <v>58</v>
      </c>
    </row>
    <row r="924" spans="1:43" x14ac:dyDescent="0.35">
      <c r="A924" t="s">
        <v>3499</v>
      </c>
      <c r="B924" t="s">
        <v>47</v>
      </c>
      <c r="C924" t="s">
        <v>3544</v>
      </c>
      <c r="E924" t="s">
        <v>49</v>
      </c>
      <c r="F924" t="s">
        <v>77</v>
      </c>
      <c r="G924" t="s">
        <v>3545</v>
      </c>
      <c r="I924" t="str">
        <f>HYPERLINK("https://play.google.com/store/apps/details?id=com.finopaymentbank.mobile&amp;reviewId=c2197938-2551-4e58-a72d-8852459e49c0","https://play.google.com/store/apps/details?id=com.finopaymentbank.mobile&amp;reviewId=c2197938-2551-4e58-a72d-8852459e49c0")</f>
        <v>https://play.google.com/store/apps/details?id=com.finopaymentbank.mobile&amp;reviewId=c2197938-2551-4e58-a72d-8852459e49c0</v>
      </c>
      <c r="J924" t="s">
        <v>52</v>
      </c>
      <c r="Y924" t="s">
        <v>53</v>
      </c>
      <c r="Z924" t="s">
        <v>93</v>
      </c>
      <c r="AH924" t="s">
        <v>3486</v>
      </c>
      <c r="AI924" t="s">
        <v>166</v>
      </c>
      <c r="AJ924">
        <v>34</v>
      </c>
      <c r="AK924" t="s">
        <v>81</v>
      </c>
      <c r="AL924" t="s">
        <v>58</v>
      </c>
      <c r="AM924" t="s">
        <v>58</v>
      </c>
      <c r="AN924" t="s">
        <v>58</v>
      </c>
      <c r="AO924" t="s">
        <v>58</v>
      </c>
      <c r="AP924" t="s">
        <v>58</v>
      </c>
      <c r="AQ924" t="s">
        <v>58</v>
      </c>
    </row>
    <row r="925" spans="1:43" x14ac:dyDescent="0.35">
      <c r="A925" t="s">
        <v>3499</v>
      </c>
      <c r="B925" t="s">
        <v>47</v>
      </c>
      <c r="C925" t="s">
        <v>3546</v>
      </c>
      <c r="E925" t="s">
        <v>49</v>
      </c>
      <c r="F925" t="s">
        <v>684</v>
      </c>
      <c r="G925" t="s">
        <v>3547</v>
      </c>
      <c r="I925" t="str">
        <f>HYPERLINK("https://play.google.com/store/apps/details?id=com.finopaymentbank.mobile&amp;reviewId=31a27182-e351-41b8-9299-c5574b760a26","https://play.google.com/store/apps/details?id=com.finopaymentbank.mobile&amp;reviewId=31a27182-e351-41b8-9299-c5574b760a26")</f>
        <v>https://play.google.com/store/apps/details?id=com.finopaymentbank.mobile&amp;reviewId=31a27182-e351-41b8-9299-c5574b760a26</v>
      </c>
      <c r="J925" t="s">
        <v>52</v>
      </c>
      <c r="Y925" t="s">
        <v>53</v>
      </c>
      <c r="Z925" t="s">
        <v>54</v>
      </c>
      <c r="AH925" t="s">
        <v>3486</v>
      </c>
      <c r="AI925" t="s">
        <v>1821</v>
      </c>
      <c r="AJ925">
        <v>34</v>
      </c>
      <c r="AK925" t="s">
        <v>687</v>
      </c>
      <c r="AL925" t="s">
        <v>58</v>
      </c>
      <c r="AM925" t="s">
        <v>58</v>
      </c>
      <c r="AN925" t="s">
        <v>58</v>
      </c>
      <c r="AO925" t="s">
        <v>58</v>
      </c>
      <c r="AP925" t="s">
        <v>58</v>
      </c>
      <c r="AQ925" t="s">
        <v>58</v>
      </c>
    </row>
    <row r="926" spans="1:43" x14ac:dyDescent="0.35">
      <c r="A926" t="s">
        <v>3548</v>
      </c>
      <c r="B926" t="s">
        <v>47</v>
      </c>
      <c r="C926" t="s">
        <v>3549</v>
      </c>
      <c r="E926" t="s">
        <v>49</v>
      </c>
      <c r="F926" t="s">
        <v>3550</v>
      </c>
      <c r="G926" t="s">
        <v>3551</v>
      </c>
      <c r="I926" t="str">
        <f>HYPERLINK("https://play.google.com/store/apps/details?id=com.finopaymentbank.mobile&amp;reviewId=0c850fb5-8090-4bbd-a0cd-14331993391f","https://play.google.com/store/apps/details?id=com.finopaymentbank.mobile&amp;reviewId=0c850fb5-8090-4bbd-a0cd-14331993391f")</f>
        <v>https://play.google.com/store/apps/details?id=com.finopaymentbank.mobile&amp;reviewId=0c850fb5-8090-4bbd-a0cd-14331993391f</v>
      </c>
      <c r="J926" t="s">
        <v>52</v>
      </c>
      <c r="Y926" t="s">
        <v>53</v>
      </c>
      <c r="Z926" t="s">
        <v>54</v>
      </c>
      <c r="AI926" t="s">
        <v>556</v>
      </c>
      <c r="AJ926">
        <v>34</v>
      </c>
      <c r="AK926" t="s">
        <v>3552</v>
      </c>
      <c r="AL926" t="s">
        <v>58</v>
      </c>
      <c r="AM926" t="s">
        <v>58</v>
      </c>
      <c r="AN926" t="s">
        <v>58</v>
      </c>
      <c r="AO926" t="s">
        <v>58</v>
      </c>
      <c r="AP926" t="s">
        <v>58</v>
      </c>
      <c r="AQ926" t="s">
        <v>58</v>
      </c>
    </row>
    <row r="927" spans="1:43" x14ac:dyDescent="0.35">
      <c r="A927" t="s">
        <v>3548</v>
      </c>
      <c r="B927" t="s">
        <v>47</v>
      </c>
      <c r="C927" t="s">
        <v>3553</v>
      </c>
      <c r="E927" t="s">
        <v>49</v>
      </c>
      <c r="F927" t="s">
        <v>3143</v>
      </c>
      <c r="G927" t="s">
        <v>3554</v>
      </c>
      <c r="I927" t="str">
        <f>HYPERLINK("https://play.google.com/store/apps/details?id=com.finopaymentbank.mobile&amp;reviewId=c2adca6d-1f3b-4513-93a5-dc6eff1b7fa6","https://play.google.com/store/apps/details?id=com.finopaymentbank.mobile&amp;reviewId=c2adca6d-1f3b-4513-93a5-dc6eff1b7fa6")</f>
        <v>https://play.google.com/store/apps/details?id=com.finopaymentbank.mobile&amp;reviewId=c2adca6d-1f3b-4513-93a5-dc6eff1b7fa6</v>
      </c>
      <c r="J927" t="s">
        <v>52</v>
      </c>
      <c r="Y927" t="s">
        <v>53</v>
      </c>
      <c r="Z927" t="s">
        <v>54</v>
      </c>
      <c r="AH927" t="s">
        <v>3486</v>
      </c>
      <c r="AI927" t="s">
        <v>2408</v>
      </c>
      <c r="AJ927">
        <v>30</v>
      </c>
      <c r="AK927" t="s">
        <v>57</v>
      </c>
      <c r="AL927" t="s">
        <v>58</v>
      </c>
      <c r="AM927" t="s">
        <v>58</v>
      </c>
      <c r="AN927" t="s">
        <v>58</v>
      </c>
      <c r="AO927" t="s">
        <v>58</v>
      </c>
      <c r="AP927" t="s">
        <v>58</v>
      </c>
      <c r="AQ927" t="s">
        <v>58</v>
      </c>
    </row>
    <row r="928" spans="1:43" x14ac:dyDescent="0.35">
      <c r="A928" t="s">
        <v>3548</v>
      </c>
      <c r="B928" t="s">
        <v>47</v>
      </c>
      <c r="C928" t="s">
        <v>3555</v>
      </c>
      <c r="E928" t="s">
        <v>49</v>
      </c>
      <c r="F928" t="s">
        <v>3556</v>
      </c>
      <c r="G928" t="s">
        <v>3557</v>
      </c>
      <c r="I928" t="str">
        <f>HYPERLINK("https://play.google.com/store/apps/details?id=com.finopaymentbank.mobile&amp;reviewId=77159d72-4b81-42e5-a30f-de2012c35c70","https://play.google.com/store/apps/details?id=com.finopaymentbank.mobile&amp;reviewId=77159d72-4b81-42e5-a30f-de2012c35c70")</f>
        <v>https://play.google.com/store/apps/details?id=com.finopaymentbank.mobile&amp;reviewId=77159d72-4b81-42e5-a30f-de2012c35c70</v>
      </c>
      <c r="J928" t="s">
        <v>52</v>
      </c>
      <c r="Y928" t="s">
        <v>53</v>
      </c>
      <c r="Z928" t="s">
        <v>54</v>
      </c>
      <c r="AH928" t="s">
        <v>3486</v>
      </c>
      <c r="AJ928">
        <v>34</v>
      </c>
      <c r="AK928" t="s">
        <v>63</v>
      </c>
      <c r="AL928" t="s">
        <v>58</v>
      </c>
      <c r="AM928" t="s">
        <v>58</v>
      </c>
      <c r="AN928" t="s">
        <v>58</v>
      </c>
      <c r="AO928" t="s">
        <v>58</v>
      </c>
      <c r="AP928" t="s">
        <v>58</v>
      </c>
      <c r="AQ928" t="s">
        <v>58</v>
      </c>
    </row>
    <row r="929" spans="1:43" x14ac:dyDescent="0.35">
      <c r="A929" t="s">
        <v>3548</v>
      </c>
      <c r="B929" t="s">
        <v>47</v>
      </c>
      <c r="C929" t="s">
        <v>3558</v>
      </c>
      <c r="E929" t="s">
        <v>49</v>
      </c>
      <c r="F929" t="s">
        <v>3559</v>
      </c>
      <c r="G929" t="s">
        <v>3560</v>
      </c>
      <c r="I929" t="str">
        <f>HYPERLINK("https://play.google.com/store/apps/details?id=com.finopaymentbank.mobile&amp;reviewId=b309bbcb-9463-4ee7-8603-cdbf09934711","https://play.google.com/store/apps/details?id=com.finopaymentbank.mobile&amp;reviewId=b309bbcb-9463-4ee7-8603-cdbf09934711")</f>
        <v>https://play.google.com/store/apps/details?id=com.finopaymentbank.mobile&amp;reviewId=b309bbcb-9463-4ee7-8603-cdbf09934711</v>
      </c>
      <c r="J929" t="s">
        <v>52</v>
      </c>
      <c r="Y929" t="s">
        <v>53</v>
      </c>
      <c r="Z929" t="s">
        <v>54</v>
      </c>
      <c r="AH929" t="s">
        <v>3486</v>
      </c>
      <c r="AJ929">
        <v>33</v>
      </c>
      <c r="AK929" t="s">
        <v>249</v>
      </c>
      <c r="AL929" t="s">
        <v>58</v>
      </c>
      <c r="AM929" t="s">
        <v>58</v>
      </c>
      <c r="AN929" t="s">
        <v>58</v>
      </c>
      <c r="AO929" t="s">
        <v>58</v>
      </c>
      <c r="AP929" t="s">
        <v>58</v>
      </c>
      <c r="AQ929" t="s">
        <v>58</v>
      </c>
    </row>
    <row r="930" spans="1:43" x14ac:dyDescent="0.35">
      <c r="A930" t="s">
        <v>3548</v>
      </c>
      <c r="B930" t="s">
        <v>47</v>
      </c>
      <c r="C930" t="s">
        <v>3561</v>
      </c>
      <c r="E930" t="s">
        <v>76</v>
      </c>
      <c r="F930" t="s">
        <v>3562</v>
      </c>
      <c r="G930" t="s">
        <v>3563</v>
      </c>
      <c r="I930" t="str">
        <f>HYPERLINK("https://play.google.com/store/apps/details?id=com.finopaymentbank.mobile&amp;reviewId=5b5c2019-9821-4b97-8584-7380b1a5ab87","https://play.google.com/store/apps/details?id=com.finopaymentbank.mobile&amp;reviewId=5b5c2019-9821-4b97-8584-7380b1a5ab87")</f>
        <v>https://play.google.com/store/apps/details?id=com.finopaymentbank.mobile&amp;reviewId=5b5c2019-9821-4b97-8584-7380b1a5ab87</v>
      </c>
      <c r="Y930" t="s">
        <v>53</v>
      </c>
      <c r="Z930" t="s">
        <v>114</v>
      </c>
      <c r="AH930" t="s">
        <v>3486</v>
      </c>
      <c r="AI930" t="s">
        <v>823</v>
      </c>
      <c r="AJ930">
        <v>31</v>
      </c>
      <c r="AK930" t="s">
        <v>74</v>
      </c>
      <c r="AL930" t="s">
        <v>58</v>
      </c>
      <c r="AM930" t="s">
        <v>58</v>
      </c>
      <c r="AN930" t="s">
        <v>58</v>
      </c>
      <c r="AO930" t="s">
        <v>58</v>
      </c>
      <c r="AP930" t="s">
        <v>58</v>
      </c>
      <c r="AQ930" t="s">
        <v>58</v>
      </c>
    </row>
    <row r="931" spans="1:43" x14ac:dyDescent="0.35">
      <c r="A931" t="s">
        <v>3548</v>
      </c>
      <c r="B931" t="s">
        <v>47</v>
      </c>
      <c r="C931" t="s">
        <v>3564</v>
      </c>
      <c r="E931" t="s">
        <v>76</v>
      </c>
      <c r="F931" t="s">
        <v>3565</v>
      </c>
      <c r="G931" t="s">
        <v>3566</v>
      </c>
      <c r="I931" t="str">
        <f>HYPERLINK("https://play.google.com/store/apps/details?id=com.finopaymentbank.mobile&amp;reviewId=24ee9e50-426b-4213-aa7c-6d6299b853bc","https://play.google.com/store/apps/details?id=com.finopaymentbank.mobile&amp;reviewId=24ee9e50-426b-4213-aa7c-6d6299b853bc")</f>
        <v>https://play.google.com/store/apps/details?id=com.finopaymentbank.mobile&amp;reviewId=24ee9e50-426b-4213-aa7c-6d6299b853bc</v>
      </c>
      <c r="J931" t="s">
        <v>211</v>
      </c>
      <c r="Y931" t="s">
        <v>53</v>
      </c>
      <c r="Z931" t="s">
        <v>114</v>
      </c>
      <c r="AI931" t="s">
        <v>395</v>
      </c>
      <c r="AJ931">
        <v>33</v>
      </c>
      <c r="AK931" t="s">
        <v>63</v>
      </c>
      <c r="AL931" t="s">
        <v>58</v>
      </c>
      <c r="AM931" t="s">
        <v>58</v>
      </c>
      <c r="AN931" t="s">
        <v>58</v>
      </c>
      <c r="AO931" t="s">
        <v>58</v>
      </c>
      <c r="AP931" t="s">
        <v>58</v>
      </c>
      <c r="AQ931" t="s">
        <v>58</v>
      </c>
    </row>
    <row r="932" spans="1:43" x14ac:dyDescent="0.35">
      <c r="A932" t="s">
        <v>3548</v>
      </c>
      <c r="B932" t="s">
        <v>47</v>
      </c>
      <c r="C932" t="s">
        <v>3567</v>
      </c>
      <c r="E932" t="s">
        <v>49</v>
      </c>
      <c r="F932" t="s">
        <v>3568</v>
      </c>
      <c r="G932" t="s">
        <v>3569</v>
      </c>
      <c r="I932" t="str">
        <f>HYPERLINK("https://play.google.com/store/apps/details?id=com.finopaymentbank.mobile&amp;reviewId=284b67ae-0517-4629-a9b6-59ec68195cc2","https://play.google.com/store/apps/details?id=com.finopaymentbank.mobile&amp;reviewId=284b67ae-0517-4629-a9b6-59ec68195cc2")</f>
        <v>https://play.google.com/store/apps/details?id=com.finopaymentbank.mobile&amp;reviewId=284b67ae-0517-4629-a9b6-59ec68195cc2</v>
      </c>
      <c r="J932" t="s">
        <v>52</v>
      </c>
      <c r="Y932" t="s">
        <v>53</v>
      </c>
      <c r="Z932" t="s">
        <v>54</v>
      </c>
      <c r="AI932" t="s">
        <v>3570</v>
      </c>
      <c r="AJ932">
        <v>30</v>
      </c>
      <c r="AK932" t="s">
        <v>63</v>
      </c>
      <c r="AL932" t="s">
        <v>58</v>
      </c>
      <c r="AM932" t="s">
        <v>58</v>
      </c>
      <c r="AN932" t="s">
        <v>58</v>
      </c>
      <c r="AO932" t="s">
        <v>58</v>
      </c>
      <c r="AP932" t="s">
        <v>58</v>
      </c>
      <c r="AQ932" t="s">
        <v>58</v>
      </c>
    </row>
    <row r="933" spans="1:43" x14ac:dyDescent="0.35">
      <c r="A933" t="s">
        <v>3548</v>
      </c>
      <c r="B933" t="s">
        <v>47</v>
      </c>
      <c r="C933" t="s">
        <v>3571</v>
      </c>
      <c r="E933" t="s">
        <v>49</v>
      </c>
      <c r="F933" t="s">
        <v>3572</v>
      </c>
      <c r="G933" t="s">
        <v>3573</v>
      </c>
      <c r="I933" t="str">
        <f>HYPERLINK("https://play.google.com/store/apps/details?id=com.finopaymentbank.mobile&amp;reviewId=01c3229a-b59b-4e3f-8353-731d2d613de8","https://play.google.com/store/apps/details?id=com.finopaymentbank.mobile&amp;reviewId=01c3229a-b59b-4e3f-8353-731d2d613de8")</f>
        <v>https://play.google.com/store/apps/details?id=com.finopaymentbank.mobile&amp;reviewId=01c3229a-b59b-4e3f-8353-731d2d613de8</v>
      </c>
      <c r="J933" t="s">
        <v>52</v>
      </c>
      <c r="Y933" t="s">
        <v>53</v>
      </c>
      <c r="Z933" t="s">
        <v>54</v>
      </c>
      <c r="AH933" t="s">
        <v>3486</v>
      </c>
      <c r="AI933" t="s">
        <v>997</v>
      </c>
      <c r="AJ933">
        <v>33</v>
      </c>
      <c r="AK933" t="s">
        <v>63</v>
      </c>
      <c r="AL933" t="s">
        <v>58</v>
      </c>
      <c r="AM933" t="s">
        <v>58</v>
      </c>
      <c r="AN933" t="s">
        <v>58</v>
      </c>
      <c r="AO933" t="s">
        <v>58</v>
      </c>
      <c r="AP933" t="s">
        <v>58</v>
      </c>
      <c r="AQ933" t="s">
        <v>58</v>
      </c>
    </row>
    <row r="934" spans="1:43" x14ac:dyDescent="0.35">
      <c r="A934" t="s">
        <v>3548</v>
      </c>
      <c r="B934" t="s">
        <v>47</v>
      </c>
      <c r="C934" t="s">
        <v>3574</v>
      </c>
      <c r="E934" t="s">
        <v>76</v>
      </c>
      <c r="F934" t="s">
        <v>3575</v>
      </c>
      <c r="G934" t="s">
        <v>3576</v>
      </c>
      <c r="I934" t="str">
        <f>HYPERLINK("https://play.google.com/store/apps/details?id=com.finopaymentbank.mobile&amp;reviewId=5ae026cb-13a1-4b39-bbe1-d600bc5f45fe","https://play.google.com/store/apps/details?id=com.finopaymentbank.mobile&amp;reviewId=5ae026cb-13a1-4b39-bbe1-d600bc5f45fe")</f>
        <v>https://play.google.com/store/apps/details?id=com.finopaymentbank.mobile&amp;reviewId=5ae026cb-13a1-4b39-bbe1-d600bc5f45fe</v>
      </c>
      <c r="Y934" t="s">
        <v>53</v>
      </c>
      <c r="Z934" t="s">
        <v>114</v>
      </c>
      <c r="AH934" t="s">
        <v>3486</v>
      </c>
      <c r="AI934" t="s">
        <v>1388</v>
      </c>
      <c r="AJ934">
        <v>31</v>
      </c>
      <c r="AK934" t="s">
        <v>63</v>
      </c>
      <c r="AL934" t="s">
        <v>58</v>
      </c>
      <c r="AM934" t="s">
        <v>58</v>
      </c>
      <c r="AN934" t="s">
        <v>58</v>
      </c>
      <c r="AO934" t="s">
        <v>58</v>
      </c>
      <c r="AP934" t="s">
        <v>58</v>
      </c>
      <c r="AQ934" t="s">
        <v>58</v>
      </c>
    </row>
    <row r="935" spans="1:43" x14ac:dyDescent="0.35">
      <c r="A935" t="s">
        <v>3548</v>
      </c>
      <c r="B935" t="s">
        <v>47</v>
      </c>
      <c r="C935" t="s">
        <v>427</v>
      </c>
      <c r="E935" t="s">
        <v>76</v>
      </c>
      <c r="F935" t="s">
        <v>3577</v>
      </c>
      <c r="G935" t="s">
        <v>3578</v>
      </c>
      <c r="I935" t="str">
        <f>HYPERLINK("https://play.google.com/store/apps/details?id=com.finopaymentbank.mobile&amp;reviewId=cbef6f5d-20e1-44a3-975c-6ad9b7ade564","https://play.google.com/store/apps/details?id=com.finopaymentbank.mobile&amp;reviewId=cbef6f5d-20e1-44a3-975c-6ad9b7ade564")</f>
        <v>https://play.google.com/store/apps/details?id=com.finopaymentbank.mobile&amp;reviewId=cbef6f5d-20e1-44a3-975c-6ad9b7ade564</v>
      </c>
      <c r="J935" t="s">
        <v>52</v>
      </c>
      <c r="Y935" t="s">
        <v>53</v>
      </c>
      <c r="Z935" t="s">
        <v>114</v>
      </c>
      <c r="AH935" t="s">
        <v>3486</v>
      </c>
      <c r="AI935" t="s">
        <v>3579</v>
      </c>
      <c r="AJ935">
        <v>30</v>
      </c>
      <c r="AK935" t="s">
        <v>642</v>
      </c>
      <c r="AL935" t="s">
        <v>58</v>
      </c>
      <c r="AM935" t="s">
        <v>58</v>
      </c>
      <c r="AN935" t="s">
        <v>58</v>
      </c>
      <c r="AO935" t="s">
        <v>58</v>
      </c>
      <c r="AP935" t="s">
        <v>58</v>
      </c>
      <c r="AQ935" t="s">
        <v>58</v>
      </c>
    </row>
    <row r="936" spans="1:43" x14ac:dyDescent="0.35">
      <c r="A936" t="s">
        <v>3548</v>
      </c>
      <c r="B936" t="s">
        <v>47</v>
      </c>
      <c r="C936" t="s">
        <v>3580</v>
      </c>
      <c r="E936" t="s">
        <v>49</v>
      </c>
      <c r="F936" t="s">
        <v>3581</v>
      </c>
      <c r="G936" t="s">
        <v>3582</v>
      </c>
      <c r="I936" t="str">
        <f>HYPERLINK("https://play.google.com/store/apps/details?id=com.finopaymentbank.mobile&amp;reviewId=177b85da-7431-4299-9550-a4365ff8199f","https://play.google.com/store/apps/details?id=com.finopaymentbank.mobile&amp;reviewId=177b85da-7431-4299-9550-a4365ff8199f")</f>
        <v>https://play.google.com/store/apps/details?id=com.finopaymentbank.mobile&amp;reviewId=177b85da-7431-4299-9550-a4365ff8199f</v>
      </c>
      <c r="J936" t="s">
        <v>52</v>
      </c>
      <c r="Y936" t="s">
        <v>53</v>
      </c>
      <c r="Z936" t="s">
        <v>54</v>
      </c>
      <c r="AI936" t="s">
        <v>158</v>
      </c>
      <c r="AJ936">
        <v>34</v>
      </c>
      <c r="AK936" t="s">
        <v>63</v>
      </c>
      <c r="AL936" t="s">
        <v>58</v>
      </c>
      <c r="AM936" t="s">
        <v>58</v>
      </c>
      <c r="AN936" t="s">
        <v>58</v>
      </c>
      <c r="AO936" t="s">
        <v>58</v>
      </c>
      <c r="AP936" t="s">
        <v>58</v>
      </c>
      <c r="AQ936" t="s">
        <v>58</v>
      </c>
    </row>
    <row r="937" spans="1:43" x14ac:dyDescent="0.35">
      <c r="A937" t="s">
        <v>3548</v>
      </c>
      <c r="B937" t="s">
        <v>47</v>
      </c>
      <c r="C937" t="s">
        <v>3583</v>
      </c>
      <c r="E937" t="s">
        <v>49</v>
      </c>
      <c r="F937" t="s">
        <v>3584</v>
      </c>
      <c r="G937" t="s">
        <v>3585</v>
      </c>
      <c r="I937" t="str">
        <f>HYPERLINK("https://play.google.com/store/apps/details?id=com.finopaymentbank.mobile&amp;reviewId=cb2cc15d-bb25-4e72-8904-6c80d88420a8","https://play.google.com/store/apps/details?id=com.finopaymentbank.mobile&amp;reviewId=cb2cc15d-bb25-4e72-8904-6c80d88420a8")</f>
        <v>https://play.google.com/store/apps/details?id=com.finopaymentbank.mobile&amp;reviewId=cb2cc15d-bb25-4e72-8904-6c80d88420a8</v>
      </c>
      <c r="J937" t="s">
        <v>52</v>
      </c>
      <c r="Y937" t="s">
        <v>53</v>
      </c>
      <c r="Z937" t="s">
        <v>54</v>
      </c>
      <c r="AH937" t="s">
        <v>2006</v>
      </c>
      <c r="AI937" t="s">
        <v>641</v>
      </c>
      <c r="AJ937">
        <v>29</v>
      </c>
      <c r="AK937" t="s">
        <v>81</v>
      </c>
      <c r="AL937" t="s">
        <v>58</v>
      </c>
      <c r="AM937" t="s">
        <v>58</v>
      </c>
      <c r="AN937" t="s">
        <v>58</v>
      </c>
      <c r="AO937" t="s">
        <v>58</v>
      </c>
      <c r="AP937" t="s">
        <v>58</v>
      </c>
      <c r="AQ937" t="s">
        <v>58</v>
      </c>
    </row>
    <row r="938" spans="1:43" x14ac:dyDescent="0.35">
      <c r="A938" t="s">
        <v>3548</v>
      </c>
      <c r="B938" t="s">
        <v>47</v>
      </c>
      <c r="C938" t="s">
        <v>3586</v>
      </c>
      <c r="E938" t="s">
        <v>49</v>
      </c>
      <c r="F938" t="s">
        <v>3587</v>
      </c>
      <c r="G938" t="s">
        <v>3588</v>
      </c>
      <c r="I938" t="str">
        <f>HYPERLINK("https://play.google.com/store/apps/details?id=com.finopaymentbank.mobile&amp;reviewId=5eaab89f-6050-4816-998f-289928cc2ffa","https://play.google.com/store/apps/details?id=com.finopaymentbank.mobile&amp;reviewId=5eaab89f-6050-4816-998f-289928cc2ffa")</f>
        <v>https://play.google.com/store/apps/details?id=com.finopaymentbank.mobile&amp;reviewId=5eaab89f-6050-4816-998f-289928cc2ffa</v>
      </c>
      <c r="J938" t="s">
        <v>92</v>
      </c>
      <c r="Y938" t="s">
        <v>53</v>
      </c>
      <c r="Z938" t="s">
        <v>54</v>
      </c>
      <c r="AH938" t="s">
        <v>3486</v>
      </c>
      <c r="AI938" t="s">
        <v>3589</v>
      </c>
      <c r="AJ938">
        <v>34</v>
      </c>
      <c r="AK938" t="s">
        <v>63</v>
      </c>
      <c r="AL938" t="s">
        <v>58</v>
      </c>
      <c r="AM938" t="s">
        <v>58</v>
      </c>
      <c r="AN938" t="s">
        <v>58</v>
      </c>
      <c r="AO938" t="s">
        <v>58</v>
      </c>
      <c r="AP938" t="s">
        <v>58</v>
      </c>
      <c r="AQ938" t="s">
        <v>58</v>
      </c>
    </row>
    <row r="939" spans="1:43" x14ac:dyDescent="0.35">
      <c r="A939" t="s">
        <v>3548</v>
      </c>
      <c r="B939" t="s">
        <v>47</v>
      </c>
      <c r="C939" t="s">
        <v>3590</v>
      </c>
      <c r="E939" t="s">
        <v>49</v>
      </c>
      <c r="F939" t="s">
        <v>3591</v>
      </c>
      <c r="G939" t="s">
        <v>3592</v>
      </c>
      <c r="I939" t="str">
        <f>HYPERLINK("https://play.google.com/store/apps/details?id=com.finopaymentbank.mobile&amp;reviewId=bf68eda9-761b-40a9-a2e1-40e3df94bb13","https://play.google.com/store/apps/details?id=com.finopaymentbank.mobile&amp;reviewId=bf68eda9-761b-40a9-a2e1-40e3df94bb13")</f>
        <v>https://play.google.com/store/apps/details?id=com.finopaymentbank.mobile&amp;reviewId=bf68eda9-761b-40a9-a2e1-40e3df94bb13</v>
      </c>
      <c r="J939" t="s">
        <v>52</v>
      </c>
      <c r="Y939" t="s">
        <v>53</v>
      </c>
      <c r="Z939" t="s">
        <v>54</v>
      </c>
      <c r="AH939" t="s">
        <v>3490</v>
      </c>
      <c r="AI939" t="s">
        <v>3593</v>
      </c>
      <c r="AJ939">
        <v>27</v>
      </c>
      <c r="AK939" t="s">
        <v>63</v>
      </c>
      <c r="AL939" t="s">
        <v>58</v>
      </c>
      <c r="AM939" t="s">
        <v>58</v>
      </c>
      <c r="AN939" t="s">
        <v>58</v>
      </c>
      <c r="AO939" t="s">
        <v>58</v>
      </c>
      <c r="AP939" t="s">
        <v>58</v>
      </c>
      <c r="AQ939" t="s">
        <v>58</v>
      </c>
    </row>
    <row r="940" spans="1:43" x14ac:dyDescent="0.35">
      <c r="A940" t="s">
        <v>3548</v>
      </c>
      <c r="B940" t="s">
        <v>47</v>
      </c>
      <c r="C940" t="s">
        <v>3594</v>
      </c>
      <c r="E940" t="s">
        <v>49</v>
      </c>
      <c r="F940" t="s">
        <v>334</v>
      </c>
      <c r="G940" t="s">
        <v>3595</v>
      </c>
      <c r="I940" t="str">
        <f>HYPERLINK("https://play.google.com/store/apps/details?id=com.finopaymentbank.mobile&amp;reviewId=6d168577-b540-499d-81d7-a11e3257f182","https://play.google.com/store/apps/details?id=com.finopaymentbank.mobile&amp;reviewId=6d168577-b540-499d-81d7-a11e3257f182")</f>
        <v>https://play.google.com/store/apps/details?id=com.finopaymentbank.mobile&amp;reviewId=6d168577-b540-499d-81d7-a11e3257f182</v>
      </c>
      <c r="J940" t="s">
        <v>52</v>
      </c>
      <c r="Y940" t="s">
        <v>53</v>
      </c>
      <c r="Z940" t="s">
        <v>93</v>
      </c>
      <c r="AH940" t="s">
        <v>3486</v>
      </c>
      <c r="AI940" t="s">
        <v>3596</v>
      </c>
      <c r="AJ940">
        <v>29</v>
      </c>
      <c r="AK940" t="s">
        <v>249</v>
      </c>
      <c r="AL940" t="s">
        <v>58</v>
      </c>
      <c r="AM940" t="s">
        <v>58</v>
      </c>
      <c r="AN940" t="s">
        <v>58</v>
      </c>
      <c r="AO940" t="s">
        <v>58</v>
      </c>
      <c r="AP940" t="s">
        <v>58</v>
      </c>
      <c r="AQ940" t="s">
        <v>58</v>
      </c>
    </row>
    <row r="941" spans="1:43" x14ac:dyDescent="0.35">
      <c r="A941" t="s">
        <v>3597</v>
      </c>
      <c r="B941" t="s">
        <v>47</v>
      </c>
      <c r="C941" t="s">
        <v>3598</v>
      </c>
      <c r="E941" t="s">
        <v>49</v>
      </c>
      <c r="F941" t="s">
        <v>3599</v>
      </c>
      <c r="G941" t="s">
        <v>3600</v>
      </c>
      <c r="I941" t="str">
        <f>HYPERLINK("https://play.google.com/store/apps/details?id=com.finopaymentbank.mobile&amp;reviewId=04afc86c-9e49-419d-8d99-ecf68cce4379","https://play.google.com/store/apps/details?id=com.finopaymentbank.mobile&amp;reviewId=04afc86c-9e49-419d-8d99-ecf68cce4379")</f>
        <v>https://play.google.com/store/apps/details?id=com.finopaymentbank.mobile&amp;reviewId=04afc86c-9e49-419d-8d99-ecf68cce4379</v>
      </c>
      <c r="Y941" t="s">
        <v>53</v>
      </c>
      <c r="Z941" t="s">
        <v>54</v>
      </c>
      <c r="AH941" t="s">
        <v>3490</v>
      </c>
      <c r="AI941" t="s">
        <v>678</v>
      </c>
      <c r="AJ941">
        <v>31</v>
      </c>
      <c r="AK941" t="s">
        <v>81</v>
      </c>
      <c r="AL941" t="s">
        <v>58</v>
      </c>
      <c r="AM941" t="s">
        <v>58</v>
      </c>
      <c r="AN941" t="s">
        <v>58</v>
      </c>
      <c r="AO941" t="s">
        <v>58</v>
      </c>
      <c r="AP941" t="s">
        <v>58</v>
      </c>
      <c r="AQ941" t="s">
        <v>58</v>
      </c>
    </row>
    <row r="942" spans="1:43" x14ac:dyDescent="0.35">
      <c r="A942" t="s">
        <v>3597</v>
      </c>
      <c r="B942" t="s">
        <v>47</v>
      </c>
      <c r="C942" t="s">
        <v>3007</v>
      </c>
      <c r="E942" t="s">
        <v>49</v>
      </c>
      <c r="F942" t="s">
        <v>3601</v>
      </c>
      <c r="G942" t="s">
        <v>3602</v>
      </c>
      <c r="I942" t="str">
        <f>HYPERLINK("https://play.google.com/store/apps/details?id=com.finopaymentbank.mobile&amp;reviewId=529ee4a5-1d52-4ec9-9d65-3e9f7b92b40c","https://play.google.com/store/apps/details?id=com.finopaymentbank.mobile&amp;reviewId=529ee4a5-1d52-4ec9-9d65-3e9f7b92b40c")</f>
        <v>https://play.google.com/store/apps/details?id=com.finopaymentbank.mobile&amp;reviewId=529ee4a5-1d52-4ec9-9d65-3e9f7b92b40c</v>
      </c>
      <c r="J942" t="s">
        <v>52</v>
      </c>
      <c r="Y942" t="s">
        <v>53</v>
      </c>
      <c r="Z942" t="s">
        <v>54</v>
      </c>
      <c r="AI942" t="s">
        <v>827</v>
      </c>
      <c r="AJ942">
        <v>33</v>
      </c>
      <c r="AK942" t="s">
        <v>249</v>
      </c>
      <c r="AL942" t="s">
        <v>58</v>
      </c>
      <c r="AM942" t="s">
        <v>58</v>
      </c>
      <c r="AN942" t="s">
        <v>58</v>
      </c>
      <c r="AO942" t="s">
        <v>58</v>
      </c>
      <c r="AP942" t="s">
        <v>58</v>
      </c>
      <c r="AQ942" t="s">
        <v>58</v>
      </c>
    </row>
    <row r="943" spans="1:43" x14ac:dyDescent="0.35">
      <c r="A943" t="s">
        <v>3597</v>
      </c>
      <c r="B943" t="s">
        <v>47</v>
      </c>
      <c r="C943" t="s">
        <v>3603</v>
      </c>
      <c r="E943" t="s">
        <v>49</v>
      </c>
      <c r="F943" t="s">
        <v>3604</v>
      </c>
      <c r="G943" t="s">
        <v>3605</v>
      </c>
      <c r="I943" t="str">
        <f>HYPERLINK("https://play.google.com/store/apps/details?id=com.finopaymentbank.mobile&amp;reviewId=17622887-a941-4bdb-940d-8aa09bf72977","https://play.google.com/store/apps/details?id=com.finopaymentbank.mobile&amp;reviewId=17622887-a941-4bdb-940d-8aa09bf72977")</f>
        <v>https://play.google.com/store/apps/details?id=com.finopaymentbank.mobile&amp;reviewId=17622887-a941-4bdb-940d-8aa09bf72977</v>
      </c>
      <c r="J943" t="s">
        <v>211</v>
      </c>
      <c r="Y943" t="s">
        <v>53</v>
      </c>
      <c r="Z943" t="s">
        <v>54</v>
      </c>
      <c r="AH943" t="s">
        <v>3486</v>
      </c>
      <c r="AI943" t="s">
        <v>1133</v>
      </c>
      <c r="AJ943">
        <v>29</v>
      </c>
      <c r="AK943" t="s">
        <v>387</v>
      </c>
      <c r="AL943" t="s">
        <v>58</v>
      </c>
      <c r="AM943" t="s">
        <v>58</v>
      </c>
      <c r="AN943" t="s">
        <v>58</v>
      </c>
      <c r="AO943" t="s">
        <v>58</v>
      </c>
      <c r="AP943" t="s">
        <v>58</v>
      </c>
      <c r="AQ943" t="s">
        <v>58</v>
      </c>
    </row>
    <row r="944" spans="1:43" x14ac:dyDescent="0.35">
      <c r="A944" t="s">
        <v>3597</v>
      </c>
      <c r="B944" t="s">
        <v>47</v>
      </c>
      <c r="C944" t="s">
        <v>3606</v>
      </c>
      <c r="E944" t="s">
        <v>76</v>
      </c>
      <c r="F944" t="s">
        <v>3607</v>
      </c>
      <c r="G944" t="s">
        <v>3608</v>
      </c>
      <c r="I944" t="str">
        <f>HYPERLINK("https://play.google.com/store/apps/details?id=com.finopaymentbank.mobile&amp;reviewId=f6626f58-5987-4cdc-92df-548dc4fb1089","https://play.google.com/store/apps/details?id=com.finopaymentbank.mobile&amp;reviewId=f6626f58-5987-4cdc-92df-548dc4fb1089")</f>
        <v>https://play.google.com/store/apps/details?id=com.finopaymentbank.mobile&amp;reviewId=f6626f58-5987-4cdc-92df-548dc4fb1089</v>
      </c>
      <c r="Y944" t="s">
        <v>53</v>
      </c>
      <c r="Z944" t="s">
        <v>114</v>
      </c>
      <c r="AH944" t="s">
        <v>3486</v>
      </c>
      <c r="AI944" t="s">
        <v>484</v>
      </c>
      <c r="AJ944">
        <v>29</v>
      </c>
      <c r="AK944" t="s">
        <v>70</v>
      </c>
      <c r="AL944" t="s">
        <v>58</v>
      </c>
      <c r="AM944" t="s">
        <v>58</v>
      </c>
      <c r="AN944" t="s">
        <v>58</v>
      </c>
      <c r="AO944" t="s">
        <v>58</v>
      </c>
      <c r="AP944" t="s">
        <v>58</v>
      </c>
      <c r="AQ944" t="s">
        <v>58</v>
      </c>
    </row>
    <row r="945" spans="1:43" x14ac:dyDescent="0.35">
      <c r="A945" t="s">
        <v>3597</v>
      </c>
      <c r="B945" t="s">
        <v>47</v>
      </c>
      <c r="C945" t="s">
        <v>3609</v>
      </c>
      <c r="E945" t="s">
        <v>76</v>
      </c>
      <c r="F945" t="s">
        <v>3610</v>
      </c>
      <c r="G945" t="s">
        <v>3611</v>
      </c>
      <c r="I945" t="str">
        <f>HYPERLINK("https://play.google.com/store/apps/details?id=com.finopaymentbank.mobile&amp;reviewId=c2e19e49-f81a-42a3-8c2a-e28e2d9590d7","https://play.google.com/store/apps/details?id=com.finopaymentbank.mobile&amp;reviewId=c2e19e49-f81a-42a3-8c2a-e28e2d9590d7")</f>
        <v>https://play.google.com/store/apps/details?id=com.finopaymentbank.mobile&amp;reviewId=c2e19e49-f81a-42a3-8c2a-e28e2d9590d7</v>
      </c>
      <c r="Y945" t="s">
        <v>53</v>
      </c>
      <c r="Z945" t="s">
        <v>114</v>
      </c>
      <c r="AH945" t="s">
        <v>1986</v>
      </c>
      <c r="AI945" t="s">
        <v>493</v>
      </c>
      <c r="AJ945">
        <v>33</v>
      </c>
      <c r="AK945" t="s">
        <v>63</v>
      </c>
      <c r="AL945" t="s">
        <v>58</v>
      </c>
      <c r="AM945" t="s">
        <v>58</v>
      </c>
      <c r="AN945" t="s">
        <v>58</v>
      </c>
      <c r="AO945" t="s">
        <v>58</v>
      </c>
      <c r="AP945" t="s">
        <v>58</v>
      </c>
      <c r="AQ945" t="s">
        <v>58</v>
      </c>
    </row>
    <row r="946" spans="1:43" x14ac:dyDescent="0.35">
      <c r="A946" t="s">
        <v>3597</v>
      </c>
      <c r="B946" t="s">
        <v>47</v>
      </c>
      <c r="C946" t="s">
        <v>3612</v>
      </c>
      <c r="E946" t="s">
        <v>76</v>
      </c>
      <c r="F946" t="s">
        <v>3613</v>
      </c>
      <c r="G946" t="s">
        <v>3614</v>
      </c>
      <c r="I946" t="str">
        <f>HYPERLINK("https://play.google.com/store/apps/details?id=com.finopaymentbank.mobile&amp;reviewId=2813dc2a-aa2e-44d8-86c9-0189a7f985e8","https://play.google.com/store/apps/details?id=com.finopaymentbank.mobile&amp;reviewId=2813dc2a-aa2e-44d8-86c9-0189a7f985e8")</f>
        <v>https://play.google.com/store/apps/details?id=com.finopaymentbank.mobile&amp;reviewId=2813dc2a-aa2e-44d8-86c9-0189a7f985e8</v>
      </c>
      <c r="J946" t="s">
        <v>52</v>
      </c>
      <c r="Y946" t="s">
        <v>53</v>
      </c>
      <c r="Z946" t="s">
        <v>114</v>
      </c>
      <c r="AH946" t="s">
        <v>1986</v>
      </c>
      <c r="AI946" t="s">
        <v>3615</v>
      </c>
      <c r="AJ946">
        <v>33</v>
      </c>
      <c r="AK946" t="s">
        <v>116</v>
      </c>
      <c r="AL946" t="s">
        <v>58</v>
      </c>
      <c r="AM946" t="s">
        <v>58</v>
      </c>
      <c r="AN946" t="s">
        <v>58</v>
      </c>
      <c r="AO946" t="s">
        <v>58</v>
      </c>
      <c r="AP946" t="s">
        <v>58</v>
      </c>
      <c r="AQ946" t="s">
        <v>58</v>
      </c>
    </row>
    <row r="947" spans="1:43" x14ac:dyDescent="0.35">
      <c r="A947" t="s">
        <v>3597</v>
      </c>
      <c r="B947" t="s">
        <v>47</v>
      </c>
      <c r="C947" t="s">
        <v>3616</v>
      </c>
      <c r="E947" t="s">
        <v>49</v>
      </c>
      <c r="F947" t="s">
        <v>86</v>
      </c>
      <c r="G947" t="s">
        <v>3617</v>
      </c>
      <c r="I947" t="str">
        <f>HYPERLINK("https://play.google.com/store/apps/details?id=com.finopaymentbank.mobile&amp;reviewId=07129c3d-069a-4f83-b97b-a2bd0d40c6c5","https://play.google.com/store/apps/details?id=com.finopaymentbank.mobile&amp;reviewId=07129c3d-069a-4f83-b97b-a2bd0d40c6c5")</f>
        <v>https://play.google.com/store/apps/details?id=com.finopaymentbank.mobile&amp;reviewId=07129c3d-069a-4f83-b97b-a2bd0d40c6c5</v>
      </c>
      <c r="J947" t="s">
        <v>52</v>
      </c>
      <c r="Y947" t="s">
        <v>53</v>
      </c>
      <c r="Z947" t="s">
        <v>54</v>
      </c>
      <c r="AH947" t="s">
        <v>3486</v>
      </c>
      <c r="AI947" t="s">
        <v>3618</v>
      </c>
      <c r="AJ947">
        <v>34</v>
      </c>
      <c r="AK947" t="s">
        <v>57</v>
      </c>
      <c r="AL947" t="s">
        <v>58</v>
      </c>
      <c r="AM947" t="s">
        <v>58</v>
      </c>
      <c r="AN947" t="s">
        <v>58</v>
      </c>
      <c r="AO947" t="s">
        <v>58</v>
      </c>
      <c r="AP947" t="s">
        <v>58</v>
      </c>
      <c r="AQ947" t="s">
        <v>58</v>
      </c>
    </row>
    <row r="948" spans="1:43" x14ac:dyDescent="0.35">
      <c r="A948" t="s">
        <v>3597</v>
      </c>
      <c r="B948" t="s">
        <v>47</v>
      </c>
      <c r="C948" t="s">
        <v>3619</v>
      </c>
      <c r="E948" t="s">
        <v>49</v>
      </c>
      <c r="F948" t="s">
        <v>104</v>
      </c>
      <c r="G948" t="s">
        <v>3620</v>
      </c>
      <c r="I948" t="str">
        <f>HYPERLINK("https://play.google.com/store/apps/details?id=com.finopaymentbank.mobile&amp;reviewId=dc60b04e-0132-4016-9922-5357c7a05af2","https://play.google.com/store/apps/details?id=com.finopaymentbank.mobile&amp;reviewId=dc60b04e-0132-4016-9922-5357c7a05af2")</f>
        <v>https://play.google.com/store/apps/details?id=com.finopaymentbank.mobile&amp;reviewId=dc60b04e-0132-4016-9922-5357c7a05af2</v>
      </c>
      <c r="J948" t="s">
        <v>52</v>
      </c>
      <c r="Y948" t="s">
        <v>53</v>
      </c>
      <c r="Z948" t="s">
        <v>54</v>
      </c>
      <c r="AI948" t="s">
        <v>936</v>
      </c>
      <c r="AJ948">
        <v>33</v>
      </c>
      <c r="AK948" t="s">
        <v>63</v>
      </c>
      <c r="AL948" t="s">
        <v>58</v>
      </c>
      <c r="AM948" t="s">
        <v>58</v>
      </c>
      <c r="AN948" t="s">
        <v>58</v>
      </c>
      <c r="AO948" t="s">
        <v>58</v>
      </c>
      <c r="AP948" t="s">
        <v>58</v>
      </c>
      <c r="AQ948" t="s">
        <v>58</v>
      </c>
    </row>
    <row r="949" spans="1:43" x14ac:dyDescent="0.35">
      <c r="A949" t="s">
        <v>3597</v>
      </c>
      <c r="B949" t="s">
        <v>47</v>
      </c>
      <c r="C949" t="s">
        <v>3621</v>
      </c>
      <c r="E949" t="s">
        <v>49</v>
      </c>
      <c r="F949" t="s">
        <v>3622</v>
      </c>
      <c r="G949" t="s">
        <v>3623</v>
      </c>
      <c r="I949" t="str">
        <f>HYPERLINK("https://play.google.com/store/apps/details?id=com.finopaymentbank.mobile&amp;reviewId=38e6b5ca-155c-4610-941a-e76ea7ac0b47","https://play.google.com/store/apps/details?id=com.finopaymentbank.mobile&amp;reviewId=38e6b5ca-155c-4610-941a-e76ea7ac0b47")</f>
        <v>https://play.google.com/store/apps/details?id=com.finopaymentbank.mobile&amp;reviewId=38e6b5ca-155c-4610-941a-e76ea7ac0b47</v>
      </c>
      <c r="J949" t="s">
        <v>52</v>
      </c>
      <c r="Y949" t="s">
        <v>53</v>
      </c>
      <c r="Z949" t="s">
        <v>54</v>
      </c>
      <c r="AH949" t="s">
        <v>3482</v>
      </c>
      <c r="AI949" t="s">
        <v>3624</v>
      </c>
      <c r="AJ949">
        <v>26</v>
      </c>
      <c r="AK949" t="s">
        <v>604</v>
      </c>
      <c r="AL949" t="s">
        <v>58</v>
      </c>
      <c r="AM949" t="s">
        <v>58</v>
      </c>
      <c r="AN949" t="s">
        <v>58</v>
      </c>
      <c r="AO949" t="s">
        <v>58</v>
      </c>
      <c r="AP949" t="s">
        <v>58</v>
      </c>
      <c r="AQ949" t="s">
        <v>58</v>
      </c>
    </row>
    <row r="950" spans="1:43" x14ac:dyDescent="0.35">
      <c r="A950" t="s">
        <v>3597</v>
      </c>
      <c r="B950" t="s">
        <v>47</v>
      </c>
      <c r="C950" t="s">
        <v>3625</v>
      </c>
      <c r="E950" t="s">
        <v>49</v>
      </c>
      <c r="F950" t="s">
        <v>86</v>
      </c>
      <c r="G950" t="s">
        <v>3626</v>
      </c>
      <c r="I950" t="str">
        <f>HYPERLINK("https://play.google.com/store/apps/details?id=com.finopaymentbank.mobile&amp;reviewId=63eb911d-1aee-42b2-ad66-c1c610231d15","https://play.google.com/store/apps/details?id=com.finopaymentbank.mobile&amp;reviewId=63eb911d-1aee-42b2-ad66-c1c610231d15")</f>
        <v>https://play.google.com/store/apps/details?id=com.finopaymentbank.mobile&amp;reviewId=63eb911d-1aee-42b2-ad66-c1c610231d15</v>
      </c>
      <c r="J950" t="s">
        <v>52</v>
      </c>
      <c r="Y950" t="s">
        <v>53</v>
      </c>
      <c r="Z950" t="s">
        <v>54</v>
      </c>
      <c r="AH950" t="s">
        <v>3486</v>
      </c>
      <c r="AI950" t="s">
        <v>2869</v>
      </c>
      <c r="AJ950">
        <v>31</v>
      </c>
      <c r="AK950" t="s">
        <v>57</v>
      </c>
      <c r="AL950" t="s">
        <v>58</v>
      </c>
      <c r="AM950" t="s">
        <v>58</v>
      </c>
      <c r="AN950" t="s">
        <v>58</v>
      </c>
      <c r="AO950" t="s">
        <v>58</v>
      </c>
      <c r="AP950" t="s">
        <v>58</v>
      </c>
      <c r="AQ950" t="s">
        <v>58</v>
      </c>
    </row>
    <row r="951" spans="1:43" x14ac:dyDescent="0.35">
      <c r="A951" t="s">
        <v>3597</v>
      </c>
      <c r="B951" t="s">
        <v>47</v>
      </c>
      <c r="C951" t="s">
        <v>3627</v>
      </c>
      <c r="E951" t="s">
        <v>49</v>
      </c>
      <c r="F951" t="s">
        <v>3182</v>
      </c>
      <c r="G951" t="s">
        <v>3628</v>
      </c>
      <c r="I951" t="str">
        <f>HYPERLINK("https://play.google.com/store/apps/details?id=com.finopaymentbank.mobile&amp;reviewId=9eba364d-61a4-4c13-8544-b27913c01aca","https://play.google.com/store/apps/details?id=com.finopaymentbank.mobile&amp;reviewId=9eba364d-61a4-4c13-8544-b27913c01aca")</f>
        <v>https://play.google.com/store/apps/details?id=com.finopaymentbank.mobile&amp;reviewId=9eba364d-61a4-4c13-8544-b27913c01aca</v>
      </c>
      <c r="J951" t="s">
        <v>52</v>
      </c>
      <c r="Y951" t="s">
        <v>53</v>
      </c>
      <c r="Z951" t="s">
        <v>54</v>
      </c>
      <c r="AH951" t="s">
        <v>3490</v>
      </c>
      <c r="AI951" t="s">
        <v>289</v>
      </c>
      <c r="AJ951">
        <v>28</v>
      </c>
      <c r="AK951" t="s">
        <v>74</v>
      </c>
      <c r="AL951" t="s">
        <v>58</v>
      </c>
      <c r="AM951" t="s">
        <v>58</v>
      </c>
      <c r="AN951" t="s">
        <v>58</v>
      </c>
      <c r="AO951" t="s">
        <v>58</v>
      </c>
      <c r="AP951" t="s">
        <v>58</v>
      </c>
      <c r="AQ951" t="s">
        <v>58</v>
      </c>
    </row>
    <row r="952" spans="1:43" x14ac:dyDescent="0.35">
      <c r="A952" t="s">
        <v>3597</v>
      </c>
      <c r="B952" t="s">
        <v>47</v>
      </c>
      <c r="C952" t="s">
        <v>3629</v>
      </c>
      <c r="E952" t="s">
        <v>76</v>
      </c>
      <c r="F952" t="s">
        <v>3143</v>
      </c>
      <c r="G952" t="s">
        <v>3630</v>
      </c>
      <c r="I952" t="str">
        <f>HYPERLINK("https://play.google.com/store/apps/details?id=com.finopaymentbank.mobile&amp;reviewId=fb60d134-363c-4770-863f-1bbfb8aa512f","https://play.google.com/store/apps/details?id=com.finopaymentbank.mobile&amp;reviewId=fb60d134-363c-4770-863f-1bbfb8aa512f")</f>
        <v>https://play.google.com/store/apps/details?id=com.finopaymentbank.mobile&amp;reviewId=fb60d134-363c-4770-863f-1bbfb8aa512f</v>
      </c>
      <c r="J952" t="s">
        <v>52</v>
      </c>
      <c r="Y952" t="s">
        <v>53</v>
      </c>
      <c r="Z952" t="s">
        <v>114</v>
      </c>
      <c r="AH952" t="s">
        <v>3482</v>
      </c>
      <c r="AI952" t="s">
        <v>1863</v>
      </c>
      <c r="AJ952">
        <v>33</v>
      </c>
      <c r="AK952" t="s">
        <v>57</v>
      </c>
      <c r="AL952" t="s">
        <v>58</v>
      </c>
      <c r="AM952" t="s">
        <v>58</v>
      </c>
      <c r="AN952" t="s">
        <v>58</v>
      </c>
      <c r="AO952" t="s">
        <v>58</v>
      </c>
      <c r="AP952" t="s">
        <v>58</v>
      </c>
      <c r="AQ952" t="s">
        <v>58</v>
      </c>
    </row>
    <row r="953" spans="1:43" x14ac:dyDescent="0.35">
      <c r="A953" t="s">
        <v>3597</v>
      </c>
      <c r="B953" t="s">
        <v>47</v>
      </c>
      <c r="C953" t="s">
        <v>3631</v>
      </c>
      <c r="E953" t="s">
        <v>49</v>
      </c>
      <c r="F953" t="s">
        <v>151</v>
      </c>
      <c r="G953" t="s">
        <v>3632</v>
      </c>
      <c r="I953" t="str">
        <f>HYPERLINK("https://play.google.com/store/apps/details?id=com.finopaymentbank.mobile&amp;reviewId=59fac937-753f-453f-8e04-ea3e8b54b940","https://play.google.com/store/apps/details?id=com.finopaymentbank.mobile&amp;reviewId=59fac937-753f-453f-8e04-ea3e8b54b940")</f>
        <v>https://play.google.com/store/apps/details?id=com.finopaymentbank.mobile&amp;reviewId=59fac937-753f-453f-8e04-ea3e8b54b940</v>
      </c>
      <c r="J953" t="s">
        <v>52</v>
      </c>
      <c r="Y953" t="s">
        <v>53</v>
      </c>
      <c r="Z953" t="s">
        <v>54</v>
      </c>
      <c r="AH953" t="s">
        <v>3486</v>
      </c>
      <c r="AI953" t="s">
        <v>1756</v>
      </c>
      <c r="AJ953">
        <v>31</v>
      </c>
      <c r="AK953" t="s">
        <v>154</v>
      </c>
      <c r="AL953" t="s">
        <v>58</v>
      </c>
      <c r="AM953" t="s">
        <v>58</v>
      </c>
      <c r="AN953" t="s">
        <v>58</v>
      </c>
      <c r="AO953" t="s">
        <v>58</v>
      </c>
      <c r="AP953" t="s">
        <v>58</v>
      </c>
      <c r="AQ953" t="s">
        <v>58</v>
      </c>
    </row>
    <row r="954" spans="1:43" x14ac:dyDescent="0.35">
      <c r="A954" t="s">
        <v>3597</v>
      </c>
      <c r="B954" t="s">
        <v>47</v>
      </c>
      <c r="C954" t="s">
        <v>3633</v>
      </c>
      <c r="E954" t="s">
        <v>49</v>
      </c>
      <c r="F954" t="s">
        <v>104</v>
      </c>
      <c r="G954" t="s">
        <v>3634</v>
      </c>
      <c r="I954" t="str">
        <f>HYPERLINK("https://play.google.com/store/apps/details?id=com.finopaymentbank.mobile&amp;reviewId=519f311d-7521-4a52-90f5-3c30d5797bfb","https://play.google.com/store/apps/details?id=com.finopaymentbank.mobile&amp;reviewId=519f311d-7521-4a52-90f5-3c30d5797bfb")</f>
        <v>https://play.google.com/store/apps/details?id=com.finopaymentbank.mobile&amp;reviewId=519f311d-7521-4a52-90f5-3c30d5797bfb</v>
      </c>
      <c r="J954" t="s">
        <v>52</v>
      </c>
      <c r="Y954" t="s">
        <v>53</v>
      </c>
      <c r="Z954" t="s">
        <v>54</v>
      </c>
      <c r="AH954" t="s">
        <v>3486</v>
      </c>
      <c r="AI954" t="s">
        <v>2105</v>
      </c>
      <c r="AJ954">
        <v>30</v>
      </c>
      <c r="AK954" t="s">
        <v>63</v>
      </c>
      <c r="AL954" t="s">
        <v>58</v>
      </c>
      <c r="AM954" t="s">
        <v>58</v>
      </c>
      <c r="AN954" t="s">
        <v>58</v>
      </c>
      <c r="AO954" t="s">
        <v>58</v>
      </c>
      <c r="AP954" t="s">
        <v>58</v>
      </c>
      <c r="AQ954" t="s">
        <v>58</v>
      </c>
    </row>
    <row r="955" spans="1:43" x14ac:dyDescent="0.35">
      <c r="A955" t="s">
        <v>3597</v>
      </c>
      <c r="B955" t="s">
        <v>47</v>
      </c>
      <c r="C955" t="s">
        <v>518</v>
      </c>
      <c r="E955" t="s">
        <v>49</v>
      </c>
      <c r="F955" t="s">
        <v>334</v>
      </c>
      <c r="G955" t="s">
        <v>3635</v>
      </c>
      <c r="I955" t="str">
        <f>HYPERLINK("https://play.google.com/store/apps/details?id=com.finopaymentbank.mobile&amp;reviewId=30495f53-51af-4a61-b415-b89869bc5bd9","https://play.google.com/store/apps/details?id=com.finopaymentbank.mobile&amp;reviewId=30495f53-51af-4a61-b415-b89869bc5bd9")</f>
        <v>https://play.google.com/store/apps/details?id=com.finopaymentbank.mobile&amp;reviewId=30495f53-51af-4a61-b415-b89869bc5bd9</v>
      </c>
      <c r="J955" t="s">
        <v>52</v>
      </c>
      <c r="Y955" t="s">
        <v>53</v>
      </c>
      <c r="Z955" t="s">
        <v>54</v>
      </c>
      <c r="AH955" t="s">
        <v>3486</v>
      </c>
      <c r="AI955" t="s">
        <v>319</v>
      </c>
      <c r="AJ955">
        <v>34</v>
      </c>
      <c r="AK955" t="s">
        <v>249</v>
      </c>
      <c r="AL955" t="s">
        <v>58</v>
      </c>
      <c r="AM955" t="s">
        <v>58</v>
      </c>
      <c r="AN955" t="s">
        <v>58</v>
      </c>
      <c r="AO955" t="s">
        <v>58</v>
      </c>
      <c r="AP955" t="s">
        <v>58</v>
      </c>
      <c r="AQ955" t="s">
        <v>58</v>
      </c>
    </row>
    <row r="956" spans="1:43" x14ac:dyDescent="0.35">
      <c r="A956" t="s">
        <v>3597</v>
      </c>
      <c r="B956" t="s">
        <v>47</v>
      </c>
      <c r="C956" t="s">
        <v>3636</v>
      </c>
      <c r="E956" t="s">
        <v>49</v>
      </c>
      <c r="F956" t="s">
        <v>3637</v>
      </c>
      <c r="G956" t="s">
        <v>3638</v>
      </c>
      <c r="I956" t="str">
        <f>HYPERLINK("https://play.google.com/store/apps/details?id=com.finopaymentbank.mobile&amp;reviewId=1cdf8f7f-8ee1-4f88-8a9c-50d867c86042","https://play.google.com/store/apps/details?id=com.finopaymentbank.mobile&amp;reviewId=1cdf8f7f-8ee1-4f88-8a9c-50d867c86042")</f>
        <v>https://play.google.com/store/apps/details?id=com.finopaymentbank.mobile&amp;reviewId=1cdf8f7f-8ee1-4f88-8a9c-50d867c86042</v>
      </c>
      <c r="J956" t="s">
        <v>52</v>
      </c>
      <c r="Y956" t="s">
        <v>53</v>
      </c>
      <c r="Z956" t="s">
        <v>54</v>
      </c>
      <c r="AH956" t="s">
        <v>3486</v>
      </c>
      <c r="AI956" t="s">
        <v>1291</v>
      </c>
      <c r="AJ956">
        <v>33</v>
      </c>
      <c r="AK956" t="s">
        <v>63</v>
      </c>
      <c r="AL956" t="s">
        <v>58</v>
      </c>
      <c r="AM956" t="s">
        <v>58</v>
      </c>
      <c r="AN956" t="s">
        <v>58</v>
      </c>
      <c r="AO956" t="s">
        <v>58</v>
      </c>
      <c r="AP956" t="s">
        <v>58</v>
      </c>
      <c r="AQ956" t="s">
        <v>58</v>
      </c>
    </row>
    <row r="957" spans="1:43" x14ac:dyDescent="0.35">
      <c r="A957" t="s">
        <v>3597</v>
      </c>
      <c r="B957" t="s">
        <v>47</v>
      </c>
      <c r="C957" t="s">
        <v>3639</v>
      </c>
      <c r="E957" t="s">
        <v>76</v>
      </c>
      <c r="F957" t="s">
        <v>3640</v>
      </c>
      <c r="G957" t="s">
        <v>3641</v>
      </c>
      <c r="I957" t="str">
        <f>HYPERLINK("https://play.google.com/store/apps/details?id=com.finopaymentbank.mobile&amp;reviewId=cdabf9d0-ffd7-4856-8acb-f96e7d9d1d46","https://play.google.com/store/apps/details?id=com.finopaymentbank.mobile&amp;reviewId=cdabf9d0-ffd7-4856-8acb-f96e7d9d1d46")</f>
        <v>https://play.google.com/store/apps/details?id=com.finopaymentbank.mobile&amp;reviewId=cdabf9d0-ffd7-4856-8acb-f96e7d9d1d46</v>
      </c>
      <c r="J957" t="s">
        <v>92</v>
      </c>
      <c r="Y957" t="s">
        <v>53</v>
      </c>
      <c r="Z957" t="s">
        <v>114</v>
      </c>
      <c r="AH957" t="s">
        <v>3486</v>
      </c>
      <c r="AI957" t="s">
        <v>162</v>
      </c>
      <c r="AJ957">
        <v>30</v>
      </c>
      <c r="AK957" t="s">
        <v>3078</v>
      </c>
      <c r="AL957" t="s">
        <v>58</v>
      </c>
      <c r="AM957" t="s">
        <v>58</v>
      </c>
      <c r="AN957" t="s">
        <v>58</v>
      </c>
      <c r="AO957" t="s">
        <v>58</v>
      </c>
      <c r="AP957" t="s">
        <v>58</v>
      </c>
      <c r="AQ957" t="s">
        <v>58</v>
      </c>
    </row>
    <row r="958" spans="1:43" x14ac:dyDescent="0.35">
      <c r="A958" t="s">
        <v>3642</v>
      </c>
      <c r="B958" t="s">
        <v>47</v>
      </c>
      <c r="C958" t="s">
        <v>3643</v>
      </c>
      <c r="E958" t="s">
        <v>49</v>
      </c>
      <c r="F958" t="s">
        <v>3644</v>
      </c>
      <c r="G958" t="s">
        <v>3645</v>
      </c>
      <c r="I958" t="str">
        <f>HYPERLINK("https://play.google.com/store/apps/details?id=com.finopaymentbank.mobile&amp;reviewId=93ff0655-06f6-4208-b377-f97164a70fc6","https://play.google.com/store/apps/details?id=com.finopaymentbank.mobile&amp;reviewId=93ff0655-06f6-4208-b377-f97164a70fc6")</f>
        <v>https://play.google.com/store/apps/details?id=com.finopaymentbank.mobile&amp;reviewId=93ff0655-06f6-4208-b377-f97164a70fc6</v>
      </c>
      <c r="J958" t="s">
        <v>52</v>
      </c>
      <c r="Y958" t="s">
        <v>53</v>
      </c>
      <c r="Z958" t="s">
        <v>93</v>
      </c>
      <c r="AH958" t="s">
        <v>3486</v>
      </c>
      <c r="AI958" t="s">
        <v>3646</v>
      </c>
      <c r="AJ958">
        <v>30</v>
      </c>
      <c r="AK958" t="s">
        <v>57</v>
      </c>
      <c r="AL958" t="s">
        <v>58</v>
      </c>
      <c r="AM958" t="s">
        <v>58</v>
      </c>
      <c r="AN958" t="s">
        <v>58</v>
      </c>
      <c r="AO958" t="s">
        <v>58</v>
      </c>
      <c r="AP958" t="s">
        <v>58</v>
      </c>
      <c r="AQ958" t="s">
        <v>58</v>
      </c>
    </row>
    <row r="959" spans="1:43" x14ac:dyDescent="0.35">
      <c r="A959" t="s">
        <v>3642</v>
      </c>
      <c r="B959" t="s">
        <v>47</v>
      </c>
      <c r="C959" t="s">
        <v>3647</v>
      </c>
      <c r="E959" t="s">
        <v>76</v>
      </c>
      <c r="F959" t="s">
        <v>3648</v>
      </c>
      <c r="G959" t="s">
        <v>3649</v>
      </c>
      <c r="I959" t="str">
        <f>HYPERLINK("https://play.google.com/store/apps/details?id=com.finopaymentbank.mobile&amp;reviewId=9b5619f5-f883-4800-97b2-b28867ba8c41","https://play.google.com/store/apps/details?id=com.finopaymentbank.mobile&amp;reviewId=9b5619f5-f883-4800-97b2-b28867ba8c41")</f>
        <v>https://play.google.com/store/apps/details?id=com.finopaymentbank.mobile&amp;reviewId=9b5619f5-f883-4800-97b2-b28867ba8c41</v>
      </c>
      <c r="J959" t="s">
        <v>52</v>
      </c>
      <c r="Y959" t="s">
        <v>53</v>
      </c>
      <c r="Z959" t="s">
        <v>114</v>
      </c>
      <c r="AI959" t="s">
        <v>382</v>
      </c>
      <c r="AJ959">
        <v>33</v>
      </c>
      <c r="AK959" t="s">
        <v>63</v>
      </c>
      <c r="AL959" t="s">
        <v>58</v>
      </c>
      <c r="AM959" t="s">
        <v>58</v>
      </c>
      <c r="AN959" t="s">
        <v>58</v>
      </c>
      <c r="AO959" t="s">
        <v>58</v>
      </c>
      <c r="AP959" t="s">
        <v>58</v>
      </c>
      <c r="AQ959" t="s">
        <v>58</v>
      </c>
    </row>
    <row r="960" spans="1:43" x14ac:dyDescent="0.35">
      <c r="A960" t="s">
        <v>3642</v>
      </c>
      <c r="B960" t="s">
        <v>47</v>
      </c>
      <c r="C960" t="s">
        <v>3650</v>
      </c>
      <c r="E960" t="s">
        <v>49</v>
      </c>
      <c r="F960" t="s">
        <v>86</v>
      </c>
      <c r="G960" t="s">
        <v>3651</v>
      </c>
      <c r="I960" t="str">
        <f>HYPERLINK("https://play.google.com/store/apps/details?id=com.finopaymentbank.mobile&amp;reviewId=cc03d53b-bd16-4d43-b668-c6592bbcc888","https://play.google.com/store/apps/details?id=com.finopaymentbank.mobile&amp;reviewId=cc03d53b-bd16-4d43-b668-c6592bbcc888")</f>
        <v>https://play.google.com/store/apps/details?id=com.finopaymentbank.mobile&amp;reviewId=cc03d53b-bd16-4d43-b668-c6592bbcc888</v>
      </c>
      <c r="J960" t="s">
        <v>52</v>
      </c>
      <c r="Y960" t="s">
        <v>53</v>
      </c>
      <c r="Z960" t="s">
        <v>54</v>
      </c>
      <c r="AH960" t="s">
        <v>3486</v>
      </c>
      <c r="AI960" t="s">
        <v>207</v>
      </c>
      <c r="AJ960">
        <v>29</v>
      </c>
      <c r="AK960" t="s">
        <v>57</v>
      </c>
      <c r="AL960" t="s">
        <v>58</v>
      </c>
      <c r="AM960" t="s">
        <v>58</v>
      </c>
      <c r="AN960" t="s">
        <v>58</v>
      </c>
      <c r="AO960" t="s">
        <v>58</v>
      </c>
      <c r="AP960" t="s">
        <v>58</v>
      </c>
      <c r="AQ960" t="s">
        <v>58</v>
      </c>
    </row>
    <row r="961" spans="1:43" x14ac:dyDescent="0.35">
      <c r="A961" t="s">
        <v>3642</v>
      </c>
      <c r="B961" t="s">
        <v>47</v>
      </c>
      <c r="C961" t="s">
        <v>3652</v>
      </c>
      <c r="E961" t="s">
        <v>49</v>
      </c>
      <c r="F961" t="s">
        <v>3653</v>
      </c>
      <c r="G961" t="s">
        <v>3654</v>
      </c>
      <c r="I961" t="str">
        <f>HYPERLINK("https://play.google.com/store/apps/details?id=com.finopaymentbank.mobile&amp;reviewId=2c35a875-4d77-4d00-b266-6f47ff72898c","https://play.google.com/store/apps/details?id=com.finopaymentbank.mobile&amp;reviewId=2c35a875-4d77-4d00-b266-6f47ff72898c")</f>
        <v>https://play.google.com/store/apps/details?id=com.finopaymentbank.mobile&amp;reviewId=2c35a875-4d77-4d00-b266-6f47ff72898c</v>
      </c>
      <c r="J961" t="s">
        <v>52</v>
      </c>
      <c r="Y961" t="s">
        <v>53</v>
      </c>
      <c r="Z961" t="s">
        <v>54</v>
      </c>
      <c r="AH961" t="s">
        <v>3486</v>
      </c>
      <c r="AI961" t="s">
        <v>289</v>
      </c>
      <c r="AJ961">
        <v>30</v>
      </c>
      <c r="AK961" t="s">
        <v>489</v>
      </c>
      <c r="AL961" t="s">
        <v>58</v>
      </c>
      <c r="AM961" t="s">
        <v>58</v>
      </c>
      <c r="AN961" t="s">
        <v>58</v>
      </c>
      <c r="AO961" t="s">
        <v>58</v>
      </c>
      <c r="AP961" t="s">
        <v>58</v>
      </c>
      <c r="AQ961" t="s">
        <v>58</v>
      </c>
    </row>
    <row r="962" spans="1:43" x14ac:dyDescent="0.35">
      <c r="A962" t="s">
        <v>3642</v>
      </c>
      <c r="B962" t="s">
        <v>47</v>
      </c>
      <c r="C962" t="s">
        <v>3655</v>
      </c>
      <c r="E962" t="s">
        <v>49</v>
      </c>
      <c r="F962" t="s">
        <v>3656</v>
      </c>
      <c r="G962" t="s">
        <v>3657</v>
      </c>
      <c r="I962" t="str">
        <f>HYPERLINK("https://play.google.com/store/apps/details?id=com.finopaymentbank.mobile&amp;reviewId=d1824756-c83e-461f-8594-3b82b84b10c5","https://play.google.com/store/apps/details?id=com.finopaymentbank.mobile&amp;reviewId=d1824756-c83e-461f-8594-3b82b84b10c5")</f>
        <v>https://play.google.com/store/apps/details?id=com.finopaymentbank.mobile&amp;reviewId=d1824756-c83e-461f-8594-3b82b84b10c5</v>
      </c>
      <c r="J962" t="s">
        <v>52</v>
      </c>
      <c r="Y962" t="s">
        <v>53</v>
      </c>
      <c r="Z962" t="s">
        <v>54</v>
      </c>
      <c r="AH962" t="s">
        <v>3486</v>
      </c>
      <c r="AI962" t="s">
        <v>69</v>
      </c>
      <c r="AJ962">
        <v>34</v>
      </c>
      <c r="AK962" t="s">
        <v>313</v>
      </c>
      <c r="AL962" t="s">
        <v>58</v>
      </c>
      <c r="AM962" t="s">
        <v>58</v>
      </c>
      <c r="AN962" t="s">
        <v>58</v>
      </c>
      <c r="AO962" t="s">
        <v>58</v>
      </c>
      <c r="AP962" t="s">
        <v>58</v>
      </c>
      <c r="AQ962" t="s">
        <v>58</v>
      </c>
    </row>
    <row r="963" spans="1:43" x14ac:dyDescent="0.35">
      <c r="A963" t="s">
        <v>3642</v>
      </c>
      <c r="B963" t="s">
        <v>47</v>
      </c>
      <c r="C963" t="s">
        <v>3658</v>
      </c>
      <c r="E963" t="s">
        <v>49</v>
      </c>
      <c r="F963" t="s">
        <v>3659</v>
      </c>
      <c r="G963" t="s">
        <v>3660</v>
      </c>
      <c r="I963" t="str">
        <f>HYPERLINK("https://play.google.com/store/apps/details?id=com.finopaymentbank.mobile&amp;reviewId=75ec8e79-f1be-4c8c-b895-7ddb68227cca","https://play.google.com/store/apps/details?id=com.finopaymentbank.mobile&amp;reviewId=75ec8e79-f1be-4c8c-b895-7ddb68227cca")</f>
        <v>https://play.google.com/store/apps/details?id=com.finopaymentbank.mobile&amp;reviewId=75ec8e79-f1be-4c8c-b895-7ddb68227cca</v>
      </c>
      <c r="J963" t="s">
        <v>52</v>
      </c>
      <c r="Y963" t="s">
        <v>53</v>
      </c>
      <c r="Z963" t="s">
        <v>54</v>
      </c>
      <c r="AH963" t="s">
        <v>3486</v>
      </c>
      <c r="AI963" t="s">
        <v>3661</v>
      </c>
      <c r="AJ963">
        <v>30</v>
      </c>
      <c r="AK963" t="s">
        <v>57</v>
      </c>
      <c r="AL963" t="s">
        <v>58</v>
      </c>
      <c r="AM963" t="s">
        <v>58</v>
      </c>
      <c r="AN963" t="s">
        <v>58</v>
      </c>
      <c r="AO963" t="s">
        <v>58</v>
      </c>
      <c r="AP963" t="s">
        <v>58</v>
      </c>
      <c r="AQ963" t="s">
        <v>58</v>
      </c>
    </row>
    <row r="964" spans="1:43" x14ac:dyDescent="0.35">
      <c r="A964" t="s">
        <v>3642</v>
      </c>
      <c r="B964" t="s">
        <v>47</v>
      </c>
      <c r="C964" t="s">
        <v>3662</v>
      </c>
      <c r="E964" t="s">
        <v>49</v>
      </c>
      <c r="F964" t="s">
        <v>77</v>
      </c>
      <c r="G964" t="s">
        <v>3663</v>
      </c>
      <c r="I964" t="str">
        <f>HYPERLINK("https://play.google.com/store/apps/details?id=com.finopaymentbank.mobile&amp;reviewId=d89c6f99-854c-4e5a-806d-fba263d5cea1","https://play.google.com/store/apps/details?id=com.finopaymentbank.mobile&amp;reviewId=d89c6f99-854c-4e5a-806d-fba263d5cea1")</f>
        <v>https://play.google.com/store/apps/details?id=com.finopaymentbank.mobile&amp;reviewId=d89c6f99-854c-4e5a-806d-fba263d5cea1</v>
      </c>
      <c r="J964" t="s">
        <v>52</v>
      </c>
      <c r="Y964" t="s">
        <v>53</v>
      </c>
      <c r="Z964" t="s">
        <v>54</v>
      </c>
      <c r="AH964" t="s">
        <v>3486</v>
      </c>
      <c r="AI964" t="s">
        <v>3664</v>
      </c>
      <c r="AJ964">
        <v>30</v>
      </c>
      <c r="AK964" t="s">
        <v>81</v>
      </c>
      <c r="AL964" t="s">
        <v>58</v>
      </c>
      <c r="AM964" t="s">
        <v>58</v>
      </c>
      <c r="AN964" t="s">
        <v>58</v>
      </c>
      <c r="AO964" t="s">
        <v>58</v>
      </c>
      <c r="AP964" t="s">
        <v>58</v>
      </c>
      <c r="AQ964" t="s">
        <v>58</v>
      </c>
    </row>
    <row r="965" spans="1:43" x14ac:dyDescent="0.35">
      <c r="A965" t="s">
        <v>3642</v>
      </c>
      <c r="B965" t="s">
        <v>47</v>
      </c>
      <c r="C965" t="s">
        <v>3665</v>
      </c>
      <c r="E965" t="s">
        <v>76</v>
      </c>
      <c r="F965" t="s">
        <v>3666</v>
      </c>
      <c r="G965" t="s">
        <v>3667</v>
      </c>
      <c r="I965" t="str">
        <f>HYPERLINK("https://play.google.com/store/apps/details?id=com.finopaymentbank.mobile&amp;reviewId=2ec47935-fb9c-45b7-9e79-20124e57bbd5","https://play.google.com/store/apps/details?id=com.finopaymentbank.mobile&amp;reviewId=2ec47935-fb9c-45b7-9e79-20124e57bbd5")</f>
        <v>https://play.google.com/store/apps/details?id=com.finopaymentbank.mobile&amp;reviewId=2ec47935-fb9c-45b7-9e79-20124e57bbd5</v>
      </c>
      <c r="J965" t="s">
        <v>52</v>
      </c>
      <c r="Y965" t="s">
        <v>53</v>
      </c>
      <c r="Z965" t="s">
        <v>114</v>
      </c>
      <c r="AH965" t="s">
        <v>3486</v>
      </c>
      <c r="AI965" t="s">
        <v>158</v>
      </c>
      <c r="AJ965">
        <v>34</v>
      </c>
      <c r="AK965" t="s">
        <v>63</v>
      </c>
      <c r="AL965" t="s">
        <v>58</v>
      </c>
      <c r="AM965" t="s">
        <v>58</v>
      </c>
      <c r="AN965" t="s">
        <v>58</v>
      </c>
      <c r="AO965" t="s">
        <v>58</v>
      </c>
      <c r="AP965" t="s">
        <v>58</v>
      </c>
      <c r="AQ965" t="s">
        <v>58</v>
      </c>
    </row>
    <row r="966" spans="1:43" x14ac:dyDescent="0.35">
      <c r="A966" t="s">
        <v>3668</v>
      </c>
      <c r="B966" t="s">
        <v>47</v>
      </c>
      <c r="C966" t="s">
        <v>3669</v>
      </c>
      <c r="E966" t="s">
        <v>49</v>
      </c>
      <c r="F966" t="s">
        <v>3670</v>
      </c>
      <c r="G966" t="s">
        <v>3671</v>
      </c>
      <c r="I966" t="str">
        <f>HYPERLINK("https://play.google.com/store/apps/details?id=com.finopaymentbank.mobile&amp;reviewId=c6cf206a-3069-4a5e-8b1c-505df82de2bf","https://play.google.com/store/apps/details?id=com.finopaymentbank.mobile&amp;reviewId=c6cf206a-3069-4a5e-8b1c-505df82de2bf")</f>
        <v>https://play.google.com/store/apps/details?id=com.finopaymentbank.mobile&amp;reviewId=c6cf206a-3069-4a5e-8b1c-505df82de2bf</v>
      </c>
      <c r="J966" t="s">
        <v>52</v>
      </c>
      <c r="Y966" t="s">
        <v>53</v>
      </c>
      <c r="Z966" t="s">
        <v>54</v>
      </c>
      <c r="AH966" t="s">
        <v>3486</v>
      </c>
      <c r="AI966" t="s">
        <v>622</v>
      </c>
      <c r="AJ966">
        <v>28</v>
      </c>
      <c r="AK966" t="s">
        <v>70</v>
      </c>
      <c r="AL966" t="s">
        <v>58</v>
      </c>
      <c r="AM966" t="s">
        <v>58</v>
      </c>
      <c r="AN966" t="s">
        <v>58</v>
      </c>
      <c r="AO966" t="s">
        <v>58</v>
      </c>
      <c r="AP966" t="s">
        <v>58</v>
      </c>
      <c r="AQ966" t="s">
        <v>58</v>
      </c>
    </row>
    <row r="967" spans="1:43" x14ac:dyDescent="0.35">
      <c r="A967" t="s">
        <v>3668</v>
      </c>
      <c r="B967" t="s">
        <v>47</v>
      </c>
      <c r="C967" t="s">
        <v>3672</v>
      </c>
      <c r="E967" t="s">
        <v>49</v>
      </c>
      <c r="F967" t="s">
        <v>3673</v>
      </c>
      <c r="G967" t="s">
        <v>3674</v>
      </c>
      <c r="I967" t="str">
        <f>HYPERLINK("https://play.google.com/store/apps/details?id=com.finopaymentbank.mobile&amp;reviewId=725c5fb9-f19b-4baa-9511-a9e803fea8f8","https://play.google.com/store/apps/details?id=com.finopaymentbank.mobile&amp;reviewId=725c5fb9-f19b-4baa-9511-a9e803fea8f8")</f>
        <v>https://play.google.com/store/apps/details?id=com.finopaymentbank.mobile&amp;reviewId=725c5fb9-f19b-4baa-9511-a9e803fea8f8</v>
      </c>
      <c r="J967" t="s">
        <v>52</v>
      </c>
      <c r="Y967" t="s">
        <v>53</v>
      </c>
      <c r="Z967" t="s">
        <v>54</v>
      </c>
      <c r="AH967" t="s">
        <v>3486</v>
      </c>
      <c r="AI967" t="s">
        <v>3675</v>
      </c>
      <c r="AJ967">
        <v>33</v>
      </c>
      <c r="AK967" t="s">
        <v>81</v>
      </c>
      <c r="AL967" t="s">
        <v>58</v>
      </c>
      <c r="AM967" t="s">
        <v>58</v>
      </c>
      <c r="AN967" t="s">
        <v>58</v>
      </c>
      <c r="AO967" t="s">
        <v>58</v>
      </c>
      <c r="AP967" t="s">
        <v>58</v>
      </c>
      <c r="AQ967" t="s">
        <v>58</v>
      </c>
    </row>
    <row r="968" spans="1:43" x14ac:dyDescent="0.35">
      <c r="A968" t="s">
        <v>3668</v>
      </c>
      <c r="B968" t="s">
        <v>47</v>
      </c>
      <c r="C968" t="s">
        <v>3676</v>
      </c>
      <c r="E968" t="s">
        <v>49</v>
      </c>
      <c r="F968" t="s">
        <v>86</v>
      </c>
      <c r="G968" t="s">
        <v>3677</v>
      </c>
      <c r="I968" t="str">
        <f>HYPERLINK("https://play.google.com/store/apps/details?id=com.finopaymentbank.mobile&amp;reviewId=4c163f56-47ad-4742-858b-bf6b6c6b572c","https://play.google.com/store/apps/details?id=com.finopaymentbank.mobile&amp;reviewId=4c163f56-47ad-4742-858b-bf6b6c6b572c")</f>
        <v>https://play.google.com/store/apps/details?id=com.finopaymentbank.mobile&amp;reviewId=4c163f56-47ad-4742-858b-bf6b6c6b572c</v>
      </c>
      <c r="J968" t="s">
        <v>52</v>
      </c>
      <c r="Y968" t="s">
        <v>53</v>
      </c>
      <c r="Z968" t="s">
        <v>54</v>
      </c>
      <c r="AH968" t="s">
        <v>3486</v>
      </c>
      <c r="AI968" t="s">
        <v>3678</v>
      </c>
      <c r="AJ968">
        <v>27</v>
      </c>
      <c r="AK968" t="s">
        <v>57</v>
      </c>
      <c r="AL968" t="s">
        <v>58</v>
      </c>
      <c r="AM968" t="s">
        <v>58</v>
      </c>
      <c r="AN968" t="s">
        <v>58</v>
      </c>
      <c r="AO968" t="s">
        <v>58</v>
      </c>
      <c r="AP968" t="s">
        <v>58</v>
      </c>
      <c r="AQ968" t="s">
        <v>58</v>
      </c>
    </row>
    <row r="969" spans="1:43" x14ac:dyDescent="0.35">
      <c r="A969" t="s">
        <v>3668</v>
      </c>
      <c r="B969" t="s">
        <v>47</v>
      </c>
      <c r="C969" t="s">
        <v>3679</v>
      </c>
      <c r="E969" t="s">
        <v>76</v>
      </c>
      <c r="F969" t="s">
        <v>3680</v>
      </c>
      <c r="G969" t="s">
        <v>3681</v>
      </c>
      <c r="I969" t="str">
        <f>HYPERLINK("https://play.google.com/store/apps/details?id=com.finopaymentbank.mobile&amp;reviewId=ea2dc26c-8252-4d5d-af8d-6a207584d401","https://play.google.com/store/apps/details?id=com.finopaymentbank.mobile&amp;reviewId=ea2dc26c-8252-4d5d-af8d-6a207584d401")</f>
        <v>https://play.google.com/store/apps/details?id=com.finopaymentbank.mobile&amp;reviewId=ea2dc26c-8252-4d5d-af8d-6a207584d401</v>
      </c>
      <c r="J969" t="s">
        <v>52</v>
      </c>
      <c r="Y969" t="s">
        <v>53</v>
      </c>
      <c r="Z969" t="s">
        <v>114</v>
      </c>
      <c r="AH969" t="s">
        <v>3486</v>
      </c>
      <c r="AI969" t="s">
        <v>2258</v>
      </c>
      <c r="AJ969">
        <v>33</v>
      </c>
      <c r="AK969" t="s">
        <v>63</v>
      </c>
      <c r="AL969" t="s">
        <v>58</v>
      </c>
      <c r="AM969" t="s">
        <v>58</v>
      </c>
      <c r="AN969" t="s">
        <v>58</v>
      </c>
      <c r="AO969" t="s">
        <v>58</v>
      </c>
      <c r="AP969" t="s">
        <v>58</v>
      </c>
      <c r="AQ969" t="s">
        <v>58</v>
      </c>
    </row>
    <row r="970" spans="1:43" x14ac:dyDescent="0.35">
      <c r="A970" t="s">
        <v>3668</v>
      </c>
      <c r="B970" t="s">
        <v>47</v>
      </c>
      <c r="C970" t="s">
        <v>2071</v>
      </c>
      <c r="E970" t="s">
        <v>76</v>
      </c>
      <c r="F970" t="s">
        <v>3682</v>
      </c>
      <c r="G970" t="s">
        <v>3683</v>
      </c>
      <c r="I970" t="str">
        <f>HYPERLINK("https://play.google.com/store/apps/details?id=com.finopaymentbank.mobile&amp;reviewId=384a973c-3d69-4b8d-adb0-bc648ea16c9f","https://play.google.com/store/apps/details?id=com.finopaymentbank.mobile&amp;reviewId=384a973c-3d69-4b8d-adb0-bc648ea16c9f")</f>
        <v>https://play.google.com/store/apps/details?id=com.finopaymentbank.mobile&amp;reviewId=384a973c-3d69-4b8d-adb0-bc648ea16c9f</v>
      </c>
      <c r="J970" t="s">
        <v>52</v>
      </c>
      <c r="Y970" t="s">
        <v>53</v>
      </c>
      <c r="Z970" t="s">
        <v>114</v>
      </c>
      <c r="AI970" t="s">
        <v>2075</v>
      </c>
      <c r="AJ970">
        <v>34</v>
      </c>
      <c r="AK970" t="s">
        <v>70</v>
      </c>
      <c r="AL970" t="s">
        <v>58</v>
      </c>
      <c r="AM970" t="s">
        <v>58</v>
      </c>
      <c r="AN970" t="s">
        <v>58</v>
      </c>
      <c r="AO970" t="s">
        <v>58</v>
      </c>
      <c r="AP970" t="s">
        <v>58</v>
      </c>
      <c r="AQ970" t="s">
        <v>58</v>
      </c>
    </row>
    <row r="971" spans="1:43" x14ac:dyDescent="0.35">
      <c r="A971" t="s">
        <v>3668</v>
      </c>
      <c r="B971" t="s">
        <v>47</v>
      </c>
      <c r="C971" t="s">
        <v>3684</v>
      </c>
      <c r="E971" t="s">
        <v>76</v>
      </c>
      <c r="F971" t="s">
        <v>3685</v>
      </c>
      <c r="G971" t="s">
        <v>3686</v>
      </c>
      <c r="I971" t="str">
        <f>HYPERLINK("https://play.google.com/store/apps/details?id=com.finopaymentbank.mobile&amp;reviewId=ce851b4a-5db2-47cd-a232-08a339852595","https://play.google.com/store/apps/details?id=com.finopaymentbank.mobile&amp;reviewId=ce851b4a-5db2-47cd-a232-08a339852595")</f>
        <v>https://play.google.com/store/apps/details?id=com.finopaymentbank.mobile&amp;reviewId=ce851b4a-5db2-47cd-a232-08a339852595</v>
      </c>
      <c r="J971" t="s">
        <v>92</v>
      </c>
      <c r="Y971" t="s">
        <v>53</v>
      </c>
      <c r="Z971" t="s">
        <v>114</v>
      </c>
      <c r="AH971" t="s">
        <v>3486</v>
      </c>
      <c r="AI971" t="s">
        <v>1769</v>
      </c>
      <c r="AJ971">
        <v>33</v>
      </c>
      <c r="AK971" t="s">
        <v>63</v>
      </c>
      <c r="AL971" t="s">
        <v>58</v>
      </c>
      <c r="AM971" t="s">
        <v>58</v>
      </c>
      <c r="AN971" t="s">
        <v>58</v>
      </c>
      <c r="AO971" t="s">
        <v>58</v>
      </c>
      <c r="AP971" t="s">
        <v>58</v>
      </c>
      <c r="AQ971" t="s">
        <v>58</v>
      </c>
    </row>
    <row r="972" spans="1:43" x14ac:dyDescent="0.35">
      <c r="A972" t="s">
        <v>3668</v>
      </c>
      <c r="B972" t="s">
        <v>47</v>
      </c>
      <c r="C972" t="s">
        <v>3687</v>
      </c>
      <c r="E972" t="s">
        <v>49</v>
      </c>
      <c r="F972" t="s">
        <v>77</v>
      </c>
      <c r="G972" t="s">
        <v>3688</v>
      </c>
      <c r="I972" t="str">
        <f>HYPERLINK("https://play.google.com/store/apps/details?id=com.finopaymentbank.mobile&amp;reviewId=e9e5be20-0584-4ce8-aeec-83cbe72db480","https://play.google.com/store/apps/details?id=com.finopaymentbank.mobile&amp;reviewId=e9e5be20-0584-4ce8-aeec-83cbe72db480")</f>
        <v>https://play.google.com/store/apps/details?id=com.finopaymentbank.mobile&amp;reviewId=e9e5be20-0584-4ce8-aeec-83cbe72db480</v>
      </c>
      <c r="J972" t="s">
        <v>52</v>
      </c>
      <c r="Y972" t="s">
        <v>53</v>
      </c>
      <c r="Z972" t="s">
        <v>54</v>
      </c>
      <c r="AH972" t="s">
        <v>3486</v>
      </c>
      <c r="AI972" t="s">
        <v>3689</v>
      </c>
      <c r="AJ972">
        <v>30</v>
      </c>
      <c r="AK972" t="s">
        <v>81</v>
      </c>
      <c r="AL972" t="s">
        <v>58</v>
      </c>
      <c r="AM972" t="s">
        <v>58</v>
      </c>
      <c r="AN972" t="s">
        <v>58</v>
      </c>
      <c r="AO972" t="s">
        <v>58</v>
      </c>
      <c r="AP972" t="s">
        <v>58</v>
      </c>
      <c r="AQ972" t="s">
        <v>58</v>
      </c>
    </row>
    <row r="973" spans="1:43" x14ac:dyDescent="0.35">
      <c r="A973" t="s">
        <v>3668</v>
      </c>
      <c r="B973" t="s">
        <v>47</v>
      </c>
      <c r="C973" t="s">
        <v>3690</v>
      </c>
      <c r="E973" t="s">
        <v>49</v>
      </c>
      <c r="F973" t="s">
        <v>3691</v>
      </c>
      <c r="G973" t="s">
        <v>3692</v>
      </c>
      <c r="I973" t="str">
        <f>HYPERLINK("https://play.google.com/store/apps/details?id=com.finopaymentbank.mobile&amp;reviewId=02a04981-249d-4999-b061-a10371d399d4","https://play.google.com/store/apps/details?id=com.finopaymentbank.mobile&amp;reviewId=02a04981-249d-4999-b061-a10371d399d4")</f>
        <v>https://play.google.com/store/apps/details?id=com.finopaymentbank.mobile&amp;reviewId=02a04981-249d-4999-b061-a10371d399d4</v>
      </c>
      <c r="J973" t="s">
        <v>52</v>
      </c>
      <c r="Y973" t="s">
        <v>53</v>
      </c>
      <c r="Z973" t="s">
        <v>54</v>
      </c>
      <c r="AH973" t="s">
        <v>3486</v>
      </c>
      <c r="AI973" t="s">
        <v>3693</v>
      </c>
      <c r="AJ973">
        <v>33</v>
      </c>
      <c r="AK973" t="s">
        <v>245</v>
      </c>
      <c r="AL973" t="s">
        <v>58</v>
      </c>
      <c r="AM973" t="s">
        <v>58</v>
      </c>
      <c r="AN973" t="s">
        <v>58</v>
      </c>
      <c r="AO973" t="s">
        <v>58</v>
      </c>
      <c r="AP973" t="s">
        <v>58</v>
      </c>
      <c r="AQ973" t="s">
        <v>58</v>
      </c>
    </row>
    <row r="974" spans="1:43" x14ac:dyDescent="0.35">
      <c r="A974" t="s">
        <v>3668</v>
      </c>
      <c r="B974" t="s">
        <v>47</v>
      </c>
      <c r="C974" t="s">
        <v>3694</v>
      </c>
      <c r="E974" t="s">
        <v>49</v>
      </c>
      <c r="F974" t="s">
        <v>713</v>
      </c>
      <c r="G974" t="s">
        <v>3695</v>
      </c>
      <c r="I974" t="str">
        <f>HYPERLINK("https://play.google.com/store/apps/details?id=com.finopaymentbank.mobile&amp;reviewId=2f314ea2-67cc-4bc2-a60c-ee38665c6320","https://play.google.com/store/apps/details?id=com.finopaymentbank.mobile&amp;reviewId=2f314ea2-67cc-4bc2-a60c-ee38665c6320")</f>
        <v>https://play.google.com/store/apps/details?id=com.finopaymentbank.mobile&amp;reviewId=2f314ea2-67cc-4bc2-a60c-ee38665c6320</v>
      </c>
      <c r="J974" t="s">
        <v>52</v>
      </c>
      <c r="Y974" t="s">
        <v>53</v>
      </c>
      <c r="Z974" t="s">
        <v>54</v>
      </c>
      <c r="AH974" t="s">
        <v>3486</v>
      </c>
      <c r="AI974" t="s">
        <v>3696</v>
      </c>
      <c r="AJ974">
        <v>30</v>
      </c>
      <c r="AK974" t="s">
        <v>81</v>
      </c>
      <c r="AL974" t="s">
        <v>58</v>
      </c>
      <c r="AM974" t="s">
        <v>58</v>
      </c>
      <c r="AN974" t="s">
        <v>58</v>
      </c>
      <c r="AO974" t="s">
        <v>58</v>
      </c>
      <c r="AP974" t="s">
        <v>58</v>
      </c>
      <c r="AQ974" t="s">
        <v>58</v>
      </c>
    </row>
    <row r="975" spans="1:43" x14ac:dyDescent="0.35">
      <c r="A975" t="s">
        <v>3668</v>
      </c>
      <c r="B975" t="s">
        <v>47</v>
      </c>
      <c r="C975" t="s">
        <v>3697</v>
      </c>
      <c r="E975" t="s">
        <v>76</v>
      </c>
      <c r="F975" t="s">
        <v>3698</v>
      </c>
      <c r="G975" t="s">
        <v>3699</v>
      </c>
      <c r="I975" t="str">
        <f>HYPERLINK("https://play.google.com/store/apps/details?id=com.finopaymentbank.mobile&amp;reviewId=c8b0b9a3-fd5c-4a30-97f3-4bdb0b521a15","https://play.google.com/store/apps/details?id=com.finopaymentbank.mobile&amp;reviewId=c8b0b9a3-fd5c-4a30-97f3-4bdb0b521a15")</f>
        <v>https://play.google.com/store/apps/details?id=com.finopaymentbank.mobile&amp;reviewId=c8b0b9a3-fd5c-4a30-97f3-4bdb0b521a15</v>
      </c>
      <c r="J975" t="s">
        <v>52</v>
      </c>
      <c r="Y975" t="s">
        <v>53</v>
      </c>
      <c r="Z975" t="s">
        <v>114</v>
      </c>
      <c r="AI975" t="s">
        <v>997</v>
      </c>
      <c r="AJ975">
        <v>33</v>
      </c>
      <c r="AK975" t="s">
        <v>63</v>
      </c>
      <c r="AL975" t="s">
        <v>58</v>
      </c>
      <c r="AM975" t="s">
        <v>58</v>
      </c>
      <c r="AN975" t="s">
        <v>58</v>
      </c>
      <c r="AO975" t="s">
        <v>58</v>
      </c>
      <c r="AP975" t="s">
        <v>58</v>
      </c>
      <c r="AQ975" t="s">
        <v>58</v>
      </c>
    </row>
    <row r="976" spans="1:43" x14ac:dyDescent="0.35">
      <c r="A976" t="s">
        <v>3668</v>
      </c>
      <c r="B976" t="s">
        <v>47</v>
      </c>
      <c r="C976" t="s">
        <v>3700</v>
      </c>
      <c r="E976" t="s">
        <v>76</v>
      </c>
      <c r="F976" t="s">
        <v>3701</v>
      </c>
      <c r="G976" t="s">
        <v>3702</v>
      </c>
      <c r="I976" t="str">
        <f>HYPERLINK("https://play.google.com/store/apps/details?id=com.finopaymentbank.mobile&amp;reviewId=bcf74bed-380b-424f-b73c-5a513e2aa226","https://play.google.com/store/apps/details?id=com.finopaymentbank.mobile&amp;reviewId=bcf74bed-380b-424f-b73c-5a513e2aa226")</f>
        <v>https://play.google.com/store/apps/details?id=com.finopaymentbank.mobile&amp;reviewId=bcf74bed-380b-424f-b73c-5a513e2aa226</v>
      </c>
      <c r="J976" t="s">
        <v>52</v>
      </c>
      <c r="Y976" t="s">
        <v>53</v>
      </c>
      <c r="Z976" t="s">
        <v>114</v>
      </c>
      <c r="AH976" t="s">
        <v>3486</v>
      </c>
      <c r="AI976" t="s">
        <v>2879</v>
      </c>
      <c r="AJ976">
        <v>30</v>
      </c>
      <c r="AK976" t="s">
        <v>63</v>
      </c>
      <c r="AL976" t="s">
        <v>58</v>
      </c>
      <c r="AM976" t="s">
        <v>58</v>
      </c>
      <c r="AN976" t="s">
        <v>58</v>
      </c>
      <c r="AO976" t="s">
        <v>58</v>
      </c>
      <c r="AP976" t="s">
        <v>58</v>
      </c>
      <c r="AQ976" t="s">
        <v>58</v>
      </c>
    </row>
    <row r="977" spans="1:43" x14ac:dyDescent="0.35">
      <c r="A977" t="s">
        <v>3668</v>
      </c>
      <c r="B977" t="s">
        <v>47</v>
      </c>
      <c r="C977" t="s">
        <v>3703</v>
      </c>
      <c r="E977" t="s">
        <v>49</v>
      </c>
      <c r="F977" t="s">
        <v>3704</v>
      </c>
      <c r="G977" t="s">
        <v>3705</v>
      </c>
      <c r="I977" t="str">
        <f>HYPERLINK("https://play.google.com/store/apps/details?id=com.finopaymentbank.mobile&amp;reviewId=ecd9ae8d-cd84-40e7-aa77-272af2209e14","https://play.google.com/store/apps/details?id=com.finopaymentbank.mobile&amp;reviewId=ecd9ae8d-cd84-40e7-aa77-272af2209e14")</f>
        <v>https://play.google.com/store/apps/details?id=com.finopaymentbank.mobile&amp;reviewId=ecd9ae8d-cd84-40e7-aa77-272af2209e14</v>
      </c>
      <c r="Y977" t="s">
        <v>53</v>
      </c>
      <c r="Z977" t="s">
        <v>54</v>
      </c>
      <c r="AH977" t="s">
        <v>3486</v>
      </c>
      <c r="AI977" t="s">
        <v>3706</v>
      </c>
      <c r="AJ977">
        <v>28</v>
      </c>
      <c r="AK977" t="s">
        <v>63</v>
      </c>
      <c r="AL977" t="s">
        <v>58</v>
      </c>
      <c r="AM977" t="s">
        <v>58</v>
      </c>
      <c r="AN977" t="s">
        <v>58</v>
      </c>
      <c r="AO977" t="s">
        <v>58</v>
      </c>
      <c r="AP977" t="s">
        <v>58</v>
      </c>
      <c r="AQ977" t="s">
        <v>58</v>
      </c>
    </row>
    <row r="978" spans="1:43" x14ac:dyDescent="0.35">
      <c r="A978" t="s">
        <v>3668</v>
      </c>
      <c r="B978" t="s">
        <v>47</v>
      </c>
      <c r="C978" t="s">
        <v>3703</v>
      </c>
      <c r="E978" t="s">
        <v>49</v>
      </c>
      <c r="F978" t="s">
        <v>3707</v>
      </c>
      <c r="G978" t="s">
        <v>3708</v>
      </c>
      <c r="I978" t="str">
        <f>HYPERLINK("https://play.google.com/store/apps/details?id=com.finopaymentbank.mobile&amp;reviewId=a1470fe8-7414-4159-9973-7c6459017a27","https://play.google.com/store/apps/details?id=com.finopaymentbank.mobile&amp;reviewId=a1470fe8-7414-4159-9973-7c6459017a27")</f>
        <v>https://play.google.com/store/apps/details?id=com.finopaymentbank.mobile&amp;reviewId=a1470fe8-7414-4159-9973-7c6459017a27</v>
      </c>
      <c r="Y978" t="s">
        <v>53</v>
      </c>
      <c r="Z978" t="s">
        <v>54</v>
      </c>
      <c r="AH978" t="s">
        <v>3486</v>
      </c>
      <c r="AI978" t="s">
        <v>3706</v>
      </c>
      <c r="AJ978">
        <v>28</v>
      </c>
      <c r="AK978" t="s">
        <v>57</v>
      </c>
      <c r="AL978" t="s">
        <v>58</v>
      </c>
      <c r="AM978" t="s">
        <v>58</v>
      </c>
      <c r="AN978" t="s">
        <v>58</v>
      </c>
      <c r="AO978" t="s">
        <v>58</v>
      </c>
      <c r="AP978" t="s">
        <v>58</v>
      </c>
      <c r="AQ978" t="s">
        <v>58</v>
      </c>
    </row>
    <row r="979" spans="1:43" x14ac:dyDescent="0.35">
      <c r="A979" t="s">
        <v>3668</v>
      </c>
      <c r="B979" t="s">
        <v>47</v>
      </c>
      <c r="C979" t="s">
        <v>3709</v>
      </c>
      <c r="E979" t="s">
        <v>49</v>
      </c>
      <c r="F979" t="s">
        <v>118</v>
      </c>
      <c r="G979" t="s">
        <v>3710</v>
      </c>
      <c r="I979" t="str">
        <f>HYPERLINK("https://play.google.com/store/apps/details?id=com.finopaymentbank.mobile&amp;reviewId=938cc041-2659-42ab-b0d6-2ca82ec742fa","https://play.google.com/store/apps/details?id=com.finopaymentbank.mobile&amp;reviewId=938cc041-2659-42ab-b0d6-2ca82ec742fa")</f>
        <v>https://play.google.com/store/apps/details?id=com.finopaymentbank.mobile&amp;reviewId=938cc041-2659-42ab-b0d6-2ca82ec742fa</v>
      </c>
      <c r="Y979" t="s">
        <v>53</v>
      </c>
      <c r="Z979" t="s">
        <v>54</v>
      </c>
      <c r="AH979" t="s">
        <v>3486</v>
      </c>
      <c r="AI979" t="s">
        <v>3711</v>
      </c>
      <c r="AJ979">
        <v>33</v>
      </c>
      <c r="AK979" t="s">
        <v>121</v>
      </c>
      <c r="AL979" t="s">
        <v>58</v>
      </c>
      <c r="AM979" t="s">
        <v>58</v>
      </c>
      <c r="AN979" t="s">
        <v>58</v>
      </c>
      <c r="AO979" t="s">
        <v>58</v>
      </c>
      <c r="AP979" t="s">
        <v>58</v>
      </c>
      <c r="AQ979" t="s">
        <v>58</v>
      </c>
    </row>
    <row r="980" spans="1:43" x14ac:dyDescent="0.35">
      <c r="A980" t="s">
        <v>3668</v>
      </c>
      <c r="B980" t="s">
        <v>47</v>
      </c>
      <c r="C980" t="s">
        <v>3712</v>
      </c>
      <c r="E980" t="s">
        <v>49</v>
      </c>
      <c r="F980" t="s">
        <v>3713</v>
      </c>
      <c r="G980" t="s">
        <v>3714</v>
      </c>
      <c r="I980" t="str">
        <f>HYPERLINK("https://play.google.com/store/apps/details?id=com.finopaymentbank.mobile&amp;reviewId=019c4992-ed11-4b9a-9455-47f352ec262b","https://play.google.com/store/apps/details?id=com.finopaymentbank.mobile&amp;reviewId=019c4992-ed11-4b9a-9455-47f352ec262b")</f>
        <v>https://play.google.com/store/apps/details?id=com.finopaymentbank.mobile&amp;reviewId=019c4992-ed11-4b9a-9455-47f352ec262b</v>
      </c>
      <c r="Y980" t="s">
        <v>53</v>
      </c>
      <c r="Z980" t="s">
        <v>54</v>
      </c>
      <c r="AH980" t="s">
        <v>3486</v>
      </c>
      <c r="AI980" t="s">
        <v>106</v>
      </c>
      <c r="AJ980">
        <v>31</v>
      </c>
      <c r="AK980" t="s">
        <v>387</v>
      </c>
      <c r="AL980" t="s">
        <v>58</v>
      </c>
      <c r="AM980" t="s">
        <v>58</v>
      </c>
      <c r="AN980" t="s">
        <v>58</v>
      </c>
      <c r="AO980" t="s">
        <v>58</v>
      </c>
      <c r="AP980" t="s">
        <v>58</v>
      </c>
      <c r="AQ980" t="s">
        <v>58</v>
      </c>
    </row>
    <row r="981" spans="1:43" x14ac:dyDescent="0.35">
      <c r="A981" t="s">
        <v>3715</v>
      </c>
      <c r="B981" t="s">
        <v>47</v>
      </c>
      <c r="C981" t="s">
        <v>3716</v>
      </c>
      <c r="E981" t="s">
        <v>76</v>
      </c>
      <c r="F981" t="s">
        <v>2489</v>
      </c>
      <c r="G981" t="s">
        <v>3717</v>
      </c>
      <c r="I981" t="str">
        <f>HYPERLINK("https://play.google.com/store/apps/details?id=com.finopaymentbank.mobile&amp;reviewId=e339ef13-5d2c-4b5c-b368-90dfbef4c6ba","https://play.google.com/store/apps/details?id=com.finopaymentbank.mobile&amp;reviewId=e339ef13-5d2c-4b5c-b368-90dfbef4c6ba")</f>
        <v>https://play.google.com/store/apps/details?id=com.finopaymentbank.mobile&amp;reviewId=e339ef13-5d2c-4b5c-b368-90dfbef4c6ba</v>
      </c>
      <c r="J981" t="s">
        <v>52</v>
      </c>
      <c r="Y981" t="s">
        <v>53</v>
      </c>
      <c r="Z981" t="s">
        <v>114</v>
      </c>
      <c r="AI981" t="s">
        <v>3718</v>
      </c>
      <c r="AJ981">
        <v>34</v>
      </c>
      <c r="AK981" t="s">
        <v>63</v>
      </c>
      <c r="AL981" t="s">
        <v>58</v>
      </c>
      <c r="AM981" t="s">
        <v>58</v>
      </c>
      <c r="AN981" t="s">
        <v>58</v>
      </c>
      <c r="AO981" t="s">
        <v>58</v>
      </c>
      <c r="AP981" t="s">
        <v>58</v>
      </c>
      <c r="AQ981" t="s">
        <v>58</v>
      </c>
    </row>
    <row r="982" spans="1:43" x14ac:dyDescent="0.35">
      <c r="A982" t="s">
        <v>3715</v>
      </c>
      <c r="B982" t="s">
        <v>47</v>
      </c>
      <c r="C982" t="s">
        <v>3719</v>
      </c>
      <c r="E982" t="s">
        <v>76</v>
      </c>
      <c r="F982" t="s">
        <v>2691</v>
      </c>
      <c r="G982" t="s">
        <v>3720</v>
      </c>
      <c r="I982" t="str">
        <f>HYPERLINK("https://play.google.com/store/apps/details?id=com.finopaymentbank.mobile&amp;reviewId=9f7cff02-47b5-47fa-b857-abaaf858cf40","https://play.google.com/store/apps/details?id=com.finopaymentbank.mobile&amp;reviewId=9f7cff02-47b5-47fa-b857-abaaf858cf40")</f>
        <v>https://play.google.com/store/apps/details?id=com.finopaymentbank.mobile&amp;reviewId=9f7cff02-47b5-47fa-b857-abaaf858cf40</v>
      </c>
      <c r="J982" t="s">
        <v>52</v>
      </c>
      <c r="Y982" t="s">
        <v>53</v>
      </c>
      <c r="Z982" t="s">
        <v>114</v>
      </c>
      <c r="AH982" t="s">
        <v>3486</v>
      </c>
      <c r="AI982" t="s">
        <v>3721</v>
      </c>
      <c r="AJ982">
        <v>33</v>
      </c>
      <c r="AK982" t="s">
        <v>63</v>
      </c>
      <c r="AL982" t="s">
        <v>58</v>
      </c>
      <c r="AM982" t="s">
        <v>58</v>
      </c>
      <c r="AN982" t="s">
        <v>58</v>
      </c>
      <c r="AO982" t="s">
        <v>58</v>
      </c>
      <c r="AP982" t="s">
        <v>58</v>
      </c>
      <c r="AQ982" t="s">
        <v>58</v>
      </c>
    </row>
    <row r="983" spans="1:43" x14ac:dyDescent="0.35">
      <c r="A983" t="s">
        <v>3715</v>
      </c>
      <c r="B983" t="s">
        <v>47</v>
      </c>
      <c r="C983" t="s">
        <v>3722</v>
      </c>
      <c r="E983" t="s">
        <v>49</v>
      </c>
      <c r="F983" t="s">
        <v>156</v>
      </c>
      <c r="G983" t="s">
        <v>3723</v>
      </c>
      <c r="I983" t="str">
        <f>HYPERLINK("https://play.google.com/store/apps/details?id=com.finopaymentbank.mobile&amp;reviewId=70215b5c-93b5-4e9e-b544-5b3cfb0d8bbc","https://play.google.com/store/apps/details?id=com.finopaymentbank.mobile&amp;reviewId=70215b5c-93b5-4e9e-b544-5b3cfb0d8bbc")</f>
        <v>https://play.google.com/store/apps/details?id=com.finopaymentbank.mobile&amp;reviewId=70215b5c-93b5-4e9e-b544-5b3cfb0d8bbc</v>
      </c>
      <c r="J983" t="s">
        <v>52</v>
      </c>
      <c r="Y983" t="s">
        <v>53</v>
      </c>
      <c r="Z983" t="s">
        <v>54</v>
      </c>
      <c r="AH983" t="s">
        <v>3486</v>
      </c>
      <c r="AI983" t="s">
        <v>3724</v>
      </c>
      <c r="AJ983">
        <v>30</v>
      </c>
      <c r="AK983" t="s">
        <v>57</v>
      </c>
      <c r="AL983" t="s">
        <v>58</v>
      </c>
      <c r="AM983" t="s">
        <v>58</v>
      </c>
      <c r="AN983" t="s">
        <v>58</v>
      </c>
      <c r="AO983" t="s">
        <v>58</v>
      </c>
      <c r="AP983" t="s">
        <v>58</v>
      </c>
      <c r="AQ983" t="s">
        <v>58</v>
      </c>
    </row>
    <row r="984" spans="1:43" x14ac:dyDescent="0.35">
      <c r="A984" t="s">
        <v>3715</v>
      </c>
      <c r="B984" t="s">
        <v>47</v>
      </c>
      <c r="C984" t="s">
        <v>3725</v>
      </c>
      <c r="E984" t="s">
        <v>49</v>
      </c>
      <c r="F984" t="s">
        <v>3726</v>
      </c>
      <c r="G984" t="s">
        <v>3727</v>
      </c>
      <c r="I984" t="str">
        <f>HYPERLINK("https://play.google.com/store/apps/details?id=com.finopaymentbank.mobile&amp;reviewId=6f841dd9-f39b-45f4-a648-5313c5f9db0f","https://play.google.com/store/apps/details?id=com.finopaymentbank.mobile&amp;reviewId=6f841dd9-f39b-45f4-a648-5313c5f9db0f")</f>
        <v>https://play.google.com/store/apps/details?id=com.finopaymentbank.mobile&amp;reviewId=6f841dd9-f39b-45f4-a648-5313c5f9db0f</v>
      </c>
      <c r="J984" t="s">
        <v>52</v>
      </c>
      <c r="Y984" t="s">
        <v>53</v>
      </c>
      <c r="Z984" t="s">
        <v>54</v>
      </c>
      <c r="AI984" t="s">
        <v>149</v>
      </c>
      <c r="AJ984">
        <v>33</v>
      </c>
      <c r="AK984" t="s">
        <v>3728</v>
      </c>
      <c r="AL984" t="s">
        <v>58</v>
      </c>
      <c r="AM984" t="s">
        <v>58</v>
      </c>
      <c r="AN984" t="s">
        <v>58</v>
      </c>
      <c r="AO984" t="s">
        <v>58</v>
      </c>
      <c r="AP984" t="s">
        <v>58</v>
      </c>
      <c r="AQ984" t="s">
        <v>58</v>
      </c>
    </row>
    <row r="985" spans="1:43" x14ac:dyDescent="0.35">
      <c r="A985" t="s">
        <v>3715</v>
      </c>
      <c r="B985" t="s">
        <v>47</v>
      </c>
      <c r="C985" t="s">
        <v>3332</v>
      </c>
      <c r="E985" t="s">
        <v>65</v>
      </c>
      <c r="F985" t="s">
        <v>3729</v>
      </c>
      <c r="G985" t="s">
        <v>3730</v>
      </c>
      <c r="I985" t="str">
        <f>HYPERLINK("https://play.google.com/store/apps/details?id=com.finopaymentbank.mobile&amp;reviewId=fdf10586-7c8e-4f86-ba5b-0707a0f7950a","https://play.google.com/store/apps/details?id=com.finopaymentbank.mobile&amp;reviewId=fdf10586-7c8e-4f86-ba5b-0707a0f7950a")</f>
        <v>https://play.google.com/store/apps/details?id=com.finopaymentbank.mobile&amp;reviewId=fdf10586-7c8e-4f86-ba5b-0707a0f7950a</v>
      </c>
      <c r="J985" t="s">
        <v>52</v>
      </c>
      <c r="Y985" t="s">
        <v>53</v>
      </c>
      <c r="Z985" t="s">
        <v>68</v>
      </c>
      <c r="AI985" t="s">
        <v>2191</v>
      </c>
      <c r="AJ985">
        <v>27</v>
      </c>
      <c r="AK985" t="s">
        <v>63</v>
      </c>
      <c r="AL985" t="s">
        <v>58</v>
      </c>
      <c r="AM985" t="s">
        <v>58</v>
      </c>
      <c r="AN985" t="s">
        <v>58</v>
      </c>
      <c r="AO985" t="s">
        <v>58</v>
      </c>
      <c r="AP985" t="s">
        <v>58</v>
      </c>
      <c r="AQ985" t="s">
        <v>58</v>
      </c>
    </row>
    <row r="986" spans="1:43" x14ac:dyDescent="0.35">
      <c r="A986" t="s">
        <v>3715</v>
      </c>
      <c r="B986" t="s">
        <v>47</v>
      </c>
      <c r="C986" t="s">
        <v>3731</v>
      </c>
      <c r="E986" t="s">
        <v>49</v>
      </c>
      <c r="F986" t="s">
        <v>77</v>
      </c>
      <c r="G986" t="s">
        <v>3732</v>
      </c>
      <c r="I986" t="str">
        <f>HYPERLINK("https://play.google.com/store/apps/details?id=com.finopaymentbank.mobile&amp;reviewId=76fa6cdd-5f2d-4d5c-b168-608294325024","https://play.google.com/store/apps/details?id=com.finopaymentbank.mobile&amp;reviewId=76fa6cdd-5f2d-4d5c-b168-608294325024")</f>
        <v>https://play.google.com/store/apps/details?id=com.finopaymentbank.mobile&amp;reviewId=76fa6cdd-5f2d-4d5c-b168-608294325024</v>
      </c>
      <c r="J986" t="s">
        <v>52</v>
      </c>
      <c r="Y986" t="s">
        <v>53</v>
      </c>
      <c r="Z986" t="s">
        <v>54</v>
      </c>
      <c r="AH986" t="s">
        <v>3733</v>
      </c>
      <c r="AI986" t="s">
        <v>215</v>
      </c>
      <c r="AJ986">
        <v>31</v>
      </c>
      <c r="AK986" t="s">
        <v>81</v>
      </c>
      <c r="AL986" t="s">
        <v>58</v>
      </c>
      <c r="AM986" t="s">
        <v>58</v>
      </c>
      <c r="AN986" t="s">
        <v>58</v>
      </c>
      <c r="AO986" t="s">
        <v>58</v>
      </c>
      <c r="AP986" t="s">
        <v>58</v>
      </c>
      <c r="AQ986" t="s">
        <v>58</v>
      </c>
    </row>
    <row r="987" spans="1:43" x14ac:dyDescent="0.35">
      <c r="A987" t="s">
        <v>3715</v>
      </c>
      <c r="B987" t="s">
        <v>47</v>
      </c>
      <c r="C987" t="s">
        <v>3734</v>
      </c>
      <c r="E987" t="s">
        <v>76</v>
      </c>
      <c r="F987" t="s">
        <v>3735</v>
      </c>
      <c r="G987" t="s">
        <v>3736</v>
      </c>
      <c r="I987" t="str">
        <f>HYPERLINK("https://play.google.com/store/apps/details?id=com.finopaymentbank.mobile&amp;reviewId=344abd6b-08cd-4954-914a-46fe42d737ef","https://play.google.com/store/apps/details?id=com.finopaymentbank.mobile&amp;reviewId=344abd6b-08cd-4954-914a-46fe42d737ef")</f>
        <v>https://play.google.com/store/apps/details?id=com.finopaymentbank.mobile&amp;reviewId=344abd6b-08cd-4954-914a-46fe42d737ef</v>
      </c>
      <c r="J987" t="s">
        <v>52</v>
      </c>
      <c r="Y987" t="s">
        <v>53</v>
      </c>
      <c r="Z987" t="s">
        <v>79</v>
      </c>
      <c r="AH987" t="s">
        <v>3486</v>
      </c>
      <c r="AI987" t="s">
        <v>2227</v>
      </c>
      <c r="AJ987">
        <v>30</v>
      </c>
      <c r="AK987" t="s">
        <v>63</v>
      </c>
      <c r="AL987" t="s">
        <v>58</v>
      </c>
      <c r="AM987" t="s">
        <v>58</v>
      </c>
      <c r="AN987" t="s">
        <v>58</v>
      </c>
      <c r="AO987" t="s">
        <v>58</v>
      </c>
      <c r="AP987" t="s">
        <v>58</v>
      </c>
      <c r="AQ987" t="s">
        <v>58</v>
      </c>
    </row>
    <row r="988" spans="1:43" x14ac:dyDescent="0.35">
      <c r="A988" t="s">
        <v>3715</v>
      </c>
      <c r="B988" t="s">
        <v>47</v>
      </c>
      <c r="C988" t="s">
        <v>3737</v>
      </c>
      <c r="E988" t="s">
        <v>49</v>
      </c>
      <c r="F988" t="s">
        <v>3738</v>
      </c>
      <c r="G988" t="s">
        <v>3739</v>
      </c>
      <c r="I988" t="str">
        <f>HYPERLINK("https://play.google.com/store/apps/details?id=com.finopaymentbank.mobile&amp;reviewId=8307e8ec-9a6d-49d8-a7bd-40a4b54cbd31","https://play.google.com/store/apps/details?id=com.finopaymentbank.mobile&amp;reviewId=8307e8ec-9a6d-49d8-a7bd-40a4b54cbd31")</f>
        <v>https://play.google.com/store/apps/details?id=com.finopaymentbank.mobile&amp;reviewId=8307e8ec-9a6d-49d8-a7bd-40a4b54cbd31</v>
      </c>
      <c r="J988" t="s">
        <v>52</v>
      </c>
      <c r="Y988" t="s">
        <v>53</v>
      </c>
      <c r="Z988" t="s">
        <v>54</v>
      </c>
      <c r="AH988" t="s">
        <v>3486</v>
      </c>
      <c r="AI988" t="s">
        <v>106</v>
      </c>
      <c r="AJ988">
        <v>31</v>
      </c>
      <c r="AK988" t="s">
        <v>245</v>
      </c>
      <c r="AL988" t="s">
        <v>58</v>
      </c>
      <c r="AM988" t="s">
        <v>58</v>
      </c>
      <c r="AN988" t="s">
        <v>58</v>
      </c>
      <c r="AO988" t="s">
        <v>58</v>
      </c>
      <c r="AP988" t="s">
        <v>58</v>
      </c>
      <c r="AQ988" t="s">
        <v>58</v>
      </c>
    </row>
    <row r="989" spans="1:43" x14ac:dyDescent="0.35">
      <c r="A989" t="s">
        <v>3715</v>
      </c>
      <c r="B989" t="s">
        <v>47</v>
      </c>
      <c r="C989" t="s">
        <v>3740</v>
      </c>
      <c r="E989" t="s">
        <v>76</v>
      </c>
      <c r="F989" t="s">
        <v>3741</v>
      </c>
      <c r="G989" t="s">
        <v>3742</v>
      </c>
      <c r="I989" t="str">
        <f>HYPERLINK("https://play.google.com/store/apps/details?id=com.finopaymentbank.mobile&amp;reviewId=43f99a8d-8f64-495c-808b-640e03d3ab1c","https://play.google.com/store/apps/details?id=com.finopaymentbank.mobile&amp;reviewId=43f99a8d-8f64-495c-808b-640e03d3ab1c")</f>
        <v>https://play.google.com/store/apps/details?id=com.finopaymentbank.mobile&amp;reviewId=43f99a8d-8f64-495c-808b-640e03d3ab1c</v>
      </c>
      <c r="Y989" t="s">
        <v>53</v>
      </c>
      <c r="Z989" t="s">
        <v>114</v>
      </c>
      <c r="AI989" t="s">
        <v>678</v>
      </c>
      <c r="AJ989">
        <v>31</v>
      </c>
      <c r="AK989" t="s">
        <v>163</v>
      </c>
      <c r="AL989" t="s">
        <v>58</v>
      </c>
      <c r="AM989" t="s">
        <v>58</v>
      </c>
      <c r="AN989" t="s">
        <v>58</v>
      </c>
      <c r="AO989" t="s">
        <v>58</v>
      </c>
      <c r="AP989" t="s">
        <v>58</v>
      </c>
      <c r="AQ989" t="s">
        <v>58</v>
      </c>
    </row>
    <row r="990" spans="1:43" x14ac:dyDescent="0.35">
      <c r="A990" t="s">
        <v>3743</v>
      </c>
      <c r="B990" t="s">
        <v>47</v>
      </c>
      <c r="C990" t="s">
        <v>3744</v>
      </c>
      <c r="E990" t="s">
        <v>76</v>
      </c>
      <c r="F990" t="s">
        <v>3745</v>
      </c>
      <c r="G990" t="s">
        <v>3746</v>
      </c>
      <c r="I990" t="str">
        <f>HYPERLINK("https://play.google.com/store/apps/details?id=com.finopaymentbank.mobile&amp;reviewId=0828471f-4ddf-488e-9fdd-738c2ff25c59","https://play.google.com/store/apps/details?id=com.finopaymentbank.mobile&amp;reviewId=0828471f-4ddf-488e-9fdd-738c2ff25c59")</f>
        <v>https://play.google.com/store/apps/details?id=com.finopaymentbank.mobile&amp;reviewId=0828471f-4ddf-488e-9fdd-738c2ff25c59</v>
      </c>
      <c r="J990" t="s">
        <v>52</v>
      </c>
      <c r="Y990" t="s">
        <v>53</v>
      </c>
      <c r="Z990" t="s">
        <v>114</v>
      </c>
      <c r="AH990" t="s">
        <v>3486</v>
      </c>
      <c r="AI990" t="s">
        <v>3296</v>
      </c>
      <c r="AJ990">
        <v>28</v>
      </c>
      <c r="AK990" t="s">
        <v>245</v>
      </c>
      <c r="AL990" t="s">
        <v>58</v>
      </c>
      <c r="AM990" t="s">
        <v>58</v>
      </c>
      <c r="AN990" t="s">
        <v>58</v>
      </c>
      <c r="AO990" t="s">
        <v>58</v>
      </c>
      <c r="AP990" t="s">
        <v>58</v>
      </c>
      <c r="AQ990" t="s">
        <v>58</v>
      </c>
    </row>
    <row r="991" spans="1:43" x14ac:dyDescent="0.35">
      <c r="A991" t="s">
        <v>3743</v>
      </c>
      <c r="B991" t="s">
        <v>47</v>
      </c>
      <c r="C991" t="s">
        <v>3747</v>
      </c>
      <c r="E991" t="s">
        <v>76</v>
      </c>
      <c r="F991" t="s">
        <v>3748</v>
      </c>
      <c r="G991" t="s">
        <v>3749</v>
      </c>
      <c r="I991" t="str">
        <f>HYPERLINK("https://play.google.com/store/apps/details?id=com.finopaymentbank.mobile&amp;reviewId=72e1664e-afbb-4279-b453-4d65a296efa7","https://play.google.com/store/apps/details?id=com.finopaymentbank.mobile&amp;reviewId=72e1664e-afbb-4279-b453-4d65a296efa7")</f>
        <v>https://play.google.com/store/apps/details?id=com.finopaymentbank.mobile&amp;reviewId=72e1664e-afbb-4279-b453-4d65a296efa7</v>
      </c>
      <c r="Y991" t="s">
        <v>53</v>
      </c>
      <c r="Z991" t="s">
        <v>114</v>
      </c>
      <c r="AH991" t="s">
        <v>3486</v>
      </c>
      <c r="AI991" t="s">
        <v>3750</v>
      </c>
      <c r="AJ991">
        <v>29</v>
      </c>
      <c r="AK991" t="s">
        <v>63</v>
      </c>
      <c r="AL991" t="s">
        <v>58</v>
      </c>
      <c r="AM991" t="s">
        <v>58</v>
      </c>
      <c r="AN991" t="s">
        <v>58</v>
      </c>
      <c r="AO991" t="s">
        <v>58</v>
      </c>
      <c r="AP991" t="s">
        <v>58</v>
      </c>
      <c r="AQ991" t="s">
        <v>58</v>
      </c>
    </row>
    <row r="992" spans="1:43" x14ac:dyDescent="0.35">
      <c r="A992" t="s">
        <v>3743</v>
      </c>
      <c r="B992" t="s">
        <v>47</v>
      </c>
      <c r="C992" t="s">
        <v>3751</v>
      </c>
      <c r="E992" t="s">
        <v>49</v>
      </c>
      <c r="F992" t="s">
        <v>3752</v>
      </c>
      <c r="G992" t="s">
        <v>3753</v>
      </c>
      <c r="I992" t="str">
        <f>HYPERLINK("https://play.google.com/store/apps/details?id=com.finopaymentbank.mobile&amp;reviewId=1db8853b-d675-47fd-882f-9c2ed981920b","https://play.google.com/store/apps/details?id=com.finopaymentbank.mobile&amp;reviewId=1db8853b-d675-47fd-882f-9c2ed981920b")</f>
        <v>https://play.google.com/store/apps/details?id=com.finopaymentbank.mobile&amp;reviewId=1db8853b-d675-47fd-882f-9c2ed981920b</v>
      </c>
      <c r="J992" t="s">
        <v>52</v>
      </c>
      <c r="Y992" t="s">
        <v>53</v>
      </c>
      <c r="Z992" t="s">
        <v>54</v>
      </c>
      <c r="AH992" t="s">
        <v>3486</v>
      </c>
      <c r="AI992" t="s">
        <v>265</v>
      </c>
      <c r="AJ992">
        <v>34</v>
      </c>
      <c r="AK992" t="s">
        <v>63</v>
      </c>
      <c r="AL992" t="s">
        <v>58</v>
      </c>
      <c r="AM992" t="s">
        <v>58</v>
      </c>
      <c r="AN992" t="s">
        <v>58</v>
      </c>
      <c r="AO992" t="s">
        <v>58</v>
      </c>
      <c r="AP992" t="s">
        <v>58</v>
      </c>
      <c r="AQ992" t="s">
        <v>58</v>
      </c>
    </row>
    <row r="993" spans="1:43" x14ac:dyDescent="0.35">
      <c r="A993" t="s">
        <v>3743</v>
      </c>
      <c r="B993" t="s">
        <v>47</v>
      </c>
      <c r="C993" t="s">
        <v>3754</v>
      </c>
      <c r="E993" t="s">
        <v>76</v>
      </c>
      <c r="F993" t="s">
        <v>3755</v>
      </c>
      <c r="G993" t="s">
        <v>3756</v>
      </c>
      <c r="I993" t="str">
        <f>HYPERLINK("https://play.google.com/store/apps/details?id=com.finopaymentbank.mobile&amp;reviewId=2782053e-346f-4079-9289-b7e36561a18e","https://play.google.com/store/apps/details?id=com.finopaymentbank.mobile&amp;reviewId=2782053e-346f-4079-9289-b7e36561a18e")</f>
        <v>https://play.google.com/store/apps/details?id=com.finopaymentbank.mobile&amp;reviewId=2782053e-346f-4079-9289-b7e36561a18e</v>
      </c>
      <c r="J993" t="s">
        <v>52</v>
      </c>
      <c r="Y993" t="s">
        <v>53</v>
      </c>
      <c r="Z993" t="s">
        <v>114</v>
      </c>
      <c r="AH993" t="s">
        <v>3486</v>
      </c>
      <c r="AI993" t="s">
        <v>3757</v>
      </c>
      <c r="AJ993">
        <v>33</v>
      </c>
      <c r="AK993" t="s">
        <v>70</v>
      </c>
      <c r="AL993" t="s">
        <v>58</v>
      </c>
      <c r="AM993" t="s">
        <v>58</v>
      </c>
      <c r="AN993" t="s">
        <v>58</v>
      </c>
      <c r="AO993" t="s">
        <v>58</v>
      </c>
      <c r="AP993" t="s">
        <v>58</v>
      </c>
      <c r="AQ993" t="s">
        <v>58</v>
      </c>
    </row>
    <row r="994" spans="1:43" x14ac:dyDescent="0.35">
      <c r="A994" t="s">
        <v>3743</v>
      </c>
      <c r="B994" t="s">
        <v>47</v>
      </c>
      <c r="C994" t="s">
        <v>3373</v>
      </c>
      <c r="E994" t="s">
        <v>76</v>
      </c>
      <c r="F994" t="s">
        <v>86</v>
      </c>
      <c r="G994" t="s">
        <v>3758</v>
      </c>
      <c r="I994" t="str">
        <f>HYPERLINK("https://play.google.com/store/apps/details?id=com.finopaymentbank.mobile&amp;reviewId=001d4d08-75f2-4c84-9ddf-78c97a0422d9","https://play.google.com/store/apps/details?id=com.finopaymentbank.mobile&amp;reviewId=001d4d08-75f2-4c84-9ddf-78c97a0422d9")</f>
        <v>https://play.google.com/store/apps/details?id=com.finopaymentbank.mobile&amp;reviewId=001d4d08-75f2-4c84-9ddf-78c97a0422d9</v>
      </c>
      <c r="J994" t="s">
        <v>52</v>
      </c>
      <c r="Y994" t="s">
        <v>53</v>
      </c>
      <c r="Z994" t="s">
        <v>79</v>
      </c>
      <c r="AH994" t="s">
        <v>3486</v>
      </c>
      <c r="AI994" t="s">
        <v>1583</v>
      </c>
      <c r="AJ994">
        <v>31</v>
      </c>
      <c r="AK994" t="s">
        <v>57</v>
      </c>
      <c r="AL994" t="s">
        <v>58</v>
      </c>
      <c r="AM994" t="s">
        <v>58</v>
      </c>
      <c r="AN994" t="s">
        <v>58</v>
      </c>
      <c r="AO994" t="s">
        <v>58</v>
      </c>
      <c r="AP994" t="s">
        <v>58</v>
      </c>
      <c r="AQ994" t="s">
        <v>58</v>
      </c>
    </row>
    <row r="995" spans="1:43" x14ac:dyDescent="0.35">
      <c r="A995" t="s">
        <v>3743</v>
      </c>
      <c r="B995" t="s">
        <v>47</v>
      </c>
      <c r="C995" t="s">
        <v>3759</v>
      </c>
      <c r="E995" t="s">
        <v>76</v>
      </c>
      <c r="F995" t="s">
        <v>3760</v>
      </c>
      <c r="G995" t="s">
        <v>3761</v>
      </c>
      <c r="I995" t="str">
        <f>HYPERLINK("https://play.google.com/store/apps/details?id=com.finopaymentbank.mobile&amp;reviewId=6555c001-3d70-4c09-8913-6ba4dd765c05","https://play.google.com/store/apps/details?id=com.finopaymentbank.mobile&amp;reviewId=6555c001-3d70-4c09-8913-6ba4dd765c05")</f>
        <v>https://play.google.com/store/apps/details?id=com.finopaymentbank.mobile&amp;reviewId=6555c001-3d70-4c09-8913-6ba4dd765c05</v>
      </c>
      <c r="J995" t="s">
        <v>52</v>
      </c>
      <c r="Y995" t="s">
        <v>53</v>
      </c>
      <c r="Z995" t="s">
        <v>114</v>
      </c>
      <c r="AI995" t="s">
        <v>3675</v>
      </c>
      <c r="AJ995">
        <v>33</v>
      </c>
      <c r="AK995" t="s">
        <v>63</v>
      </c>
      <c r="AL995" t="s">
        <v>58</v>
      </c>
      <c r="AM995" t="s">
        <v>58</v>
      </c>
      <c r="AN995" t="s">
        <v>58</v>
      </c>
      <c r="AO995" t="s">
        <v>58</v>
      </c>
      <c r="AP995" t="s">
        <v>58</v>
      </c>
      <c r="AQ995" t="s">
        <v>58</v>
      </c>
    </row>
    <row r="996" spans="1:43" x14ac:dyDescent="0.35">
      <c r="A996" t="s">
        <v>3743</v>
      </c>
      <c r="B996" t="s">
        <v>47</v>
      </c>
      <c r="C996" t="s">
        <v>3762</v>
      </c>
      <c r="E996" t="s">
        <v>76</v>
      </c>
      <c r="F996" t="s">
        <v>3760</v>
      </c>
      <c r="G996" t="s">
        <v>3763</v>
      </c>
      <c r="I996" t="str">
        <f>HYPERLINK("https://play.google.com/store/apps/details?id=com.finopaymentbank.mobile&amp;reviewId=30614f90-1e6d-443d-96d4-6e73c60b4a63","https://play.google.com/store/apps/details?id=com.finopaymentbank.mobile&amp;reviewId=30614f90-1e6d-443d-96d4-6e73c60b4a63")</f>
        <v>https://play.google.com/store/apps/details?id=com.finopaymentbank.mobile&amp;reviewId=30614f90-1e6d-443d-96d4-6e73c60b4a63</v>
      </c>
      <c r="J996" t="s">
        <v>52</v>
      </c>
      <c r="Y996" t="s">
        <v>53</v>
      </c>
      <c r="Z996" t="s">
        <v>114</v>
      </c>
      <c r="AI996" t="s">
        <v>3675</v>
      </c>
      <c r="AJ996">
        <v>33</v>
      </c>
      <c r="AK996" t="s">
        <v>63</v>
      </c>
      <c r="AL996" t="s">
        <v>58</v>
      </c>
      <c r="AM996" t="s">
        <v>58</v>
      </c>
      <c r="AN996" t="s">
        <v>58</v>
      </c>
      <c r="AO996" t="s">
        <v>58</v>
      </c>
      <c r="AP996" t="s">
        <v>58</v>
      </c>
      <c r="AQ996" t="s">
        <v>58</v>
      </c>
    </row>
    <row r="997" spans="1:43" x14ac:dyDescent="0.35">
      <c r="A997" t="s">
        <v>3743</v>
      </c>
      <c r="B997" t="s">
        <v>47</v>
      </c>
      <c r="C997" t="s">
        <v>3759</v>
      </c>
      <c r="E997" t="s">
        <v>76</v>
      </c>
      <c r="F997" t="s">
        <v>3760</v>
      </c>
      <c r="G997" t="s">
        <v>3764</v>
      </c>
      <c r="I997" t="str">
        <f>HYPERLINK("https://play.google.com/store/apps/details?id=com.finopaymentbank.mobile&amp;reviewId=2bcbfe6f-870b-412a-9ba3-b771404a5846","https://play.google.com/store/apps/details?id=com.finopaymentbank.mobile&amp;reviewId=2bcbfe6f-870b-412a-9ba3-b771404a5846")</f>
        <v>https://play.google.com/store/apps/details?id=com.finopaymentbank.mobile&amp;reviewId=2bcbfe6f-870b-412a-9ba3-b771404a5846</v>
      </c>
      <c r="J997" t="s">
        <v>52</v>
      </c>
      <c r="Y997" t="s">
        <v>53</v>
      </c>
      <c r="Z997" t="s">
        <v>114</v>
      </c>
      <c r="AH997" t="s">
        <v>3486</v>
      </c>
      <c r="AI997" t="s">
        <v>3675</v>
      </c>
      <c r="AJ997">
        <v>33</v>
      </c>
      <c r="AK997" t="s">
        <v>63</v>
      </c>
      <c r="AL997" t="s">
        <v>58</v>
      </c>
      <c r="AM997" t="s">
        <v>58</v>
      </c>
      <c r="AN997" t="s">
        <v>58</v>
      </c>
      <c r="AO997" t="s">
        <v>58</v>
      </c>
      <c r="AP997" t="s">
        <v>58</v>
      </c>
      <c r="AQ997" t="s">
        <v>58</v>
      </c>
    </row>
    <row r="998" spans="1:43" x14ac:dyDescent="0.35">
      <c r="A998" t="s">
        <v>3743</v>
      </c>
      <c r="B998" t="s">
        <v>47</v>
      </c>
      <c r="C998" t="s">
        <v>3765</v>
      </c>
      <c r="E998" t="s">
        <v>76</v>
      </c>
      <c r="F998" t="s">
        <v>3766</v>
      </c>
      <c r="G998" t="s">
        <v>3767</v>
      </c>
      <c r="I998" t="str">
        <f>HYPERLINK("https://play.google.com/store/apps/details?id=com.finopaymentbank.mobile&amp;reviewId=a5a4a2e7-b55c-418d-a821-3b37dd0e2f0f","https://play.google.com/store/apps/details?id=com.finopaymentbank.mobile&amp;reviewId=a5a4a2e7-b55c-418d-a821-3b37dd0e2f0f")</f>
        <v>https://play.google.com/store/apps/details?id=com.finopaymentbank.mobile&amp;reviewId=a5a4a2e7-b55c-418d-a821-3b37dd0e2f0f</v>
      </c>
      <c r="J998" t="s">
        <v>52</v>
      </c>
      <c r="Y998" t="s">
        <v>53</v>
      </c>
      <c r="Z998" t="s">
        <v>79</v>
      </c>
      <c r="AH998" t="s">
        <v>3486</v>
      </c>
      <c r="AI998" t="s">
        <v>193</v>
      </c>
      <c r="AJ998">
        <v>29</v>
      </c>
      <c r="AK998" t="s">
        <v>63</v>
      </c>
      <c r="AL998" t="s">
        <v>58</v>
      </c>
      <c r="AM998" t="s">
        <v>58</v>
      </c>
      <c r="AN998" t="s">
        <v>58</v>
      </c>
      <c r="AO998" t="s">
        <v>58</v>
      </c>
      <c r="AP998" t="s">
        <v>58</v>
      </c>
      <c r="AQ998" t="s">
        <v>58</v>
      </c>
    </row>
    <row r="999" spans="1:43" x14ac:dyDescent="0.35">
      <c r="A999" t="s">
        <v>3743</v>
      </c>
      <c r="B999" t="s">
        <v>47</v>
      </c>
      <c r="C999" t="s">
        <v>3768</v>
      </c>
      <c r="E999" t="s">
        <v>76</v>
      </c>
      <c r="F999" t="s">
        <v>3769</v>
      </c>
      <c r="G999" t="s">
        <v>3770</v>
      </c>
      <c r="I999" t="str">
        <f>HYPERLINK("https://play.google.com/store/apps/details?id=com.finopaymentbank.mobile&amp;reviewId=0ade1a6b-3ed1-4962-b601-19c9f6618b7e","https://play.google.com/store/apps/details?id=com.finopaymentbank.mobile&amp;reviewId=0ade1a6b-3ed1-4962-b601-19c9f6618b7e")</f>
        <v>https://play.google.com/store/apps/details?id=com.finopaymentbank.mobile&amp;reviewId=0ade1a6b-3ed1-4962-b601-19c9f6618b7e</v>
      </c>
      <c r="J999" t="s">
        <v>52</v>
      </c>
      <c r="Y999" t="s">
        <v>53</v>
      </c>
      <c r="Z999" t="s">
        <v>114</v>
      </c>
      <c r="AH999" t="s">
        <v>3486</v>
      </c>
      <c r="AI999" t="s">
        <v>212</v>
      </c>
      <c r="AJ999">
        <v>29</v>
      </c>
      <c r="AK999" t="s">
        <v>63</v>
      </c>
      <c r="AL999" t="s">
        <v>58</v>
      </c>
      <c r="AM999" t="s">
        <v>58</v>
      </c>
      <c r="AN999" t="s">
        <v>58</v>
      </c>
      <c r="AO999" t="s">
        <v>58</v>
      </c>
      <c r="AP999" t="s">
        <v>58</v>
      </c>
      <c r="AQ999" t="s">
        <v>58</v>
      </c>
    </row>
    <row r="1000" spans="1:43" x14ac:dyDescent="0.35">
      <c r="A1000" t="s">
        <v>3743</v>
      </c>
      <c r="B1000" t="s">
        <v>47</v>
      </c>
      <c r="C1000" t="s">
        <v>3771</v>
      </c>
      <c r="E1000" t="s">
        <v>49</v>
      </c>
      <c r="F1000" t="s">
        <v>3772</v>
      </c>
      <c r="G1000" t="s">
        <v>3773</v>
      </c>
      <c r="I1000" t="str">
        <f>HYPERLINK("https://play.google.com/store/apps/details?id=com.finopaymentbank.mobile&amp;reviewId=542fd7e8-789e-48a4-a3b2-ec6ace7d5e0d","https://play.google.com/store/apps/details?id=com.finopaymentbank.mobile&amp;reviewId=542fd7e8-789e-48a4-a3b2-ec6ace7d5e0d")</f>
        <v>https://play.google.com/store/apps/details?id=com.finopaymentbank.mobile&amp;reviewId=542fd7e8-789e-48a4-a3b2-ec6ace7d5e0d</v>
      </c>
      <c r="J1000" t="s">
        <v>52</v>
      </c>
      <c r="Y1000" t="s">
        <v>53</v>
      </c>
      <c r="Z1000" t="s">
        <v>93</v>
      </c>
      <c r="AH1000" t="s">
        <v>3486</v>
      </c>
      <c r="AJ1000">
        <v>34</v>
      </c>
      <c r="AK1000" t="s">
        <v>163</v>
      </c>
      <c r="AL1000" t="s">
        <v>58</v>
      </c>
      <c r="AM1000" t="s">
        <v>58</v>
      </c>
      <c r="AN1000" t="s">
        <v>58</v>
      </c>
      <c r="AO1000" t="s">
        <v>58</v>
      </c>
      <c r="AP1000" t="s">
        <v>58</v>
      </c>
      <c r="AQ1000" t="s">
        <v>58</v>
      </c>
    </row>
    <row r="1001" spans="1:43" x14ac:dyDescent="0.35">
      <c r="A1001" t="s">
        <v>3743</v>
      </c>
      <c r="B1001" t="s">
        <v>47</v>
      </c>
      <c r="C1001" t="s">
        <v>3774</v>
      </c>
      <c r="E1001" t="s">
        <v>76</v>
      </c>
      <c r="F1001" t="s">
        <v>3775</v>
      </c>
      <c r="G1001" t="s">
        <v>3776</v>
      </c>
      <c r="I1001" t="str">
        <f>HYPERLINK("https://play.google.com/store/apps/details?id=com.finopaymentbank.mobile&amp;reviewId=bbc84fb4-a94e-4618-b60a-ec3dac62c926","https://play.google.com/store/apps/details?id=com.finopaymentbank.mobile&amp;reviewId=bbc84fb4-a94e-4618-b60a-ec3dac62c926")</f>
        <v>https://play.google.com/store/apps/details?id=com.finopaymentbank.mobile&amp;reviewId=bbc84fb4-a94e-4618-b60a-ec3dac62c926</v>
      </c>
      <c r="J1001" t="s">
        <v>52</v>
      </c>
      <c r="Y1001" t="s">
        <v>53</v>
      </c>
      <c r="Z1001" t="s">
        <v>114</v>
      </c>
      <c r="AI1001" t="s">
        <v>552</v>
      </c>
      <c r="AJ1001">
        <v>30</v>
      </c>
      <c r="AK1001" t="s">
        <v>63</v>
      </c>
      <c r="AL1001" t="s">
        <v>58</v>
      </c>
      <c r="AM1001" t="s">
        <v>58</v>
      </c>
      <c r="AN1001" t="s">
        <v>58</v>
      </c>
      <c r="AO1001" t="s">
        <v>58</v>
      </c>
      <c r="AP1001" t="s">
        <v>58</v>
      </c>
      <c r="AQ1001" t="s">
        <v>58</v>
      </c>
    </row>
    <row r="1002" spans="1:43" x14ac:dyDescent="0.35">
      <c r="A1002" t="s">
        <v>3743</v>
      </c>
      <c r="B1002" t="s">
        <v>47</v>
      </c>
      <c r="C1002" t="s">
        <v>3777</v>
      </c>
      <c r="E1002" t="s">
        <v>76</v>
      </c>
      <c r="F1002" t="s">
        <v>3778</v>
      </c>
      <c r="G1002" t="s">
        <v>3779</v>
      </c>
      <c r="I1002" t="str">
        <f>HYPERLINK("https://play.google.com/store/apps/details?id=com.finopaymentbank.mobile&amp;reviewId=09689acc-64e5-4405-9595-c98d9ff68e77","https://play.google.com/store/apps/details?id=com.finopaymentbank.mobile&amp;reviewId=09689acc-64e5-4405-9595-c98d9ff68e77")</f>
        <v>https://play.google.com/store/apps/details?id=com.finopaymentbank.mobile&amp;reviewId=09689acc-64e5-4405-9595-c98d9ff68e77</v>
      </c>
      <c r="J1002" t="s">
        <v>52</v>
      </c>
      <c r="Y1002" t="s">
        <v>53</v>
      </c>
      <c r="Z1002" t="s">
        <v>114</v>
      </c>
      <c r="AH1002" t="s">
        <v>3486</v>
      </c>
      <c r="AI1002" t="s">
        <v>134</v>
      </c>
      <c r="AJ1002">
        <v>28</v>
      </c>
      <c r="AK1002" t="s">
        <v>63</v>
      </c>
      <c r="AL1002" t="s">
        <v>58</v>
      </c>
      <c r="AM1002" t="s">
        <v>58</v>
      </c>
      <c r="AN1002" t="s">
        <v>58</v>
      </c>
      <c r="AO1002" t="s">
        <v>58</v>
      </c>
      <c r="AP1002" t="s">
        <v>58</v>
      </c>
      <c r="AQ1002" t="s">
        <v>58</v>
      </c>
    </row>
    <row r="1003" spans="1:43" x14ac:dyDescent="0.35">
      <c r="A1003" t="s">
        <v>3743</v>
      </c>
      <c r="B1003" t="s">
        <v>47</v>
      </c>
      <c r="C1003" t="s">
        <v>3780</v>
      </c>
      <c r="E1003" t="s">
        <v>76</v>
      </c>
      <c r="F1003" t="s">
        <v>2691</v>
      </c>
      <c r="G1003" t="s">
        <v>3781</v>
      </c>
      <c r="I1003" t="str">
        <f>HYPERLINK("https://play.google.com/store/apps/details?id=com.finopaymentbank.mobile&amp;reviewId=075b34bd-3fb8-4320-bd0f-34afeb2ffa2a","https://play.google.com/store/apps/details?id=com.finopaymentbank.mobile&amp;reviewId=075b34bd-3fb8-4320-bd0f-34afeb2ffa2a")</f>
        <v>https://play.google.com/store/apps/details?id=com.finopaymentbank.mobile&amp;reviewId=075b34bd-3fb8-4320-bd0f-34afeb2ffa2a</v>
      </c>
      <c r="J1003" t="s">
        <v>52</v>
      </c>
      <c r="Y1003" t="s">
        <v>53</v>
      </c>
      <c r="Z1003" t="s">
        <v>114</v>
      </c>
      <c r="AH1003" t="s">
        <v>3486</v>
      </c>
      <c r="AI1003" t="s">
        <v>2053</v>
      </c>
      <c r="AJ1003">
        <v>33</v>
      </c>
      <c r="AK1003" t="s">
        <v>63</v>
      </c>
      <c r="AL1003" t="s">
        <v>58</v>
      </c>
      <c r="AM1003" t="s">
        <v>58</v>
      </c>
      <c r="AN1003" t="s">
        <v>58</v>
      </c>
      <c r="AO1003" t="s">
        <v>58</v>
      </c>
      <c r="AP1003" t="s">
        <v>58</v>
      </c>
      <c r="AQ1003" t="s">
        <v>58</v>
      </c>
    </row>
    <row r="1004" spans="1:43" x14ac:dyDescent="0.35">
      <c r="A1004" t="s">
        <v>3743</v>
      </c>
      <c r="B1004" t="s">
        <v>47</v>
      </c>
      <c r="C1004" t="s">
        <v>3782</v>
      </c>
      <c r="E1004" t="s">
        <v>49</v>
      </c>
      <c r="F1004" t="s">
        <v>3783</v>
      </c>
      <c r="G1004" t="s">
        <v>3784</v>
      </c>
      <c r="I1004" t="str">
        <f>HYPERLINK("https://play.google.com/store/apps/details?id=com.finopaymentbank.mobile&amp;reviewId=4a2ea524-a4c2-4b42-89cc-290c9383a273","https://play.google.com/store/apps/details?id=com.finopaymentbank.mobile&amp;reviewId=4a2ea524-a4c2-4b42-89cc-290c9383a273")</f>
        <v>https://play.google.com/store/apps/details?id=com.finopaymentbank.mobile&amp;reviewId=4a2ea524-a4c2-4b42-89cc-290c9383a273</v>
      </c>
      <c r="J1004" t="s">
        <v>52</v>
      </c>
      <c r="Y1004" t="s">
        <v>53</v>
      </c>
      <c r="Z1004" t="s">
        <v>54</v>
      </c>
      <c r="AH1004" t="s">
        <v>3486</v>
      </c>
      <c r="AI1004" t="s">
        <v>766</v>
      </c>
      <c r="AJ1004">
        <v>31</v>
      </c>
      <c r="AK1004" t="s">
        <v>57</v>
      </c>
      <c r="AL1004" t="s">
        <v>58</v>
      </c>
      <c r="AM1004" t="s">
        <v>58</v>
      </c>
      <c r="AN1004" t="s">
        <v>58</v>
      </c>
      <c r="AO1004" t="s">
        <v>58</v>
      </c>
      <c r="AP1004" t="s">
        <v>58</v>
      </c>
      <c r="AQ1004" t="s">
        <v>58</v>
      </c>
    </row>
    <row r="1005" spans="1:43" x14ac:dyDescent="0.35">
      <c r="A1005" t="s">
        <v>3743</v>
      </c>
      <c r="B1005" t="s">
        <v>47</v>
      </c>
      <c r="C1005" t="s">
        <v>3785</v>
      </c>
      <c r="E1005" t="s">
        <v>76</v>
      </c>
      <c r="F1005" t="s">
        <v>3786</v>
      </c>
      <c r="G1005" t="s">
        <v>3787</v>
      </c>
      <c r="I1005" t="str">
        <f>HYPERLINK("https://play.google.com/store/apps/details?id=com.finopaymentbank.mobile&amp;reviewId=43d22633-8455-4d88-a0b1-9badb79444a7","https://play.google.com/store/apps/details?id=com.finopaymentbank.mobile&amp;reviewId=43d22633-8455-4d88-a0b1-9badb79444a7")</f>
        <v>https://play.google.com/store/apps/details?id=com.finopaymentbank.mobile&amp;reviewId=43d22633-8455-4d88-a0b1-9badb79444a7</v>
      </c>
      <c r="J1005" t="s">
        <v>52</v>
      </c>
      <c r="Y1005" t="s">
        <v>53</v>
      </c>
      <c r="Z1005" t="s">
        <v>114</v>
      </c>
      <c r="AI1005" t="s">
        <v>3788</v>
      </c>
      <c r="AJ1005">
        <v>33</v>
      </c>
      <c r="AK1005" t="s">
        <v>63</v>
      </c>
      <c r="AL1005" t="s">
        <v>58</v>
      </c>
      <c r="AM1005" t="s">
        <v>58</v>
      </c>
      <c r="AN1005" t="s">
        <v>58</v>
      </c>
      <c r="AO1005" t="s">
        <v>58</v>
      </c>
      <c r="AP1005" t="s">
        <v>58</v>
      </c>
      <c r="AQ1005" t="s">
        <v>58</v>
      </c>
    </row>
    <row r="1006" spans="1:43" x14ac:dyDescent="0.35">
      <c r="A1006" t="s">
        <v>3789</v>
      </c>
      <c r="B1006" t="s">
        <v>47</v>
      </c>
      <c r="C1006" t="s">
        <v>3790</v>
      </c>
      <c r="E1006" t="s">
        <v>49</v>
      </c>
      <c r="F1006" t="s">
        <v>3791</v>
      </c>
      <c r="G1006" t="s">
        <v>3792</v>
      </c>
      <c r="I1006" t="str">
        <f>HYPERLINK("https://play.google.com/store/apps/details?id=com.finopaymentbank.mobile&amp;reviewId=acc4b1e3-5848-4aaf-be7e-0a73648430df","https://play.google.com/store/apps/details?id=com.finopaymentbank.mobile&amp;reviewId=acc4b1e3-5848-4aaf-be7e-0a73648430df")</f>
        <v>https://play.google.com/store/apps/details?id=com.finopaymentbank.mobile&amp;reviewId=acc4b1e3-5848-4aaf-be7e-0a73648430df</v>
      </c>
      <c r="J1006" t="s">
        <v>52</v>
      </c>
      <c r="Y1006" t="s">
        <v>53</v>
      </c>
      <c r="Z1006" t="s">
        <v>54</v>
      </c>
      <c r="AI1006" t="s">
        <v>1769</v>
      </c>
      <c r="AJ1006">
        <v>33</v>
      </c>
      <c r="AK1006" t="s">
        <v>63</v>
      </c>
      <c r="AL1006" t="s">
        <v>58</v>
      </c>
      <c r="AM1006" t="s">
        <v>58</v>
      </c>
      <c r="AN1006" t="s">
        <v>58</v>
      </c>
      <c r="AO1006" t="s">
        <v>58</v>
      </c>
      <c r="AP1006" t="s">
        <v>58</v>
      </c>
      <c r="AQ1006" t="s">
        <v>58</v>
      </c>
    </row>
    <row r="1007" spans="1:43" x14ac:dyDescent="0.35">
      <c r="A1007" t="s">
        <v>3789</v>
      </c>
      <c r="B1007" t="s">
        <v>47</v>
      </c>
      <c r="C1007" t="s">
        <v>3332</v>
      </c>
      <c r="E1007" t="s">
        <v>49</v>
      </c>
      <c r="F1007" t="s">
        <v>77</v>
      </c>
      <c r="G1007" t="s">
        <v>3793</v>
      </c>
      <c r="I1007" t="str">
        <f>HYPERLINK("https://play.google.com/store/apps/details?id=com.finopaymentbank.mobile&amp;reviewId=56464e87-3805-4f1b-a0b0-6872ab7b1fc5","https://play.google.com/store/apps/details?id=com.finopaymentbank.mobile&amp;reviewId=56464e87-3805-4f1b-a0b0-6872ab7b1fc5")</f>
        <v>https://play.google.com/store/apps/details?id=com.finopaymentbank.mobile&amp;reviewId=56464e87-3805-4f1b-a0b0-6872ab7b1fc5</v>
      </c>
      <c r="J1007" t="s">
        <v>52</v>
      </c>
      <c r="Y1007" t="s">
        <v>53</v>
      </c>
      <c r="Z1007" t="s">
        <v>54</v>
      </c>
      <c r="AH1007" t="s">
        <v>3486</v>
      </c>
      <c r="AI1007" t="s">
        <v>115</v>
      </c>
      <c r="AJ1007">
        <v>34</v>
      </c>
      <c r="AK1007" t="s">
        <v>81</v>
      </c>
      <c r="AL1007" t="s">
        <v>58</v>
      </c>
      <c r="AM1007" t="s">
        <v>58</v>
      </c>
      <c r="AN1007" t="s">
        <v>58</v>
      </c>
      <c r="AO1007" t="s">
        <v>58</v>
      </c>
      <c r="AP1007" t="s">
        <v>58</v>
      </c>
      <c r="AQ1007" t="s">
        <v>58</v>
      </c>
    </row>
    <row r="1008" spans="1:43" x14ac:dyDescent="0.35">
      <c r="A1008" t="s">
        <v>3789</v>
      </c>
      <c r="B1008" t="s">
        <v>47</v>
      </c>
      <c r="C1008" t="s">
        <v>3794</v>
      </c>
      <c r="E1008" t="s">
        <v>49</v>
      </c>
      <c r="F1008" t="s">
        <v>3795</v>
      </c>
      <c r="G1008" t="s">
        <v>3796</v>
      </c>
      <c r="I1008" t="str">
        <f>HYPERLINK("https://play.google.com/store/apps/details?id=com.finopaymentbank.mobile&amp;reviewId=a5a5b89d-68e1-4692-bbb3-332a8ae5756b","https://play.google.com/store/apps/details?id=com.finopaymentbank.mobile&amp;reviewId=a5a5b89d-68e1-4692-bbb3-332a8ae5756b")</f>
        <v>https://play.google.com/store/apps/details?id=com.finopaymentbank.mobile&amp;reviewId=a5a5b89d-68e1-4692-bbb3-332a8ae5756b</v>
      </c>
      <c r="J1008" t="s">
        <v>52</v>
      </c>
      <c r="Y1008" t="s">
        <v>53</v>
      </c>
      <c r="Z1008" t="s">
        <v>54</v>
      </c>
      <c r="AI1008" t="s">
        <v>3797</v>
      </c>
      <c r="AJ1008">
        <v>31</v>
      </c>
      <c r="AK1008" t="s">
        <v>70</v>
      </c>
      <c r="AL1008" t="s">
        <v>58</v>
      </c>
      <c r="AM1008" t="s">
        <v>58</v>
      </c>
      <c r="AN1008" t="s">
        <v>58</v>
      </c>
      <c r="AO1008" t="s">
        <v>58</v>
      </c>
      <c r="AP1008" t="s">
        <v>58</v>
      </c>
      <c r="AQ1008" t="s">
        <v>58</v>
      </c>
    </row>
    <row r="1009" spans="1:43" x14ac:dyDescent="0.35">
      <c r="A1009" t="s">
        <v>3789</v>
      </c>
      <c r="B1009" t="s">
        <v>47</v>
      </c>
      <c r="C1009" t="s">
        <v>3798</v>
      </c>
      <c r="E1009" t="s">
        <v>49</v>
      </c>
      <c r="F1009" t="s">
        <v>550</v>
      </c>
      <c r="G1009" t="s">
        <v>3799</v>
      </c>
      <c r="I1009" t="str">
        <f>HYPERLINK("https://play.google.com/store/apps/details?id=com.finopaymentbank.mobile&amp;reviewId=0a08b0f6-660f-4aa1-91ae-27232f006b90","https://play.google.com/store/apps/details?id=com.finopaymentbank.mobile&amp;reviewId=0a08b0f6-660f-4aa1-91ae-27232f006b90")</f>
        <v>https://play.google.com/store/apps/details?id=com.finopaymentbank.mobile&amp;reviewId=0a08b0f6-660f-4aa1-91ae-27232f006b90</v>
      </c>
      <c r="Y1009" t="s">
        <v>53</v>
      </c>
      <c r="Z1009" t="s">
        <v>54</v>
      </c>
      <c r="AH1009" t="s">
        <v>3486</v>
      </c>
      <c r="AI1009" t="s">
        <v>1735</v>
      </c>
      <c r="AJ1009">
        <v>30</v>
      </c>
      <c r="AK1009" t="s">
        <v>154</v>
      </c>
      <c r="AL1009" t="s">
        <v>58</v>
      </c>
      <c r="AM1009" t="s">
        <v>58</v>
      </c>
      <c r="AN1009" t="s">
        <v>58</v>
      </c>
      <c r="AO1009" t="s">
        <v>58</v>
      </c>
      <c r="AP1009" t="s">
        <v>58</v>
      </c>
      <c r="AQ1009" t="s">
        <v>58</v>
      </c>
    </row>
    <row r="1010" spans="1:43" x14ac:dyDescent="0.35">
      <c r="A1010" t="s">
        <v>3789</v>
      </c>
      <c r="B1010" t="s">
        <v>47</v>
      </c>
      <c r="C1010" t="s">
        <v>3800</v>
      </c>
      <c r="E1010" t="s">
        <v>76</v>
      </c>
      <c r="F1010" t="s">
        <v>3801</v>
      </c>
      <c r="G1010" t="s">
        <v>3802</v>
      </c>
      <c r="I1010" t="str">
        <f>HYPERLINK("https://play.google.com/store/apps/details?id=com.finopaymentbank.mobile&amp;reviewId=d91f1cda-48e1-441a-90fc-2e3c759ed182","https://play.google.com/store/apps/details?id=com.finopaymentbank.mobile&amp;reviewId=d91f1cda-48e1-441a-90fc-2e3c759ed182")</f>
        <v>https://play.google.com/store/apps/details?id=com.finopaymentbank.mobile&amp;reviewId=d91f1cda-48e1-441a-90fc-2e3c759ed182</v>
      </c>
      <c r="Y1010" t="s">
        <v>53</v>
      </c>
      <c r="Z1010" t="s">
        <v>114</v>
      </c>
      <c r="AH1010" t="s">
        <v>3486</v>
      </c>
      <c r="AI1010" t="s">
        <v>3803</v>
      </c>
      <c r="AJ1010">
        <v>31</v>
      </c>
      <c r="AK1010" t="s">
        <v>70</v>
      </c>
      <c r="AL1010" t="s">
        <v>58</v>
      </c>
      <c r="AM1010" t="s">
        <v>58</v>
      </c>
      <c r="AN1010" t="s">
        <v>58</v>
      </c>
      <c r="AO1010" t="s">
        <v>58</v>
      </c>
      <c r="AP1010" t="s">
        <v>58</v>
      </c>
      <c r="AQ1010" t="s">
        <v>58</v>
      </c>
    </row>
    <row r="1011" spans="1:43" x14ac:dyDescent="0.35">
      <c r="A1011" t="s">
        <v>3789</v>
      </c>
      <c r="B1011" t="s">
        <v>47</v>
      </c>
      <c r="C1011" t="s">
        <v>3804</v>
      </c>
      <c r="E1011" t="s">
        <v>49</v>
      </c>
      <c r="F1011" t="s">
        <v>3805</v>
      </c>
      <c r="G1011" t="s">
        <v>3806</v>
      </c>
      <c r="I1011" t="str">
        <f>HYPERLINK("https://play.google.com/store/apps/details?id=com.finopaymentbank.mobile&amp;reviewId=313f9f9c-9475-4f72-9ba4-9136552b4d59","https://play.google.com/store/apps/details?id=com.finopaymentbank.mobile&amp;reviewId=313f9f9c-9475-4f72-9ba4-9136552b4d59")</f>
        <v>https://play.google.com/store/apps/details?id=com.finopaymentbank.mobile&amp;reviewId=313f9f9c-9475-4f72-9ba4-9136552b4d59</v>
      </c>
      <c r="Y1011" t="s">
        <v>53</v>
      </c>
      <c r="Z1011" t="s">
        <v>54</v>
      </c>
      <c r="AH1011" t="s">
        <v>3486</v>
      </c>
      <c r="AI1011" t="s">
        <v>3807</v>
      </c>
      <c r="AJ1011">
        <v>33</v>
      </c>
      <c r="AK1011" t="s">
        <v>57</v>
      </c>
      <c r="AL1011" t="s">
        <v>58</v>
      </c>
      <c r="AM1011" t="s">
        <v>58</v>
      </c>
      <c r="AN1011" t="s">
        <v>58</v>
      </c>
      <c r="AO1011" t="s">
        <v>58</v>
      </c>
      <c r="AP1011" t="s">
        <v>58</v>
      </c>
      <c r="AQ1011" t="s">
        <v>58</v>
      </c>
    </row>
    <row r="1012" spans="1:43" x14ac:dyDescent="0.35">
      <c r="A1012" t="s">
        <v>3789</v>
      </c>
      <c r="B1012" t="s">
        <v>47</v>
      </c>
      <c r="C1012" t="s">
        <v>3808</v>
      </c>
      <c r="E1012" t="s">
        <v>49</v>
      </c>
      <c r="F1012" t="s">
        <v>3809</v>
      </c>
      <c r="G1012" t="s">
        <v>3810</v>
      </c>
      <c r="I1012" t="str">
        <f>HYPERLINK("https://play.google.com/store/apps/details?id=com.finopaymentbank.mobile&amp;reviewId=e90d5248-8e44-45b1-876c-386a8e90f0fe","https://play.google.com/store/apps/details?id=com.finopaymentbank.mobile&amp;reviewId=e90d5248-8e44-45b1-876c-386a8e90f0fe")</f>
        <v>https://play.google.com/store/apps/details?id=com.finopaymentbank.mobile&amp;reviewId=e90d5248-8e44-45b1-876c-386a8e90f0fe</v>
      </c>
      <c r="J1012" t="s">
        <v>52</v>
      </c>
      <c r="Y1012" t="s">
        <v>53</v>
      </c>
      <c r="Z1012" t="s">
        <v>54</v>
      </c>
      <c r="AI1012" t="s">
        <v>293</v>
      </c>
      <c r="AJ1012">
        <v>29</v>
      </c>
      <c r="AK1012" t="s">
        <v>63</v>
      </c>
      <c r="AL1012" t="s">
        <v>58</v>
      </c>
      <c r="AM1012" t="s">
        <v>58</v>
      </c>
      <c r="AN1012" t="s">
        <v>58</v>
      </c>
      <c r="AO1012" t="s">
        <v>58</v>
      </c>
      <c r="AP1012" t="s">
        <v>58</v>
      </c>
      <c r="AQ1012" t="s">
        <v>58</v>
      </c>
    </row>
    <row r="1013" spans="1:43" x14ac:dyDescent="0.35">
      <c r="A1013" t="s">
        <v>3789</v>
      </c>
      <c r="B1013" t="s">
        <v>47</v>
      </c>
      <c r="C1013" t="s">
        <v>3811</v>
      </c>
      <c r="E1013" t="s">
        <v>49</v>
      </c>
      <c r="F1013" t="s">
        <v>3143</v>
      </c>
      <c r="G1013" t="s">
        <v>3812</v>
      </c>
      <c r="I1013" t="str">
        <f>HYPERLINK("https://play.google.com/store/apps/details?id=com.finopaymentbank.mobile&amp;reviewId=4b239db3-e428-4d4f-b181-de9981fe1311","https://play.google.com/store/apps/details?id=com.finopaymentbank.mobile&amp;reviewId=4b239db3-e428-4d4f-b181-de9981fe1311")</f>
        <v>https://play.google.com/store/apps/details?id=com.finopaymentbank.mobile&amp;reviewId=4b239db3-e428-4d4f-b181-de9981fe1311</v>
      </c>
      <c r="J1013" t="s">
        <v>52</v>
      </c>
      <c r="Y1013" t="s">
        <v>53</v>
      </c>
      <c r="Z1013" t="s">
        <v>54</v>
      </c>
      <c r="AI1013" t="s">
        <v>1203</v>
      </c>
      <c r="AJ1013">
        <v>31</v>
      </c>
      <c r="AK1013" t="s">
        <v>57</v>
      </c>
      <c r="AL1013" t="s">
        <v>58</v>
      </c>
      <c r="AM1013" t="s">
        <v>58</v>
      </c>
      <c r="AN1013" t="s">
        <v>58</v>
      </c>
      <c r="AO1013" t="s">
        <v>58</v>
      </c>
      <c r="AP1013" t="s">
        <v>58</v>
      </c>
      <c r="AQ1013" t="s">
        <v>58</v>
      </c>
    </row>
    <row r="1014" spans="1:43" x14ac:dyDescent="0.35">
      <c r="A1014" t="s">
        <v>3789</v>
      </c>
      <c r="B1014" t="s">
        <v>47</v>
      </c>
      <c r="C1014" t="s">
        <v>3813</v>
      </c>
      <c r="E1014" t="s">
        <v>65</v>
      </c>
      <c r="F1014" t="s">
        <v>3814</v>
      </c>
      <c r="G1014" t="s">
        <v>3815</v>
      </c>
      <c r="I1014" t="str">
        <f>HYPERLINK("https://play.google.com/store/apps/details?id=com.finopaymentbank.mobile&amp;reviewId=5daef947-fd53-40f5-a5c5-506fa05d12af","https://play.google.com/store/apps/details?id=com.finopaymentbank.mobile&amp;reviewId=5daef947-fd53-40f5-a5c5-506fa05d12af")</f>
        <v>https://play.google.com/store/apps/details?id=com.finopaymentbank.mobile&amp;reviewId=5daef947-fd53-40f5-a5c5-506fa05d12af</v>
      </c>
      <c r="J1014" t="s">
        <v>52</v>
      </c>
      <c r="Y1014" t="s">
        <v>53</v>
      </c>
      <c r="Z1014" t="s">
        <v>68</v>
      </c>
      <c r="AH1014" t="s">
        <v>3486</v>
      </c>
      <c r="AI1014" t="s">
        <v>1735</v>
      </c>
      <c r="AJ1014">
        <v>30</v>
      </c>
      <c r="AK1014" t="s">
        <v>154</v>
      </c>
      <c r="AL1014" t="s">
        <v>58</v>
      </c>
      <c r="AM1014" t="s">
        <v>58</v>
      </c>
      <c r="AN1014" t="s">
        <v>58</v>
      </c>
      <c r="AO1014" t="s">
        <v>58</v>
      </c>
      <c r="AP1014" t="s">
        <v>58</v>
      </c>
      <c r="AQ1014" t="s">
        <v>58</v>
      </c>
    </row>
    <row r="1015" spans="1:43" x14ac:dyDescent="0.35">
      <c r="A1015" t="s">
        <v>3789</v>
      </c>
      <c r="B1015" t="s">
        <v>47</v>
      </c>
      <c r="C1015" t="s">
        <v>3816</v>
      </c>
      <c r="E1015" t="s">
        <v>49</v>
      </c>
      <c r="F1015" t="s">
        <v>3817</v>
      </c>
      <c r="G1015" t="s">
        <v>3818</v>
      </c>
      <c r="I1015" t="str">
        <f>HYPERLINK("https://play.google.com/store/apps/details?id=com.finopaymentbank.mobile&amp;reviewId=0d25969d-e704-48f9-a2a5-2e4f05b48b95","https://play.google.com/store/apps/details?id=com.finopaymentbank.mobile&amp;reviewId=0d25969d-e704-48f9-a2a5-2e4f05b48b95")</f>
        <v>https://play.google.com/store/apps/details?id=com.finopaymentbank.mobile&amp;reviewId=0d25969d-e704-48f9-a2a5-2e4f05b48b95</v>
      </c>
      <c r="J1015" t="s">
        <v>52</v>
      </c>
      <c r="Y1015" t="s">
        <v>53</v>
      </c>
      <c r="Z1015" t="s">
        <v>54</v>
      </c>
      <c r="AH1015" t="s">
        <v>3486</v>
      </c>
      <c r="AI1015" t="s">
        <v>391</v>
      </c>
      <c r="AJ1015">
        <v>33</v>
      </c>
      <c r="AK1015" t="s">
        <v>63</v>
      </c>
      <c r="AL1015" t="s">
        <v>58</v>
      </c>
      <c r="AM1015" t="s">
        <v>58</v>
      </c>
      <c r="AN1015" t="s">
        <v>58</v>
      </c>
      <c r="AO1015" t="s">
        <v>58</v>
      </c>
      <c r="AP1015" t="s">
        <v>58</v>
      </c>
      <c r="AQ1015" t="s">
        <v>58</v>
      </c>
    </row>
    <row r="1016" spans="1:43" x14ac:dyDescent="0.35">
      <c r="A1016" t="s">
        <v>3819</v>
      </c>
      <c r="B1016" t="s">
        <v>47</v>
      </c>
      <c r="C1016" t="s">
        <v>3820</v>
      </c>
      <c r="E1016" t="s">
        <v>49</v>
      </c>
      <c r="F1016" t="s">
        <v>801</v>
      </c>
      <c r="G1016" t="s">
        <v>3821</v>
      </c>
      <c r="I1016" t="str">
        <f>HYPERLINK("https://play.google.com/store/apps/details?id=com.finopaymentbank.mobile&amp;reviewId=29ca6503-24e4-4ca4-a801-259f5ab14100","https://play.google.com/store/apps/details?id=com.finopaymentbank.mobile&amp;reviewId=29ca6503-24e4-4ca4-a801-259f5ab14100")</f>
        <v>https://play.google.com/store/apps/details?id=com.finopaymentbank.mobile&amp;reviewId=29ca6503-24e4-4ca4-a801-259f5ab14100</v>
      </c>
      <c r="J1016" t="s">
        <v>52</v>
      </c>
      <c r="Y1016" t="s">
        <v>53</v>
      </c>
      <c r="Z1016" t="s">
        <v>54</v>
      </c>
      <c r="AI1016" t="s">
        <v>3646</v>
      </c>
      <c r="AJ1016">
        <v>29</v>
      </c>
      <c r="AK1016" t="s">
        <v>63</v>
      </c>
      <c r="AL1016" t="s">
        <v>58</v>
      </c>
      <c r="AM1016" t="s">
        <v>58</v>
      </c>
      <c r="AN1016" t="s">
        <v>58</v>
      </c>
      <c r="AO1016" t="s">
        <v>58</v>
      </c>
      <c r="AP1016" t="s">
        <v>58</v>
      </c>
      <c r="AQ1016" t="s">
        <v>58</v>
      </c>
    </row>
    <row r="1017" spans="1:43" x14ac:dyDescent="0.35">
      <c r="A1017" t="s">
        <v>3819</v>
      </c>
      <c r="B1017" t="s">
        <v>47</v>
      </c>
      <c r="C1017" t="s">
        <v>3650</v>
      </c>
      <c r="E1017" t="s">
        <v>65</v>
      </c>
      <c r="F1017" t="s">
        <v>86</v>
      </c>
      <c r="G1017" t="s">
        <v>3822</v>
      </c>
      <c r="I1017" t="str">
        <f>HYPERLINK("https://play.google.com/store/apps/details?id=com.finopaymentbank.mobile&amp;reviewId=0f3581bf-26ad-4b99-be90-999ebc5aacc2","https://play.google.com/store/apps/details?id=com.finopaymentbank.mobile&amp;reviewId=0f3581bf-26ad-4b99-be90-999ebc5aacc2")</f>
        <v>https://play.google.com/store/apps/details?id=com.finopaymentbank.mobile&amp;reviewId=0f3581bf-26ad-4b99-be90-999ebc5aacc2</v>
      </c>
      <c r="J1017" t="s">
        <v>52</v>
      </c>
      <c r="Y1017" t="s">
        <v>53</v>
      </c>
      <c r="Z1017" t="s">
        <v>68</v>
      </c>
      <c r="AI1017" t="s">
        <v>3823</v>
      </c>
      <c r="AJ1017">
        <v>30</v>
      </c>
      <c r="AK1017" t="s">
        <v>57</v>
      </c>
      <c r="AL1017" t="s">
        <v>58</v>
      </c>
      <c r="AM1017" t="s">
        <v>58</v>
      </c>
      <c r="AN1017" t="s">
        <v>58</v>
      </c>
      <c r="AO1017" t="s">
        <v>58</v>
      </c>
      <c r="AP1017" t="s">
        <v>58</v>
      </c>
      <c r="AQ1017" t="s">
        <v>58</v>
      </c>
    </row>
    <row r="1018" spans="1:43" x14ac:dyDescent="0.35">
      <c r="A1018" t="s">
        <v>3819</v>
      </c>
      <c r="B1018" t="s">
        <v>47</v>
      </c>
      <c r="C1018" t="s">
        <v>3824</v>
      </c>
      <c r="E1018" t="s">
        <v>49</v>
      </c>
      <c r="F1018" t="s">
        <v>3825</v>
      </c>
      <c r="G1018" t="s">
        <v>3826</v>
      </c>
      <c r="I1018" t="str">
        <f>HYPERLINK("https://play.google.com/store/apps/details?id=com.finopaymentbank.mobile&amp;reviewId=89f7e3e9-d9d4-4c9e-b50a-305843618df8","https://play.google.com/store/apps/details?id=com.finopaymentbank.mobile&amp;reviewId=89f7e3e9-d9d4-4c9e-b50a-305843618df8")</f>
        <v>https://play.google.com/store/apps/details?id=com.finopaymentbank.mobile&amp;reviewId=89f7e3e9-d9d4-4c9e-b50a-305843618df8</v>
      </c>
      <c r="J1018" t="s">
        <v>52</v>
      </c>
      <c r="Y1018" t="s">
        <v>53</v>
      </c>
      <c r="Z1018" t="s">
        <v>54</v>
      </c>
      <c r="AH1018" t="s">
        <v>3486</v>
      </c>
      <c r="AI1018" t="s">
        <v>3827</v>
      </c>
      <c r="AJ1018">
        <v>33</v>
      </c>
      <c r="AK1018" t="s">
        <v>63</v>
      </c>
      <c r="AL1018" t="s">
        <v>58</v>
      </c>
      <c r="AM1018" t="s">
        <v>58</v>
      </c>
      <c r="AN1018" t="s">
        <v>58</v>
      </c>
      <c r="AO1018" t="s">
        <v>58</v>
      </c>
      <c r="AP1018" t="s">
        <v>58</v>
      </c>
      <c r="AQ1018" t="s">
        <v>58</v>
      </c>
    </row>
    <row r="1019" spans="1:43" x14ac:dyDescent="0.35">
      <c r="A1019" t="s">
        <v>3819</v>
      </c>
      <c r="B1019" t="s">
        <v>47</v>
      </c>
      <c r="C1019" t="s">
        <v>3828</v>
      </c>
      <c r="E1019" t="s">
        <v>49</v>
      </c>
      <c r="F1019" t="s">
        <v>86</v>
      </c>
      <c r="G1019" t="s">
        <v>3829</v>
      </c>
      <c r="I1019" t="str">
        <f>HYPERLINK("https://play.google.com/store/apps/details?id=com.finopaymentbank.mobile&amp;reviewId=5fa29319-f2f1-4d8c-9f00-92509c903453","https://play.google.com/store/apps/details?id=com.finopaymentbank.mobile&amp;reviewId=5fa29319-f2f1-4d8c-9f00-92509c903453")</f>
        <v>https://play.google.com/store/apps/details?id=com.finopaymentbank.mobile&amp;reviewId=5fa29319-f2f1-4d8c-9f00-92509c903453</v>
      </c>
      <c r="J1019" t="s">
        <v>52</v>
      </c>
      <c r="Y1019" t="s">
        <v>53</v>
      </c>
      <c r="Z1019" t="s">
        <v>54</v>
      </c>
      <c r="AH1019" t="s">
        <v>3486</v>
      </c>
      <c r="AI1019" t="s">
        <v>2869</v>
      </c>
      <c r="AJ1019">
        <v>31</v>
      </c>
      <c r="AK1019" t="s">
        <v>57</v>
      </c>
      <c r="AL1019" t="s">
        <v>58</v>
      </c>
      <c r="AM1019" t="s">
        <v>58</v>
      </c>
      <c r="AN1019" t="s">
        <v>58</v>
      </c>
      <c r="AO1019" t="s">
        <v>58</v>
      </c>
      <c r="AP1019" t="s">
        <v>58</v>
      </c>
      <c r="AQ1019" t="s">
        <v>58</v>
      </c>
    </row>
    <row r="1020" spans="1:43" x14ac:dyDescent="0.35">
      <c r="A1020" t="s">
        <v>3819</v>
      </c>
      <c r="B1020" t="s">
        <v>47</v>
      </c>
      <c r="C1020" t="s">
        <v>223</v>
      </c>
      <c r="E1020" t="s">
        <v>76</v>
      </c>
      <c r="F1020" t="s">
        <v>3830</v>
      </c>
      <c r="G1020" t="s">
        <v>3831</v>
      </c>
      <c r="I1020" t="str">
        <f>HYPERLINK("https://play.google.com/store/apps/details?id=com.finopaymentbank.mobile&amp;reviewId=f3f277fc-f90a-4d53-a9f8-40e0820f45a9","https://play.google.com/store/apps/details?id=com.finopaymentbank.mobile&amp;reviewId=f3f277fc-f90a-4d53-a9f8-40e0820f45a9")</f>
        <v>https://play.google.com/store/apps/details?id=com.finopaymentbank.mobile&amp;reviewId=f3f277fc-f90a-4d53-a9f8-40e0820f45a9</v>
      </c>
      <c r="J1020" t="s">
        <v>52</v>
      </c>
      <c r="Y1020" t="s">
        <v>53</v>
      </c>
      <c r="Z1020" t="s">
        <v>114</v>
      </c>
      <c r="AI1020" t="s">
        <v>3832</v>
      </c>
      <c r="AJ1020">
        <v>33</v>
      </c>
      <c r="AK1020" t="s">
        <v>3552</v>
      </c>
      <c r="AL1020" t="s">
        <v>58</v>
      </c>
      <c r="AM1020" t="s">
        <v>58</v>
      </c>
      <c r="AN1020" t="s">
        <v>58</v>
      </c>
      <c r="AO1020" t="s">
        <v>58</v>
      </c>
      <c r="AP1020" t="s">
        <v>58</v>
      </c>
      <c r="AQ1020" t="s">
        <v>58</v>
      </c>
    </row>
    <row r="1021" spans="1:43" x14ac:dyDescent="0.35">
      <c r="A1021" t="s">
        <v>3819</v>
      </c>
      <c r="B1021" t="s">
        <v>47</v>
      </c>
      <c r="C1021" t="s">
        <v>3833</v>
      </c>
      <c r="E1021" t="s">
        <v>76</v>
      </c>
      <c r="F1021" t="s">
        <v>3834</v>
      </c>
      <c r="G1021" t="s">
        <v>3835</v>
      </c>
      <c r="I1021" t="str">
        <f>HYPERLINK("https://play.google.com/store/apps/details?id=com.finopaymentbank.mobile&amp;reviewId=9cdfdff1-9cc5-4f1e-a498-aa49965b6f32","https://play.google.com/store/apps/details?id=com.finopaymentbank.mobile&amp;reviewId=9cdfdff1-9cc5-4f1e-a498-aa49965b6f32")</f>
        <v>https://play.google.com/store/apps/details?id=com.finopaymentbank.mobile&amp;reviewId=9cdfdff1-9cc5-4f1e-a498-aa49965b6f32</v>
      </c>
      <c r="J1021" t="s">
        <v>52</v>
      </c>
      <c r="Y1021" t="s">
        <v>53</v>
      </c>
      <c r="Z1021" t="s">
        <v>114</v>
      </c>
      <c r="AI1021" t="s">
        <v>3832</v>
      </c>
      <c r="AJ1021">
        <v>33</v>
      </c>
      <c r="AK1021" t="s">
        <v>3552</v>
      </c>
      <c r="AL1021" t="s">
        <v>58</v>
      </c>
      <c r="AM1021" t="s">
        <v>58</v>
      </c>
      <c r="AN1021" t="s">
        <v>58</v>
      </c>
      <c r="AO1021" t="s">
        <v>58</v>
      </c>
      <c r="AP1021" t="s">
        <v>58</v>
      </c>
      <c r="AQ1021" t="s">
        <v>58</v>
      </c>
    </row>
    <row r="1022" spans="1:43" x14ac:dyDescent="0.35">
      <c r="A1022" t="s">
        <v>3819</v>
      </c>
      <c r="B1022" t="s">
        <v>47</v>
      </c>
      <c r="C1022" t="s">
        <v>3833</v>
      </c>
      <c r="E1022" t="s">
        <v>76</v>
      </c>
      <c r="F1022" t="s">
        <v>3834</v>
      </c>
      <c r="G1022" t="s">
        <v>3836</v>
      </c>
      <c r="I1022" t="str">
        <f>HYPERLINK("https://play.google.com/store/apps/details?id=com.finopaymentbank.mobile&amp;reviewId=45e9a9e3-8961-48d8-bb7a-ff0c6fc14924","https://play.google.com/store/apps/details?id=com.finopaymentbank.mobile&amp;reviewId=45e9a9e3-8961-48d8-bb7a-ff0c6fc14924")</f>
        <v>https://play.google.com/store/apps/details?id=com.finopaymentbank.mobile&amp;reviewId=45e9a9e3-8961-48d8-bb7a-ff0c6fc14924</v>
      </c>
      <c r="J1022" t="s">
        <v>52</v>
      </c>
      <c r="Y1022" t="s">
        <v>53</v>
      </c>
      <c r="Z1022" t="s">
        <v>114</v>
      </c>
      <c r="AI1022" t="s">
        <v>3832</v>
      </c>
      <c r="AJ1022">
        <v>33</v>
      </c>
      <c r="AK1022" t="s">
        <v>3552</v>
      </c>
      <c r="AL1022" t="s">
        <v>58</v>
      </c>
      <c r="AM1022" t="s">
        <v>58</v>
      </c>
      <c r="AN1022" t="s">
        <v>58</v>
      </c>
      <c r="AO1022" t="s">
        <v>58</v>
      </c>
      <c r="AP1022" t="s">
        <v>58</v>
      </c>
      <c r="AQ1022" t="s">
        <v>58</v>
      </c>
    </row>
    <row r="1023" spans="1:43" x14ac:dyDescent="0.35">
      <c r="A1023" t="s">
        <v>3819</v>
      </c>
      <c r="B1023" t="s">
        <v>47</v>
      </c>
      <c r="C1023" t="s">
        <v>3833</v>
      </c>
      <c r="E1023" t="s">
        <v>76</v>
      </c>
      <c r="F1023" t="s">
        <v>3837</v>
      </c>
      <c r="G1023" t="s">
        <v>3838</v>
      </c>
      <c r="I1023" t="str">
        <f>HYPERLINK("https://play.google.com/store/apps/details?id=com.finopaymentbank.mobile&amp;reviewId=90d6d691-9f8e-4d07-9902-0655e23fb744","https://play.google.com/store/apps/details?id=com.finopaymentbank.mobile&amp;reviewId=90d6d691-9f8e-4d07-9902-0655e23fb744")</f>
        <v>https://play.google.com/store/apps/details?id=com.finopaymentbank.mobile&amp;reviewId=90d6d691-9f8e-4d07-9902-0655e23fb744</v>
      </c>
      <c r="J1023" t="s">
        <v>52</v>
      </c>
      <c r="Y1023" t="s">
        <v>53</v>
      </c>
      <c r="Z1023" t="s">
        <v>114</v>
      </c>
      <c r="AI1023" t="s">
        <v>3832</v>
      </c>
      <c r="AJ1023">
        <v>33</v>
      </c>
      <c r="AK1023" t="s">
        <v>3552</v>
      </c>
      <c r="AL1023" t="s">
        <v>58</v>
      </c>
      <c r="AM1023" t="s">
        <v>58</v>
      </c>
      <c r="AN1023" t="s">
        <v>58</v>
      </c>
      <c r="AO1023" t="s">
        <v>58</v>
      </c>
      <c r="AP1023" t="s">
        <v>58</v>
      </c>
      <c r="AQ1023" t="s">
        <v>58</v>
      </c>
    </row>
    <row r="1024" spans="1:43" x14ac:dyDescent="0.35">
      <c r="A1024" t="s">
        <v>3819</v>
      </c>
      <c r="B1024" t="s">
        <v>47</v>
      </c>
      <c r="C1024" t="s">
        <v>3839</v>
      </c>
      <c r="E1024" t="s">
        <v>49</v>
      </c>
      <c r="F1024" t="s">
        <v>86</v>
      </c>
      <c r="G1024" t="s">
        <v>3840</v>
      </c>
      <c r="I1024" t="str">
        <f>HYPERLINK("https://play.google.com/store/apps/details?id=com.finopaymentbank.mobile&amp;reviewId=7ac6e304-ee46-4de3-bb60-05b82c5ee987","https://play.google.com/store/apps/details?id=com.finopaymentbank.mobile&amp;reviewId=7ac6e304-ee46-4de3-bb60-05b82c5ee987")</f>
        <v>https://play.google.com/store/apps/details?id=com.finopaymentbank.mobile&amp;reviewId=7ac6e304-ee46-4de3-bb60-05b82c5ee987</v>
      </c>
      <c r="Y1024" t="s">
        <v>53</v>
      </c>
      <c r="Z1024" t="s">
        <v>54</v>
      </c>
      <c r="AH1024" t="s">
        <v>3486</v>
      </c>
      <c r="AI1024" t="s">
        <v>2533</v>
      </c>
      <c r="AJ1024">
        <v>29</v>
      </c>
      <c r="AK1024" t="s">
        <v>57</v>
      </c>
      <c r="AL1024" t="s">
        <v>58</v>
      </c>
      <c r="AM1024" t="s">
        <v>58</v>
      </c>
      <c r="AN1024" t="s">
        <v>58</v>
      </c>
      <c r="AO1024" t="s">
        <v>58</v>
      </c>
      <c r="AP1024" t="s">
        <v>58</v>
      </c>
      <c r="AQ1024" t="s">
        <v>58</v>
      </c>
    </row>
    <row r="1025" spans="1:43" x14ac:dyDescent="0.35">
      <c r="A1025" t="s">
        <v>3819</v>
      </c>
      <c r="B1025" t="s">
        <v>47</v>
      </c>
      <c r="C1025" t="s">
        <v>3841</v>
      </c>
      <c r="E1025" t="s">
        <v>49</v>
      </c>
      <c r="F1025" t="s">
        <v>77</v>
      </c>
      <c r="G1025" t="s">
        <v>3842</v>
      </c>
      <c r="I1025" t="str">
        <f>HYPERLINK("https://play.google.com/store/apps/details?id=com.finopaymentbank.mobile&amp;reviewId=77621f4d-6211-44cd-a6e9-9cbb1fa08cd3","https://play.google.com/store/apps/details?id=com.finopaymentbank.mobile&amp;reviewId=77621f4d-6211-44cd-a6e9-9cbb1fa08cd3")</f>
        <v>https://play.google.com/store/apps/details?id=com.finopaymentbank.mobile&amp;reviewId=77621f4d-6211-44cd-a6e9-9cbb1fa08cd3</v>
      </c>
      <c r="J1025" t="s">
        <v>52</v>
      </c>
      <c r="Y1025" t="s">
        <v>53</v>
      </c>
      <c r="Z1025" t="s">
        <v>54</v>
      </c>
      <c r="AI1025" t="s">
        <v>1070</v>
      </c>
      <c r="AJ1025">
        <v>29</v>
      </c>
      <c r="AK1025" t="s">
        <v>81</v>
      </c>
      <c r="AL1025" t="s">
        <v>58</v>
      </c>
      <c r="AM1025" t="s">
        <v>58</v>
      </c>
      <c r="AN1025" t="s">
        <v>58</v>
      </c>
      <c r="AO1025" t="s">
        <v>58</v>
      </c>
      <c r="AP1025" t="s">
        <v>58</v>
      </c>
      <c r="AQ1025" t="s">
        <v>58</v>
      </c>
    </row>
    <row r="1026" spans="1:43" x14ac:dyDescent="0.35">
      <c r="A1026" t="s">
        <v>3819</v>
      </c>
      <c r="B1026" t="s">
        <v>47</v>
      </c>
      <c r="C1026" t="s">
        <v>3843</v>
      </c>
      <c r="E1026" t="s">
        <v>49</v>
      </c>
      <c r="F1026" t="s">
        <v>77</v>
      </c>
      <c r="G1026" t="s">
        <v>3844</v>
      </c>
      <c r="I1026" t="str">
        <f>HYPERLINK("https://play.google.com/store/apps/details?id=com.finopaymentbank.mobile&amp;reviewId=49044f6d-9815-4895-9f6b-ec3d3cdf0f81","https://play.google.com/store/apps/details?id=com.finopaymentbank.mobile&amp;reviewId=49044f6d-9815-4895-9f6b-ec3d3cdf0f81")</f>
        <v>https://play.google.com/store/apps/details?id=com.finopaymentbank.mobile&amp;reviewId=49044f6d-9815-4895-9f6b-ec3d3cdf0f81</v>
      </c>
      <c r="J1026" t="s">
        <v>52</v>
      </c>
      <c r="Y1026" t="s">
        <v>53</v>
      </c>
      <c r="Z1026" t="s">
        <v>54</v>
      </c>
      <c r="AH1026" t="s">
        <v>3482</v>
      </c>
      <c r="AI1026" t="s">
        <v>166</v>
      </c>
      <c r="AJ1026">
        <v>33</v>
      </c>
      <c r="AK1026" t="s">
        <v>81</v>
      </c>
      <c r="AL1026" t="s">
        <v>58</v>
      </c>
      <c r="AM1026" t="s">
        <v>58</v>
      </c>
      <c r="AN1026" t="s">
        <v>58</v>
      </c>
      <c r="AO1026" t="s">
        <v>58</v>
      </c>
      <c r="AP1026" t="s">
        <v>58</v>
      </c>
      <c r="AQ1026" t="s">
        <v>58</v>
      </c>
    </row>
    <row r="1027" spans="1:43" x14ac:dyDescent="0.35">
      <c r="A1027" t="s">
        <v>3819</v>
      </c>
      <c r="B1027" t="s">
        <v>47</v>
      </c>
      <c r="C1027" t="s">
        <v>3845</v>
      </c>
      <c r="E1027" t="s">
        <v>49</v>
      </c>
      <c r="F1027" t="s">
        <v>86</v>
      </c>
      <c r="G1027" t="s">
        <v>3846</v>
      </c>
      <c r="I1027" t="str">
        <f>HYPERLINK("https://play.google.com/store/apps/details?id=com.finopaymentbank.mobile&amp;reviewId=f2da9dc9-219f-4365-bbd2-af242b13f607","https://play.google.com/store/apps/details?id=com.finopaymentbank.mobile&amp;reviewId=f2da9dc9-219f-4365-bbd2-af242b13f607")</f>
        <v>https://play.google.com/store/apps/details?id=com.finopaymentbank.mobile&amp;reviewId=f2da9dc9-219f-4365-bbd2-af242b13f607</v>
      </c>
      <c r="J1027" t="s">
        <v>52</v>
      </c>
      <c r="Y1027" t="s">
        <v>53</v>
      </c>
      <c r="Z1027" t="s">
        <v>54</v>
      </c>
      <c r="AH1027" t="s">
        <v>3486</v>
      </c>
      <c r="AI1027" t="s">
        <v>1817</v>
      </c>
      <c r="AJ1027">
        <v>33</v>
      </c>
      <c r="AK1027" t="s">
        <v>57</v>
      </c>
      <c r="AL1027" t="s">
        <v>58</v>
      </c>
      <c r="AM1027" t="s">
        <v>58</v>
      </c>
      <c r="AN1027" t="s">
        <v>58</v>
      </c>
      <c r="AO1027" t="s">
        <v>58</v>
      </c>
      <c r="AP1027" t="s">
        <v>58</v>
      </c>
      <c r="AQ1027" t="s">
        <v>58</v>
      </c>
    </row>
    <row r="1028" spans="1:43" x14ac:dyDescent="0.35">
      <c r="A1028" t="s">
        <v>3819</v>
      </c>
      <c r="B1028" t="s">
        <v>47</v>
      </c>
      <c r="C1028" t="s">
        <v>3847</v>
      </c>
      <c r="E1028" t="s">
        <v>49</v>
      </c>
      <c r="F1028" t="s">
        <v>3848</v>
      </c>
      <c r="G1028" t="s">
        <v>3849</v>
      </c>
      <c r="I1028" t="str">
        <f>HYPERLINK("https://play.google.com/store/apps/details?id=com.finopaymentbank.mobile&amp;reviewId=81642319-612f-4f78-ac11-7664a3465cd1","https://play.google.com/store/apps/details?id=com.finopaymentbank.mobile&amp;reviewId=81642319-612f-4f78-ac11-7664a3465cd1")</f>
        <v>https://play.google.com/store/apps/details?id=com.finopaymentbank.mobile&amp;reviewId=81642319-612f-4f78-ac11-7664a3465cd1</v>
      </c>
      <c r="J1028" t="s">
        <v>52</v>
      </c>
      <c r="Y1028" t="s">
        <v>53</v>
      </c>
      <c r="Z1028" t="s">
        <v>54</v>
      </c>
      <c r="AH1028" t="s">
        <v>3486</v>
      </c>
      <c r="AI1028" t="s">
        <v>3850</v>
      </c>
      <c r="AJ1028">
        <v>30</v>
      </c>
      <c r="AK1028" t="s">
        <v>116</v>
      </c>
      <c r="AL1028" t="s">
        <v>58</v>
      </c>
      <c r="AM1028" t="s">
        <v>58</v>
      </c>
      <c r="AN1028" t="s">
        <v>58</v>
      </c>
      <c r="AO1028" t="s">
        <v>58</v>
      </c>
      <c r="AP1028" t="s">
        <v>58</v>
      </c>
      <c r="AQ1028" t="s">
        <v>58</v>
      </c>
    </row>
    <row r="1029" spans="1:43" x14ac:dyDescent="0.35">
      <c r="A1029" t="s">
        <v>3819</v>
      </c>
      <c r="B1029" t="s">
        <v>47</v>
      </c>
      <c r="C1029" t="s">
        <v>3851</v>
      </c>
      <c r="E1029" t="s">
        <v>49</v>
      </c>
      <c r="F1029" t="s">
        <v>86</v>
      </c>
      <c r="G1029" t="s">
        <v>3852</v>
      </c>
      <c r="I1029" t="str">
        <f>HYPERLINK("https://play.google.com/store/apps/details?id=com.finopaymentbank.mobile&amp;reviewId=3dd65427-53e6-44cb-8733-38b5e951fe71","https://play.google.com/store/apps/details?id=com.finopaymentbank.mobile&amp;reviewId=3dd65427-53e6-44cb-8733-38b5e951fe71")</f>
        <v>https://play.google.com/store/apps/details?id=com.finopaymentbank.mobile&amp;reviewId=3dd65427-53e6-44cb-8733-38b5e951fe71</v>
      </c>
      <c r="J1029" t="s">
        <v>52</v>
      </c>
      <c r="Y1029" t="s">
        <v>53</v>
      </c>
      <c r="Z1029" t="s">
        <v>54</v>
      </c>
      <c r="AH1029" t="s">
        <v>3486</v>
      </c>
      <c r="AI1029" t="s">
        <v>3853</v>
      </c>
      <c r="AJ1029">
        <v>31</v>
      </c>
      <c r="AK1029" t="s">
        <v>57</v>
      </c>
      <c r="AL1029" t="s">
        <v>58</v>
      </c>
      <c r="AM1029" t="s">
        <v>58</v>
      </c>
      <c r="AN1029" t="s">
        <v>58</v>
      </c>
      <c r="AO1029" t="s">
        <v>58</v>
      </c>
      <c r="AP1029" t="s">
        <v>58</v>
      </c>
      <c r="AQ1029" t="s">
        <v>58</v>
      </c>
    </row>
    <row r="1030" spans="1:43" x14ac:dyDescent="0.35">
      <c r="A1030" t="s">
        <v>3819</v>
      </c>
      <c r="B1030" t="s">
        <v>47</v>
      </c>
      <c r="C1030" t="s">
        <v>3166</v>
      </c>
      <c r="E1030" t="s">
        <v>49</v>
      </c>
      <c r="F1030" t="s">
        <v>86</v>
      </c>
      <c r="G1030" t="s">
        <v>3854</v>
      </c>
      <c r="I1030" t="str">
        <f>HYPERLINK("https://play.google.com/store/apps/details?id=com.finopaymentbank.mobile&amp;reviewId=9c317950-dc36-4df9-b808-04b729a39fb0","https://play.google.com/store/apps/details?id=com.finopaymentbank.mobile&amp;reviewId=9c317950-dc36-4df9-b808-04b729a39fb0")</f>
        <v>https://play.google.com/store/apps/details?id=com.finopaymentbank.mobile&amp;reviewId=9c317950-dc36-4df9-b808-04b729a39fb0</v>
      </c>
      <c r="J1030" t="s">
        <v>211</v>
      </c>
      <c r="Y1030" t="s">
        <v>53</v>
      </c>
      <c r="Z1030" t="s">
        <v>54</v>
      </c>
      <c r="AH1030" t="s">
        <v>3486</v>
      </c>
      <c r="AI1030" t="s">
        <v>2721</v>
      </c>
      <c r="AJ1030">
        <v>29</v>
      </c>
      <c r="AK1030" t="s">
        <v>57</v>
      </c>
      <c r="AL1030" t="s">
        <v>58</v>
      </c>
      <c r="AM1030" t="s">
        <v>58</v>
      </c>
      <c r="AN1030" t="s">
        <v>58</v>
      </c>
      <c r="AO1030" t="s">
        <v>58</v>
      </c>
      <c r="AP1030" t="s">
        <v>58</v>
      </c>
      <c r="AQ1030" t="s">
        <v>58</v>
      </c>
    </row>
    <row r="1031" spans="1:43" x14ac:dyDescent="0.35">
      <c r="A1031" t="s">
        <v>3819</v>
      </c>
      <c r="B1031" t="s">
        <v>47</v>
      </c>
      <c r="C1031" t="s">
        <v>3855</v>
      </c>
      <c r="E1031" t="s">
        <v>49</v>
      </c>
      <c r="F1031" t="s">
        <v>66</v>
      </c>
      <c r="G1031" t="s">
        <v>3856</v>
      </c>
      <c r="I1031" t="str">
        <f>HYPERLINK("https://play.google.com/store/apps/details?id=com.finopaymentbank.mobile&amp;reviewId=e3894265-1f6a-4211-9c6e-ace679de3de1","https://play.google.com/store/apps/details?id=com.finopaymentbank.mobile&amp;reviewId=e3894265-1f6a-4211-9c6e-ace679de3de1")</f>
        <v>https://play.google.com/store/apps/details?id=com.finopaymentbank.mobile&amp;reviewId=e3894265-1f6a-4211-9c6e-ace679de3de1</v>
      </c>
      <c r="J1031" t="s">
        <v>52</v>
      </c>
      <c r="Y1031" t="s">
        <v>53</v>
      </c>
      <c r="Z1031" t="s">
        <v>54</v>
      </c>
      <c r="AI1031" t="s">
        <v>759</v>
      </c>
      <c r="AJ1031">
        <v>27</v>
      </c>
      <c r="AK1031" t="s">
        <v>70</v>
      </c>
      <c r="AL1031" t="s">
        <v>58</v>
      </c>
      <c r="AM1031" t="s">
        <v>58</v>
      </c>
      <c r="AN1031" t="s">
        <v>58</v>
      </c>
      <c r="AO1031" t="s">
        <v>58</v>
      </c>
      <c r="AP1031" t="s">
        <v>58</v>
      </c>
      <c r="AQ1031" t="s">
        <v>58</v>
      </c>
    </row>
    <row r="1032" spans="1:43" x14ac:dyDescent="0.35">
      <c r="A1032" t="s">
        <v>3819</v>
      </c>
      <c r="B1032" t="s">
        <v>47</v>
      </c>
      <c r="C1032" t="s">
        <v>3857</v>
      </c>
      <c r="E1032" t="s">
        <v>76</v>
      </c>
      <c r="F1032" t="s">
        <v>3858</v>
      </c>
      <c r="G1032" t="s">
        <v>3859</v>
      </c>
      <c r="I1032" t="str">
        <f>HYPERLINK("https://play.google.com/store/apps/details?id=com.finopaymentbank.mobile&amp;reviewId=b08a3b61-2b76-4f64-8f35-81fb36649359","https://play.google.com/store/apps/details?id=com.finopaymentbank.mobile&amp;reviewId=b08a3b61-2b76-4f64-8f35-81fb36649359")</f>
        <v>https://play.google.com/store/apps/details?id=com.finopaymentbank.mobile&amp;reviewId=b08a3b61-2b76-4f64-8f35-81fb36649359</v>
      </c>
      <c r="J1032" t="s">
        <v>52</v>
      </c>
      <c r="Y1032" t="s">
        <v>53</v>
      </c>
      <c r="Z1032" t="s">
        <v>114</v>
      </c>
      <c r="AI1032" t="s">
        <v>426</v>
      </c>
      <c r="AJ1032">
        <v>27</v>
      </c>
      <c r="AK1032" t="s">
        <v>63</v>
      </c>
      <c r="AL1032" t="s">
        <v>58</v>
      </c>
      <c r="AM1032" t="s">
        <v>58</v>
      </c>
      <c r="AN1032" t="s">
        <v>58</v>
      </c>
      <c r="AO1032" t="s">
        <v>58</v>
      </c>
      <c r="AP1032" t="s">
        <v>58</v>
      </c>
      <c r="AQ1032" t="s">
        <v>58</v>
      </c>
    </row>
    <row r="1033" spans="1:43" x14ac:dyDescent="0.35">
      <c r="A1033" t="s">
        <v>3819</v>
      </c>
      <c r="B1033" t="s">
        <v>47</v>
      </c>
      <c r="C1033" t="s">
        <v>3860</v>
      </c>
      <c r="E1033" t="s">
        <v>49</v>
      </c>
      <c r="F1033" t="s">
        <v>3374</v>
      </c>
      <c r="G1033" t="s">
        <v>3861</v>
      </c>
      <c r="I1033" t="str">
        <f>HYPERLINK("https://play.google.com/store/apps/details?id=com.finopaymentbank.mobile&amp;reviewId=90b9180e-bc4f-44ed-864b-892020f857df","https://play.google.com/store/apps/details?id=com.finopaymentbank.mobile&amp;reviewId=90b9180e-bc4f-44ed-864b-892020f857df")</f>
        <v>https://play.google.com/store/apps/details?id=com.finopaymentbank.mobile&amp;reviewId=90b9180e-bc4f-44ed-864b-892020f857df</v>
      </c>
      <c r="J1033" t="s">
        <v>52</v>
      </c>
      <c r="Y1033" t="s">
        <v>53</v>
      </c>
      <c r="Z1033" t="s">
        <v>54</v>
      </c>
      <c r="AI1033" t="s">
        <v>997</v>
      </c>
      <c r="AJ1033">
        <v>30</v>
      </c>
      <c r="AK1033" t="s">
        <v>202</v>
      </c>
      <c r="AL1033" t="s">
        <v>58</v>
      </c>
      <c r="AM1033" t="s">
        <v>58</v>
      </c>
      <c r="AN1033" t="s">
        <v>58</v>
      </c>
      <c r="AO1033" t="s">
        <v>58</v>
      </c>
      <c r="AP1033" t="s">
        <v>58</v>
      </c>
      <c r="AQ1033" t="s">
        <v>58</v>
      </c>
    </row>
    <row r="1034" spans="1:43" x14ac:dyDescent="0.35">
      <c r="A1034" t="s">
        <v>3819</v>
      </c>
      <c r="B1034" t="s">
        <v>47</v>
      </c>
      <c r="C1034" t="s">
        <v>3862</v>
      </c>
      <c r="E1034" t="s">
        <v>76</v>
      </c>
      <c r="F1034" t="s">
        <v>3863</v>
      </c>
      <c r="G1034" t="s">
        <v>3864</v>
      </c>
      <c r="I1034" t="str">
        <f>HYPERLINK("https://play.google.com/store/apps/details?id=com.finopaymentbank.mobile&amp;reviewId=216ee0c6-20eb-4dbd-ab78-3a4b40d8312b","https://play.google.com/store/apps/details?id=com.finopaymentbank.mobile&amp;reviewId=216ee0c6-20eb-4dbd-ab78-3a4b40d8312b")</f>
        <v>https://play.google.com/store/apps/details?id=com.finopaymentbank.mobile&amp;reviewId=216ee0c6-20eb-4dbd-ab78-3a4b40d8312b</v>
      </c>
      <c r="J1034" t="s">
        <v>52</v>
      </c>
      <c r="Y1034" t="s">
        <v>53</v>
      </c>
      <c r="Z1034" t="s">
        <v>114</v>
      </c>
      <c r="AH1034" t="s">
        <v>55</v>
      </c>
      <c r="AI1034" t="s">
        <v>322</v>
      </c>
      <c r="AJ1034">
        <v>27</v>
      </c>
      <c r="AK1034" t="s">
        <v>63</v>
      </c>
      <c r="AL1034" t="s">
        <v>58</v>
      </c>
      <c r="AM1034" t="s">
        <v>58</v>
      </c>
      <c r="AN1034" t="s">
        <v>58</v>
      </c>
      <c r="AO1034" t="s">
        <v>58</v>
      </c>
      <c r="AP1034" t="s">
        <v>58</v>
      </c>
      <c r="AQ1034" t="s">
        <v>58</v>
      </c>
    </row>
    <row r="1035" spans="1:43" x14ac:dyDescent="0.35">
      <c r="A1035" t="s">
        <v>3819</v>
      </c>
      <c r="B1035" t="s">
        <v>47</v>
      </c>
      <c r="C1035" t="s">
        <v>3833</v>
      </c>
      <c r="E1035" t="s">
        <v>76</v>
      </c>
      <c r="F1035" t="s">
        <v>3865</v>
      </c>
      <c r="G1035" t="s">
        <v>3866</v>
      </c>
      <c r="I1035" t="str">
        <f>HYPERLINK("https://play.google.com/store/apps/details?id=com.finopaymentbank.mobile&amp;reviewId=bc1011bf-59b8-424d-ac36-84c187c5eafd","https://play.google.com/store/apps/details?id=com.finopaymentbank.mobile&amp;reviewId=bc1011bf-59b8-424d-ac36-84c187c5eafd")</f>
        <v>https://play.google.com/store/apps/details?id=com.finopaymentbank.mobile&amp;reviewId=bc1011bf-59b8-424d-ac36-84c187c5eafd</v>
      </c>
      <c r="J1035" t="s">
        <v>52</v>
      </c>
      <c r="Y1035" t="s">
        <v>53</v>
      </c>
      <c r="Z1035" t="s">
        <v>114</v>
      </c>
      <c r="AH1035" t="s">
        <v>3482</v>
      </c>
      <c r="AI1035" t="s">
        <v>3832</v>
      </c>
      <c r="AJ1035">
        <v>33</v>
      </c>
      <c r="AK1035" t="s">
        <v>63</v>
      </c>
      <c r="AL1035" t="s">
        <v>58</v>
      </c>
      <c r="AM1035" t="s">
        <v>58</v>
      </c>
      <c r="AN1035" t="s">
        <v>58</v>
      </c>
      <c r="AO1035" t="s">
        <v>58</v>
      </c>
      <c r="AP1035" t="s">
        <v>58</v>
      </c>
      <c r="AQ1035" t="s">
        <v>58</v>
      </c>
    </row>
    <row r="1036" spans="1:43" x14ac:dyDescent="0.35">
      <c r="A1036" t="s">
        <v>3819</v>
      </c>
      <c r="B1036" t="s">
        <v>47</v>
      </c>
      <c r="C1036" t="s">
        <v>3867</v>
      </c>
      <c r="E1036" t="s">
        <v>76</v>
      </c>
      <c r="F1036" t="s">
        <v>3868</v>
      </c>
      <c r="G1036" t="s">
        <v>3869</v>
      </c>
      <c r="I1036" t="str">
        <f>HYPERLINK("https://play.google.com/store/apps/details?id=com.finopaymentbank.mobile&amp;reviewId=9072f541-a523-47ba-9faf-4b42c1cb24c1","https://play.google.com/store/apps/details?id=com.finopaymentbank.mobile&amp;reviewId=9072f541-a523-47ba-9faf-4b42c1cb24c1")</f>
        <v>https://play.google.com/store/apps/details?id=com.finopaymentbank.mobile&amp;reviewId=9072f541-a523-47ba-9faf-4b42c1cb24c1</v>
      </c>
      <c r="J1036" t="s">
        <v>52</v>
      </c>
      <c r="Y1036" t="s">
        <v>53</v>
      </c>
      <c r="Z1036" t="s">
        <v>114</v>
      </c>
      <c r="AH1036" t="s">
        <v>3486</v>
      </c>
      <c r="AI1036" t="s">
        <v>1274</v>
      </c>
      <c r="AJ1036">
        <v>33</v>
      </c>
      <c r="AK1036" t="s">
        <v>63</v>
      </c>
      <c r="AL1036" t="s">
        <v>58</v>
      </c>
      <c r="AM1036" t="s">
        <v>58</v>
      </c>
      <c r="AN1036" t="s">
        <v>58</v>
      </c>
      <c r="AO1036" t="s">
        <v>58</v>
      </c>
      <c r="AP1036" t="s">
        <v>58</v>
      </c>
      <c r="AQ1036" t="s">
        <v>58</v>
      </c>
    </row>
    <row r="1037" spans="1:43" x14ac:dyDescent="0.35">
      <c r="A1037" t="s">
        <v>3870</v>
      </c>
      <c r="B1037" t="s">
        <v>47</v>
      </c>
      <c r="C1037" t="s">
        <v>3871</v>
      </c>
      <c r="E1037" t="s">
        <v>49</v>
      </c>
      <c r="F1037" t="s">
        <v>550</v>
      </c>
      <c r="G1037" t="s">
        <v>3872</v>
      </c>
      <c r="I1037" t="str">
        <f>HYPERLINK("https://play.google.com/store/apps/details?id=com.finopaymentbank.mobile&amp;reviewId=5b93c154-372e-4056-ba4e-ce7989c2e081","https://play.google.com/store/apps/details?id=com.finopaymentbank.mobile&amp;reviewId=5b93c154-372e-4056-ba4e-ce7989c2e081")</f>
        <v>https://play.google.com/store/apps/details?id=com.finopaymentbank.mobile&amp;reviewId=5b93c154-372e-4056-ba4e-ce7989c2e081</v>
      </c>
      <c r="J1037" t="s">
        <v>52</v>
      </c>
      <c r="Y1037" t="s">
        <v>53</v>
      </c>
      <c r="Z1037" t="s">
        <v>54</v>
      </c>
      <c r="AH1037" t="s">
        <v>1990</v>
      </c>
      <c r="AI1037" t="s">
        <v>319</v>
      </c>
      <c r="AJ1037">
        <v>33</v>
      </c>
      <c r="AK1037" t="s">
        <v>154</v>
      </c>
      <c r="AL1037" t="s">
        <v>58</v>
      </c>
      <c r="AM1037" t="s">
        <v>58</v>
      </c>
      <c r="AN1037" t="s">
        <v>58</v>
      </c>
      <c r="AO1037" t="s">
        <v>58</v>
      </c>
      <c r="AP1037" t="s">
        <v>58</v>
      </c>
      <c r="AQ1037" t="s">
        <v>58</v>
      </c>
    </row>
    <row r="1038" spans="1:43" x14ac:dyDescent="0.35">
      <c r="A1038" t="s">
        <v>3870</v>
      </c>
      <c r="B1038" t="s">
        <v>47</v>
      </c>
      <c r="C1038" t="s">
        <v>3873</v>
      </c>
      <c r="E1038" t="s">
        <v>49</v>
      </c>
      <c r="F1038" t="s">
        <v>66</v>
      </c>
      <c r="G1038" t="s">
        <v>3874</v>
      </c>
      <c r="I1038" t="str">
        <f>HYPERLINK("https://play.google.com/store/apps/details?id=com.finopaymentbank.mobile&amp;reviewId=338710da-760c-4e16-9ece-f9b411014a3f","https://play.google.com/store/apps/details?id=com.finopaymentbank.mobile&amp;reviewId=338710da-760c-4e16-9ece-f9b411014a3f")</f>
        <v>https://play.google.com/store/apps/details?id=com.finopaymentbank.mobile&amp;reviewId=338710da-760c-4e16-9ece-f9b411014a3f</v>
      </c>
      <c r="J1038" t="s">
        <v>92</v>
      </c>
      <c r="Y1038" t="s">
        <v>53</v>
      </c>
      <c r="Z1038" t="s">
        <v>54</v>
      </c>
      <c r="AI1038" t="s">
        <v>162</v>
      </c>
      <c r="AJ1038">
        <v>30</v>
      </c>
      <c r="AK1038" t="s">
        <v>70</v>
      </c>
      <c r="AL1038" t="s">
        <v>58</v>
      </c>
      <c r="AM1038" t="s">
        <v>58</v>
      </c>
      <c r="AN1038" t="s">
        <v>58</v>
      </c>
      <c r="AO1038" t="s">
        <v>58</v>
      </c>
      <c r="AP1038" t="s">
        <v>58</v>
      </c>
      <c r="AQ1038" t="s">
        <v>58</v>
      </c>
    </row>
    <row r="1039" spans="1:43" x14ac:dyDescent="0.35">
      <c r="A1039" t="s">
        <v>3870</v>
      </c>
      <c r="B1039" t="s">
        <v>47</v>
      </c>
      <c r="C1039" t="s">
        <v>3875</v>
      </c>
      <c r="E1039" t="s">
        <v>49</v>
      </c>
      <c r="F1039" t="s">
        <v>3876</v>
      </c>
      <c r="G1039" t="s">
        <v>3877</v>
      </c>
      <c r="I1039" t="str">
        <f>HYPERLINK("https://play.google.com/store/apps/details?id=com.finopaymentbank.mobile&amp;reviewId=df79ba3a-50db-4d3a-b698-c3b354280c38","https://play.google.com/store/apps/details?id=com.finopaymentbank.mobile&amp;reviewId=df79ba3a-50db-4d3a-b698-c3b354280c38")</f>
        <v>https://play.google.com/store/apps/details?id=com.finopaymentbank.mobile&amp;reviewId=df79ba3a-50db-4d3a-b698-c3b354280c38</v>
      </c>
      <c r="Y1039" t="s">
        <v>53</v>
      </c>
      <c r="Z1039" t="s">
        <v>54</v>
      </c>
      <c r="AH1039" t="s">
        <v>3486</v>
      </c>
      <c r="AI1039" t="s">
        <v>1145</v>
      </c>
      <c r="AJ1039">
        <v>34</v>
      </c>
      <c r="AK1039" t="s">
        <v>63</v>
      </c>
      <c r="AL1039" t="s">
        <v>58</v>
      </c>
      <c r="AM1039" t="s">
        <v>58</v>
      </c>
      <c r="AN1039" t="s">
        <v>58</v>
      </c>
      <c r="AO1039" t="s">
        <v>58</v>
      </c>
      <c r="AP1039" t="s">
        <v>58</v>
      </c>
      <c r="AQ1039" t="s">
        <v>58</v>
      </c>
    </row>
    <row r="1040" spans="1:43" x14ac:dyDescent="0.35">
      <c r="A1040" t="s">
        <v>3870</v>
      </c>
      <c r="B1040" t="s">
        <v>47</v>
      </c>
      <c r="C1040" t="s">
        <v>3878</v>
      </c>
      <c r="E1040" t="s">
        <v>49</v>
      </c>
      <c r="F1040" t="s">
        <v>77</v>
      </c>
      <c r="G1040" t="s">
        <v>3879</v>
      </c>
      <c r="I1040" t="str">
        <f>HYPERLINK("https://play.google.com/store/apps/details?id=com.finopaymentbank.mobile&amp;reviewId=e3f2cbf9-b54a-4392-bb5c-ccb36b9ed101","https://play.google.com/store/apps/details?id=com.finopaymentbank.mobile&amp;reviewId=e3f2cbf9-b54a-4392-bb5c-ccb36b9ed101")</f>
        <v>https://play.google.com/store/apps/details?id=com.finopaymentbank.mobile&amp;reviewId=e3f2cbf9-b54a-4392-bb5c-ccb36b9ed101</v>
      </c>
      <c r="J1040" t="s">
        <v>52</v>
      </c>
      <c r="Y1040" t="s">
        <v>53</v>
      </c>
      <c r="Z1040" t="s">
        <v>54</v>
      </c>
      <c r="AH1040" t="s">
        <v>3482</v>
      </c>
      <c r="AI1040" t="s">
        <v>3313</v>
      </c>
      <c r="AJ1040">
        <v>33</v>
      </c>
      <c r="AK1040" t="s">
        <v>81</v>
      </c>
      <c r="AL1040" t="s">
        <v>58</v>
      </c>
      <c r="AM1040" t="s">
        <v>58</v>
      </c>
      <c r="AN1040" t="s">
        <v>58</v>
      </c>
      <c r="AO1040" t="s">
        <v>58</v>
      </c>
      <c r="AP1040" t="s">
        <v>58</v>
      </c>
      <c r="AQ1040" t="s">
        <v>58</v>
      </c>
    </row>
    <row r="1041" spans="1:43" x14ac:dyDescent="0.35">
      <c r="A1041" t="s">
        <v>3870</v>
      </c>
      <c r="B1041" t="s">
        <v>47</v>
      </c>
      <c r="C1041" t="s">
        <v>3880</v>
      </c>
      <c r="E1041" t="s">
        <v>76</v>
      </c>
      <c r="F1041" t="s">
        <v>3881</v>
      </c>
      <c r="G1041" t="s">
        <v>3882</v>
      </c>
      <c r="I1041" t="str">
        <f>HYPERLINK("https://play.google.com/store/apps/details?id=com.finopaymentbank.mobile&amp;reviewId=f28590dd-edd3-4c4d-bd49-35b0f6fabeba","https://play.google.com/store/apps/details?id=com.finopaymentbank.mobile&amp;reviewId=f28590dd-edd3-4c4d-bd49-35b0f6fabeba")</f>
        <v>https://play.google.com/store/apps/details?id=com.finopaymentbank.mobile&amp;reviewId=f28590dd-edd3-4c4d-bd49-35b0f6fabeba</v>
      </c>
      <c r="J1041" t="s">
        <v>52</v>
      </c>
      <c r="Y1041" t="s">
        <v>53</v>
      </c>
      <c r="Z1041" t="s">
        <v>114</v>
      </c>
      <c r="AI1041" t="s">
        <v>69</v>
      </c>
      <c r="AJ1041">
        <v>34</v>
      </c>
      <c r="AK1041" t="s">
        <v>70</v>
      </c>
      <c r="AL1041" t="s">
        <v>58</v>
      </c>
      <c r="AM1041" t="s">
        <v>58</v>
      </c>
      <c r="AN1041" t="s">
        <v>58</v>
      </c>
      <c r="AO1041" t="s">
        <v>58</v>
      </c>
      <c r="AP1041" t="s">
        <v>58</v>
      </c>
      <c r="AQ1041" t="s">
        <v>58</v>
      </c>
    </row>
    <row r="1042" spans="1:43" x14ac:dyDescent="0.35">
      <c r="A1042" t="s">
        <v>3870</v>
      </c>
      <c r="B1042" t="s">
        <v>47</v>
      </c>
      <c r="C1042" t="s">
        <v>3883</v>
      </c>
      <c r="E1042" t="s">
        <v>49</v>
      </c>
      <c r="F1042" t="s">
        <v>3884</v>
      </c>
      <c r="G1042" t="s">
        <v>3885</v>
      </c>
      <c r="I1042" t="str">
        <f>HYPERLINK("https://play.google.com/store/apps/details?id=com.finopaymentbank.mobile&amp;reviewId=13241f0b-d53c-450a-91c4-9c4fc4362976","https://play.google.com/store/apps/details?id=com.finopaymentbank.mobile&amp;reviewId=13241f0b-d53c-450a-91c4-9c4fc4362976")</f>
        <v>https://play.google.com/store/apps/details?id=com.finopaymentbank.mobile&amp;reviewId=13241f0b-d53c-450a-91c4-9c4fc4362976</v>
      </c>
      <c r="J1042" t="s">
        <v>52</v>
      </c>
      <c r="Y1042" t="s">
        <v>53</v>
      </c>
      <c r="Z1042" t="s">
        <v>54</v>
      </c>
      <c r="AI1042" t="s">
        <v>106</v>
      </c>
      <c r="AJ1042">
        <v>31</v>
      </c>
      <c r="AK1042" t="s">
        <v>70</v>
      </c>
      <c r="AL1042" t="s">
        <v>58</v>
      </c>
      <c r="AM1042" t="s">
        <v>58</v>
      </c>
      <c r="AN1042" t="s">
        <v>58</v>
      </c>
      <c r="AO1042" t="s">
        <v>58</v>
      </c>
      <c r="AP1042" t="s">
        <v>58</v>
      </c>
      <c r="AQ1042" t="s">
        <v>58</v>
      </c>
    </row>
    <row r="1043" spans="1:43" x14ac:dyDescent="0.35">
      <c r="A1043" t="s">
        <v>3870</v>
      </c>
      <c r="B1043" t="s">
        <v>47</v>
      </c>
      <c r="C1043" t="s">
        <v>3886</v>
      </c>
      <c r="E1043" t="s">
        <v>49</v>
      </c>
      <c r="F1043" t="s">
        <v>77</v>
      </c>
      <c r="G1043" t="s">
        <v>3887</v>
      </c>
      <c r="I1043" t="str">
        <f>HYPERLINK("https://play.google.com/store/apps/details?id=com.finopaymentbank.mobile&amp;reviewId=4dcbd98d-1a9c-493e-b5b8-9da743386246","https://play.google.com/store/apps/details?id=com.finopaymentbank.mobile&amp;reviewId=4dcbd98d-1a9c-493e-b5b8-9da743386246")</f>
        <v>https://play.google.com/store/apps/details?id=com.finopaymentbank.mobile&amp;reviewId=4dcbd98d-1a9c-493e-b5b8-9da743386246</v>
      </c>
      <c r="J1043" t="s">
        <v>52</v>
      </c>
      <c r="Y1043" t="s">
        <v>53</v>
      </c>
      <c r="Z1043" t="s">
        <v>54</v>
      </c>
      <c r="AH1043" t="s">
        <v>3482</v>
      </c>
      <c r="AI1043" t="s">
        <v>56</v>
      </c>
      <c r="AJ1043">
        <v>33</v>
      </c>
      <c r="AK1043" t="s">
        <v>81</v>
      </c>
      <c r="AL1043" t="s">
        <v>58</v>
      </c>
      <c r="AM1043" t="s">
        <v>58</v>
      </c>
      <c r="AN1043" t="s">
        <v>58</v>
      </c>
      <c r="AO1043" t="s">
        <v>58</v>
      </c>
      <c r="AP1043" t="s">
        <v>58</v>
      </c>
      <c r="AQ1043" t="s">
        <v>58</v>
      </c>
    </row>
    <row r="1044" spans="1:43" x14ac:dyDescent="0.35">
      <c r="A1044" t="s">
        <v>3870</v>
      </c>
      <c r="B1044" t="s">
        <v>47</v>
      </c>
      <c r="C1044" t="s">
        <v>3888</v>
      </c>
      <c r="E1044" t="s">
        <v>76</v>
      </c>
      <c r="F1044" t="s">
        <v>3889</v>
      </c>
      <c r="G1044" t="s">
        <v>3890</v>
      </c>
      <c r="I1044" t="str">
        <f>HYPERLINK("https://play.google.com/store/apps/details?id=com.finopaymentbank.mobile&amp;reviewId=be1abc0b-839b-4816-81ef-ec79adbb1ae9","https://play.google.com/store/apps/details?id=com.finopaymentbank.mobile&amp;reviewId=be1abc0b-839b-4816-81ef-ec79adbb1ae9")</f>
        <v>https://play.google.com/store/apps/details?id=com.finopaymentbank.mobile&amp;reviewId=be1abc0b-839b-4816-81ef-ec79adbb1ae9</v>
      </c>
      <c r="J1044" t="s">
        <v>52</v>
      </c>
      <c r="Y1044" t="s">
        <v>53</v>
      </c>
      <c r="Z1044" t="s">
        <v>114</v>
      </c>
      <c r="AH1044" t="s">
        <v>3482</v>
      </c>
      <c r="AI1044" t="s">
        <v>101</v>
      </c>
      <c r="AJ1044">
        <v>27</v>
      </c>
      <c r="AK1044" t="s">
        <v>63</v>
      </c>
      <c r="AL1044" t="s">
        <v>58</v>
      </c>
      <c r="AM1044" t="s">
        <v>58</v>
      </c>
      <c r="AN1044" t="s">
        <v>58</v>
      </c>
      <c r="AO1044" t="s">
        <v>58</v>
      </c>
      <c r="AP1044" t="s">
        <v>58</v>
      </c>
      <c r="AQ1044" t="s">
        <v>58</v>
      </c>
    </row>
    <row r="1045" spans="1:43" x14ac:dyDescent="0.35">
      <c r="A1045" t="s">
        <v>3870</v>
      </c>
      <c r="B1045" t="s">
        <v>47</v>
      </c>
      <c r="C1045" t="s">
        <v>3891</v>
      </c>
      <c r="E1045" t="s">
        <v>49</v>
      </c>
      <c r="F1045" t="s">
        <v>3892</v>
      </c>
      <c r="G1045" t="s">
        <v>3893</v>
      </c>
      <c r="I1045" t="str">
        <f>HYPERLINK("https://play.google.com/store/apps/details?id=com.finopaymentbank.mobile&amp;reviewId=4475558d-209a-4fa5-8d43-8dd8eef8ca8d","https://play.google.com/store/apps/details?id=com.finopaymentbank.mobile&amp;reviewId=4475558d-209a-4fa5-8d43-8dd8eef8ca8d")</f>
        <v>https://play.google.com/store/apps/details?id=com.finopaymentbank.mobile&amp;reviewId=4475558d-209a-4fa5-8d43-8dd8eef8ca8d</v>
      </c>
      <c r="J1045" t="s">
        <v>92</v>
      </c>
      <c r="Y1045" t="s">
        <v>53</v>
      </c>
      <c r="Z1045" t="s">
        <v>54</v>
      </c>
      <c r="AH1045" t="s">
        <v>3486</v>
      </c>
      <c r="AI1045" t="s">
        <v>2429</v>
      </c>
      <c r="AJ1045">
        <v>33</v>
      </c>
      <c r="AK1045" t="s">
        <v>63</v>
      </c>
      <c r="AL1045" t="s">
        <v>58</v>
      </c>
      <c r="AM1045" t="s">
        <v>58</v>
      </c>
      <c r="AN1045" t="s">
        <v>58</v>
      </c>
      <c r="AO1045" t="s">
        <v>58</v>
      </c>
      <c r="AP1045" t="s">
        <v>58</v>
      </c>
      <c r="AQ1045" t="s">
        <v>58</v>
      </c>
    </row>
    <row r="1046" spans="1:43" x14ac:dyDescent="0.35">
      <c r="A1046" t="s">
        <v>3870</v>
      </c>
      <c r="B1046" t="s">
        <v>47</v>
      </c>
      <c r="C1046" t="s">
        <v>3894</v>
      </c>
      <c r="E1046" t="s">
        <v>49</v>
      </c>
      <c r="F1046" t="s">
        <v>3895</v>
      </c>
      <c r="G1046" t="s">
        <v>3896</v>
      </c>
      <c r="I1046" t="str">
        <f>HYPERLINK("https://play.google.com/store/apps/details?id=com.finopaymentbank.mobile&amp;reviewId=4cb83607-f064-4924-92ff-c6853f9340a3","https://play.google.com/store/apps/details?id=com.finopaymentbank.mobile&amp;reviewId=4cb83607-f064-4924-92ff-c6853f9340a3")</f>
        <v>https://play.google.com/store/apps/details?id=com.finopaymentbank.mobile&amp;reviewId=4cb83607-f064-4924-92ff-c6853f9340a3</v>
      </c>
      <c r="J1046" t="s">
        <v>92</v>
      </c>
      <c r="Y1046" t="s">
        <v>53</v>
      </c>
      <c r="Z1046" t="s">
        <v>54</v>
      </c>
      <c r="AH1046" t="s">
        <v>3486</v>
      </c>
      <c r="AI1046" t="s">
        <v>3646</v>
      </c>
      <c r="AJ1046">
        <v>29</v>
      </c>
      <c r="AK1046" t="s">
        <v>70</v>
      </c>
      <c r="AL1046" t="s">
        <v>58</v>
      </c>
      <c r="AM1046" t="s">
        <v>58</v>
      </c>
      <c r="AN1046" t="s">
        <v>58</v>
      </c>
      <c r="AO1046" t="s">
        <v>58</v>
      </c>
      <c r="AP1046" t="s">
        <v>58</v>
      </c>
      <c r="AQ1046" t="s">
        <v>58</v>
      </c>
    </row>
    <row r="1047" spans="1:43" x14ac:dyDescent="0.35">
      <c r="A1047" t="s">
        <v>3870</v>
      </c>
      <c r="B1047" t="s">
        <v>47</v>
      </c>
      <c r="C1047" t="s">
        <v>3897</v>
      </c>
      <c r="E1047" t="s">
        <v>49</v>
      </c>
      <c r="F1047" t="s">
        <v>3898</v>
      </c>
      <c r="G1047" t="s">
        <v>3899</v>
      </c>
      <c r="I1047" t="str">
        <f>HYPERLINK("https://play.google.com/store/apps/details?id=com.finopaymentbank.mobile&amp;reviewId=f7fa84c3-81e6-4db1-8be5-b7efe35fd701","https://play.google.com/store/apps/details?id=com.finopaymentbank.mobile&amp;reviewId=f7fa84c3-81e6-4db1-8be5-b7efe35fd701")</f>
        <v>https://play.google.com/store/apps/details?id=com.finopaymentbank.mobile&amp;reviewId=f7fa84c3-81e6-4db1-8be5-b7efe35fd701</v>
      </c>
      <c r="J1047" t="s">
        <v>52</v>
      </c>
      <c r="Y1047" t="s">
        <v>53</v>
      </c>
      <c r="Z1047" t="s">
        <v>54</v>
      </c>
      <c r="AH1047" t="s">
        <v>3482</v>
      </c>
      <c r="AI1047" t="s">
        <v>2640</v>
      </c>
      <c r="AJ1047">
        <v>33</v>
      </c>
      <c r="AK1047" t="s">
        <v>2125</v>
      </c>
      <c r="AL1047" t="s">
        <v>58</v>
      </c>
      <c r="AM1047" t="s">
        <v>58</v>
      </c>
      <c r="AN1047" t="s">
        <v>58</v>
      </c>
      <c r="AO1047" t="s">
        <v>58</v>
      </c>
      <c r="AP1047" t="s">
        <v>58</v>
      </c>
      <c r="AQ1047" t="s">
        <v>58</v>
      </c>
    </row>
    <row r="1048" spans="1:43" x14ac:dyDescent="0.35">
      <c r="A1048" t="s">
        <v>3870</v>
      </c>
      <c r="B1048" t="s">
        <v>47</v>
      </c>
      <c r="C1048" t="s">
        <v>3900</v>
      </c>
      <c r="E1048" t="s">
        <v>76</v>
      </c>
      <c r="F1048" t="s">
        <v>3901</v>
      </c>
      <c r="G1048" t="s">
        <v>3902</v>
      </c>
      <c r="I1048" t="str">
        <f>HYPERLINK("https://play.google.com/store/apps/details?id=com.finopaymentbank.mobile&amp;reviewId=d50a7104-f043-4e37-ba0a-4ca516475dd0","https://play.google.com/store/apps/details?id=com.finopaymentbank.mobile&amp;reviewId=d50a7104-f043-4e37-ba0a-4ca516475dd0")</f>
        <v>https://play.google.com/store/apps/details?id=com.finopaymentbank.mobile&amp;reviewId=d50a7104-f043-4e37-ba0a-4ca516475dd0</v>
      </c>
      <c r="J1048" t="s">
        <v>52</v>
      </c>
      <c r="Y1048" t="s">
        <v>53</v>
      </c>
      <c r="Z1048" t="s">
        <v>114</v>
      </c>
      <c r="AH1048" t="s">
        <v>3482</v>
      </c>
      <c r="AI1048" t="s">
        <v>3451</v>
      </c>
      <c r="AJ1048">
        <v>30</v>
      </c>
      <c r="AK1048" t="s">
        <v>63</v>
      </c>
      <c r="AL1048" t="s">
        <v>58</v>
      </c>
      <c r="AM1048" t="s">
        <v>58</v>
      </c>
      <c r="AN1048" t="s">
        <v>58</v>
      </c>
      <c r="AO1048" t="s">
        <v>58</v>
      </c>
      <c r="AP1048" t="s">
        <v>58</v>
      </c>
      <c r="AQ1048" t="s">
        <v>58</v>
      </c>
    </row>
    <row r="1049" spans="1:43" x14ac:dyDescent="0.35">
      <c r="A1049" t="s">
        <v>3903</v>
      </c>
      <c r="B1049" t="s">
        <v>47</v>
      </c>
      <c r="C1049" t="s">
        <v>3904</v>
      </c>
      <c r="E1049" t="s">
        <v>76</v>
      </c>
      <c r="F1049" t="s">
        <v>3905</v>
      </c>
      <c r="G1049" t="s">
        <v>3906</v>
      </c>
      <c r="I1049" t="str">
        <f>HYPERLINK("https://play.google.com/store/apps/details?id=com.finopaymentbank.mobile&amp;reviewId=ae734a25-5f94-44a6-88f1-560981a551b3","https://play.google.com/store/apps/details?id=com.finopaymentbank.mobile&amp;reviewId=ae734a25-5f94-44a6-88f1-560981a551b3")</f>
        <v>https://play.google.com/store/apps/details?id=com.finopaymentbank.mobile&amp;reviewId=ae734a25-5f94-44a6-88f1-560981a551b3</v>
      </c>
      <c r="J1049" t="s">
        <v>52</v>
      </c>
      <c r="Y1049" t="s">
        <v>53</v>
      </c>
      <c r="Z1049" t="s">
        <v>114</v>
      </c>
      <c r="AH1049" t="s">
        <v>3482</v>
      </c>
      <c r="AI1049" t="s">
        <v>3689</v>
      </c>
      <c r="AJ1049">
        <v>30</v>
      </c>
      <c r="AK1049" t="s">
        <v>70</v>
      </c>
      <c r="AL1049" t="s">
        <v>58</v>
      </c>
      <c r="AM1049" t="s">
        <v>58</v>
      </c>
      <c r="AN1049" t="s">
        <v>58</v>
      </c>
      <c r="AO1049" t="s">
        <v>58</v>
      </c>
      <c r="AP1049" t="s">
        <v>58</v>
      </c>
      <c r="AQ1049" t="s">
        <v>58</v>
      </c>
    </row>
    <row r="1050" spans="1:43" x14ac:dyDescent="0.35">
      <c r="A1050" t="s">
        <v>3903</v>
      </c>
      <c r="B1050" t="s">
        <v>47</v>
      </c>
      <c r="C1050" t="s">
        <v>3907</v>
      </c>
      <c r="E1050" t="s">
        <v>49</v>
      </c>
      <c r="F1050" t="s">
        <v>3908</v>
      </c>
      <c r="G1050" t="s">
        <v>3909</v>
      </c>
      <c r="I1050" t="str">
        <f>HYPERLINK("https://play.google.com/store/apps/details?id=com.finopaymentbank.mobile&amp;reviewId=542a946f-54a6-49c2-8660-f7a1d53945c7","https://play.google.com/store/apps/details?id=com.finopaymentbank.mobile&amp;reviewId=542a946f-54a6-49c2-8660-f7a1d53945c7")</f>
        <v>https://play.google.com/store/apps/details?id=com.finopaymentbank.mobile&amp;reviewId=542a946f-54a6-49c2-8660-f7a1d53945c7</v>
      </c>
      <c r="J1050" t="s">
        <v>92</v>
      </c>
      <c r="Y1050" t="s">
        <v>53</v>
      </c>
      <c r="Z1050" t="s">
        <v>54</v>
      </c>
      <c r="AH1050" t="s">
        <v>1986</v>
      </c>
      <c r="AI1050" t="s">
        <v>484</v>
      </c>
      <c r="AJ1050">
        <v>31</v>
      </c>
      <c r="AK1050" t="s">
        <v>249</v>
      </c>
      <c r="AL1050" t="s">
        <v>58</v>
      </c>
      <c r="AM1050" t="s">
        <v>58</v>
      </c>
      <c r="AN1050" t="s">
        <v>58</v>
      </c>
      <c r="AO1050" t="s">
        <v>58</v>
      </c>
      <c r="AP1050" t="s">
        <v>58</v>
      </c>
      <c r="AQ1050" t="s">
        <v>58</v>
      </c>
    </row>
    <row r="1051" spans="1:43" x14ac:dyDescent="0.35">
      <c r="A1051" t="s">
        <v>3903</v>
      </c>
      <c r="B1051" t="s">
        <v>47</v>
      </c>
      <c r="C1051" t="s">
        <v>3910</v>
      </c>
      <c r="E1051" t="s">
        <v>76</v>
      </c>
      <c r="F1051" t="s">
        <v>3911</v>
      </c>
      <c r="G1051" t="s">
        <v>3912</v>
      </c>
      <c r="I1051" t="str">
        <f>HYPERLINK("https://play.google.com/store/apps/details?id=com.finopaymentbank.mobile&amp;reviewId=63925248-d098-4131-a9b8-44301522a90d","https://play.google.com/store/apps/details?id=com.finopaymentbank.mobile&amp;reviewId=63925248-d098-4131-a9b8-44301522a90d")</f>
        <v>https://play.google.com/store/apps/details?id=com.finopaymentbank.mobile&amp;reviewId=63925248-d098-4131-a9b8-44301522a90d</v>
      </c>
      <c r="J1051" t="s">
        <v>52</v>
      </c>
      <c r="Y1051" t="s">
        <v>53</v>
      </c>
      <c r="Z1051" t="s">
        <v>114</v>
      </c>
      <c r="AH1051" t="s">
        <v>3482</v>
      </c>
      <c r="AI1051" t="s">
        <v>3913</v>
      </c>
      <c r="AJ1051">
        <v>30</v>
      </c>
      <c r="AK1051" t="s">
        <v>63</v>
      </c>
      <c r="AL1051" t="s">
        <v>58</v>
      </c>
      <c r="AM1051" t="s">
        <v>58</v>
      </c>
      <c r="AN1051" t="s">
        <v>58</v>
      </c>
      <c r="AO1051" t="s">
        <v>58</v>
      </c>
      <c r="AP1051" t="s">
        <v>58</v>
      </c>
      <c r="AQ1051" t="s">
        <v>58</v>
      </c>
    </row>
    <row r="1052" spans="1:43" x14ac:dyDescent="0.35">
      <c r="A1052" t="s">
        <v>3903</v>
      </c>
      <c r="B1052" t="s">
        <v>47</v>
      </c>
      <c r="C1052" t="s">
        <v>3914</v>
      </c>
      <c r="E1052" t="s">
        <v>65</v>
      </c>
      <c r="F1052" t="s">
        <v>86</v>
      </c>
      <c r="G1052" t="s">
        <v>3915</v>
      </c>
      <c r="I1052" t="str">
        <f>HYPERLINK("https://play.google.com/store/apps/details?id=com.finopaymentbank.mobile&amp;reviewId=0d59fc33-9ea0-44d3-93c9-87aa7ab480ed","https://play.google.com/store/apps/details?id=com.finopaymentbank.mobile&amp;reviewId=0d59fc33-9ea0-44d3-93c9-87aa7ab480ed")</f>
        <v>https://play.google.com/store/apps/details?id=com.finopaymentbank.mobile&amp;reviewId=0d59fc33-9ea0-44d3-93c9-87aa7ab480ed</v>
      </c>
      <c r="J1052" t="s">
        <v>52</v>
      </c>
      <c r="Y1052" t="s">
        <v>53</v>
      </c>
      <c r="Z1052" t="s">
        <v>68</v>
      </c>
      <c r="AH1052" t="s">
        <v>3482</v>
      </c>
      <c r="AI1052" t="s">
        <v>352</v>
      </c>
      <c r="AJ1052">
        <v>31</v>
      </c>
      <c r="AK1052" t="s">
        <v>57</v>
      </c>
      <c r="AL1052" t="s">
        <v>58</v>
      </c>
      <c r="AM1052" t="s">
        <v>58</v>
      </c>
      <c r="AN1052" t="s">
        <v>58</v>
      </c>
      <c r="AO1052" t="s">
        <v>58</v>
      </c>
      <c r="AP1052" t="s">
        <v>58</v>
      </c>
      <c r="AQ1052" t="s">
        <v>58</v>
      </c>
    </row>
    <row r="1053" spans="1:43" x14ac:dyDescent="0.35">
      <c r="A1053" t="s">
        <v>3903</v>
      </c>
      <c r="B1053" t="s">
        <v>47</v>
      </c>
      <c r="C1053" t="s">
        <v>3916</v>
      </c>
      <c r="E1053" t="s">
        <v>76</v>
      </c>
      <c r="F1053" t="s">
        <v>3917</v>
      </c>
      <c r="G1053" t="s">
        <v>3918</v>
      </c>
      <c r="I1053" t="str">
        <f>HYPERLINK("https://play.google.com/store/apps/details?id=com.finopaymentbank.mobile&amp;reviewId=fb4fadd0-f877-42f4-9e7e-41f2d45a1c19","https://play.google.com/store/apps/details?id=com.finopaymentbank.mobile&amp;reviewId=fb4fadd0-f877-42f4-9e7e-41f2d45a1c19")</f>
        <v>https://play.google.com/store/apps/details?id=com.finopaymentbank.mobile&amp;reviewId=fb4fadd0-f877-42f4-9e7e-41f2d45a1c19</v>
      </c>
      <c r="J1053" t="s">
        <v>52</v>
      </c>
      <c r="Y1053" t="s">
        <v>53</v>
      </c>
      <c r="Z1053" t="s">
        <v>114</v>
      </c>
      <c r="AI1053" t="s">
        <v>1962</v>
      </c>
      <c r="AJ1053">
        <v>27</v>
      </c>
      <c r="AK1053" t="s">
        <v>70</v>
      </c>
      <c r="AL1053" t="s">
        <v>58</v>
      </c>
      <c r="AM1053" t="s">
        <v>58</v>
      </c>
      <c r="AN1053" t="s">
        <v>58</v>
      </c>
      <c r="AO1053" t="s">
        <v>58</v>
      </c>
      <c r="AP1053" t="s">
        <v>58</v>
      </c>
      <c r="AQ1053" t="s">
        <v>58</v>
      </c>
    </row>
    <row r="1054" spans="1:43" x14ac:dyDescent="0.35">
      <c r="A1054" t="s">
        <v>3903</v>
      </c>
      <c r="B1054" t="s">
        <v>47</v>
      </c>
      <c r="C1054" t="s">
        <v>3919</v>
      </c>
      <c r="E1054" t="s">
        <v>49</v>
      </c>
      <c r="F1054" t="s">
        <v>380</v>
      </c>
      <c r="G1054" t="s">
        <v>3920</v>
      </c>
      <c r="I1054" t="str">
        <f>HYPERLINK("https://play.google.com/store/apps/details?id=com.finopaymentbank.mobile&amp;reviewId=2d78cbf7-ee9e-44a9-9dd5-a3d26a0538cc","https://play.google.com/store/apps/details?id=com.finopaymentbank.mobile&amp;reviewId=2d78cbf7-ee9e-44a9-9dd5-a3d26a0538cc")</f>
        <v>https://play.google.com/store/apps/details?id=com.finopaymentbank.mobile&amp;reviewId=2d78cbf7-ee9e-44a9-9dd5-a3d26a0538cc</v>
      </c>
      <c r="Y1054" t="s">
        <v>53</v>
      </c>
      <c r="Z1054" t="s">
        <v>54</v>
      </c>
      <c r="AH1054" t="s">
        <v>3486</v>
      </c>
      <c r="AI1054" t="s">
        <v>1579</v>
      </c>
      <c r="AJ1054">
        <v>33</v>
      </c>
      <c r="AK1054" t="s">
        <v>183</v>
      </c>
      <c r="AL1054" t="s">
        <v>58</v>
      </c>
      <c r="AM1054" t="s">
        <v>58</v>
      </c>
      <c r="AN1054" t="s">
        <v>58</v>
      </c>
      <c r="AO1054" t="s">
        <v>58</v>
      </c>
      <c r="AP1054" t="s">
        <v>58</v>
      </c>
      <c r="AQ1054" t="s">
        <v>58</v>
      </c>
    </row>
    <row r="1055" spans="1:43" x14ac:dyDescent="0.35">
      <c r="A1055" t="s">
        <v>3903</v>
      </c>
      <c r="B1055" t="s">
        <v>47</v>
      </c>
      <c r="C1055" t="s">
        <v>3921</v>
      </c>
      <c r="E1055" t="s">
        <v>76</v>
      </c>
      <c r="F1055" t="s">
        <v>3922</v>
      </c>
      <c r="G1055" t="s">
        <v>3923</v>
      </c>
      <c r="I1055" t="str">
        <f>HYPERLINK("https://play.google.com/store/apps/details?id=com.finopaymentbank.mobile&amp;reviewId=67c2962e-9b5d-4029-a302-cd38bf0862d2","https://play.google.com/store/apps/details?id=com.finopaymentbank.mobile&amp;reviewId=67c2962e-9b5d-4029-a302-cd38bf0862d2")</f>
        <v>https://play.google.com/store/apps/details?id=com.finopaymentbank.mobile&amp;reviewId=67c2962e-9b5d-4029-a302-cd38bf0862d2</v>
      </c>
      <c r="J1055" t="s">
        <v>52</v>
      </c>
      <c r="Y1055" t="s">
        <v>53</v>
      </c>
      <c r="Z1055" t="s">
        <v>114</v>
      </c>
      <c r="AH1055" t="s">
        <v>3486</v>
      </c>
      <c r="AI1055" t="s">
        <v>3924</v>
      </c>
      <c r="AJ1055">
        <v>31</v>
      </c>
      <c r="AK1055" t="s">
        <v>63</v>
      </c>
      <c r="AL1055" t="s">
        <v>58</v>
      </c>
      <c r="AM1055" t="s">
        <v>58</v>
      </c>
      <c r="AN1055" t="s">
        <v>58</v>
      </c>
      <c r="AO1055" t="s">
        <v>58</v>
      </c>
      <c r="AP1055" t="s">
        <v>58</v>
      </c>
      <c r="AQ1055" t="s">
        <v>58</v>
      </c>
    </row>
    <row r="1056" spans="1:43" x14ac:dyDescent="0.35">
      <c r="A1056" t="s">
        <v>3903</v>
      </c>
      <c r="B1056" t="s">
        <v>47</v>
      </c>
      <c r="C1056" t="s">
        <v>3925</v>
      </c>
      <c r="E1056" t="s">
        <v>49</v>
      </c>
      <c r="F1056" t="s">
        <v>3926</v>
      </c>
      <c r="G1056" t="s">
        <v>3927</v>
      </c>
      <c r="I1056" t="str">
        <f>HYPERLINK("https://play.google.com/store/apps/details?id=com.finopaymentbank.mobile&amp;reviewId=5e80abfc-a57f-4421-bd27-da6e2be4639a","https://play.google.com/store/apps/details?id=com.finopaymentbank.mobile&amp;reviewId=5e80abfc-a57f-4421-bd27-da6e2be4639a")</f>
        <v>https://play.google.com/store/apps/details?id=com.finopaymentbank.mobile&amp;reviewId=5e80abfc-a57f-4421-bd27-da6e2be4639a</v>
      </c>
      <c r="J1056" t="s">
        <v>52</v>
      </c>
      <c r="Y1056" t="s">
        <v>53</v>
      </c>
      <c r="Z1056" t="s">
        <v>54</v>
      </c>
      <c r="AH1056" t="s">
        <v>3486</v>
      </c>
      <c r="AI1056" t="s">
        <v>762</v>
      </c>
      <c r="AJ1056">
        <v>33</v>
      </c>
      <c r="AK1056" t="s">
        <v>57</v>
      </c>
      <c r="AL1056" t="s">
        <v>58</v>
      </c>
      <c r="AM1056" t="s">
        <v>58</v>
      </c>
      <c r="AN1056" t="s">
        <v>58</v>
      </c>
      <c r="AO1056" t="s">
        <v>58</v>
      </c>
      <c r="AP1056" t="s">
        <v>58</v>
      </c>
      <c r="AQ1056" t="s">
        <v>58</v>
      </c>
    </row>
    <row r="1057" spans="1:43" x14ac:dyDescent="0.35">
      <c r="A1057" t="s">
        <v>3903</v>
      </c>
      <c r="B1057" t="s">
        <v>47</v>
      </c>
      <c r="C1057" t="s">
        <v>3928</v>
      </c>
      <c r="E1057" t="s">
        <v>49</v>
      </c>
      <c r="F1057" t="s">
        <v>86</v>
      </c>
      <c r="G1057" t="s">
        <v>3929</v>
      </c>
      <c r="I1057" t="str">
        <f>HYPERLINK("https://play.google.com/store/apps/details?id=com.finopaymentbank.mobile&amp;reviewId=c029503e-e637-49a7-a56c-0b75055a6e57","https://play.google.com/store/apps/details?id=com.finopaymentbank.mobile&amp;reviewId=c029503e-e637-49a7-a56c-0b75055a6e57")</f>
        <v>https://play.google.com/store/apps/details?id=com.finopaymentbank.mobile&amp;reviewId=c029503e-e637-49a7-a56c-0b75055a6e57</v>
      </c>
      <c r="J1057" t="s">
        <v>52</v>
      </c>
      <c r="Y1057" t="s">
        <v>53</v>
      </c>
      <c r="Z1057" t="s">
        <v>54</v>
      </c>
      <c r="AH1057" t="s">
        <v>3482</v>
      </c>
      <c r="AI1057" t="s">
        <v>3930</v>
      </c>
      <c r="AJ1057">
        <v>30</v>
      </c>
      <c r="AK1057" t="s">
        <v>57</v>
      </c>
      <c r="AL1057" t="s">
        <v>58</v>
      </c>
      <c r="AM1057" t="s">
        <v>58</v>
      </c>
      <c r="AN1057" t="s">
        <v>58</v>
      </c>
      <c r="AO1057" t="s">
        <v>58</v>
      </c>
      <c r="AP1057" t="s">
        <v>58</v>
      </c>
      <c r="AQ1057" t="s">
        <v>58</v>
      </c>
    </row>
    <row r="1058" spans="1:43" x14ac:dyDescent="0.35">
      <c r="A1058" t="s">
        <v>3903</v>
      </c>
      <c r="B1058" t="s">
        <v>47</v>
      </c>
      <c r="C1058" t="s">
        <v>3931</v>
      </c>
      <c r="E1058" t="s">
        <v>49</v>
      </c>
      <c r="F1058" t="s">
        <v>86</v>
      </c>
      <c r="G1058" t="s">
        <v>3932</v>
      </c>
      <c r="I1058" t="str">
        <f>HYPERLINK("https://play.google.com/store/apps/details?id=com.finopaymentbank.mobile&amp;reviewId=8c5e93b4-3891-4fc5-bf93-14054622195e","https://play.google.com/store/apps/details?id=com.finopaymentbank.mobile&amp;reviewId=8c5e93b4-3891-4fc5-bf93-14054622195e")</f>
        <v>https://play.google.com/store/apps/details?id=com.finopaymentbank.mobile&amp;reviewId=8c5e93b4-3891-4fc5-bf93-14054622195e</v>
      </c>
      <c r="J1058" t="s">
        <v>52</v>
      </c>
      <c r="Y1058" t="s">
        <v>53</v>
      </c>
      <c r="Z1058" t="s">
        <v>54</v>
      </c>
      <c r="AH1058" t="s">
        <v>3482</v>
      </c>
      <c r="AI1058" t="s">
        <v>115</v>
      </c>
      <c r="AJ1058">
        <v>34</v>
      </c>
      <c r="AK1058" t="s">
        <v>57</v>
      </c>
      <c r="AL1058" t="s">
        <v>58</v>
      </c>
      <c r="AM1058" t="s">
        <v>58</v>
      </c>
      <c r="AN1058" t="s">
        <v>58</v>
      </c>
      <c r="AO1058" t="s">
        <v>58</v>
      </c>
      <c r="AP1058" t="s">
        <v>58</v>
      </c>
      <c r="AQ1058" t="s">
        <v>58</v>
      </c>
    </row>
    <row r="1059" spans="1:43" x14ac:dyDescent="0.35">
      <c r="A1059" t="s">
        <v>3903</v>
      </c>
      <c r="B1059" t="s">
        <v>47</v>
      </c>
      <c r="C1059" t="s">
        <v>3933</v>
      </c>
      <c r="E1059" t="s">
        <v>49</v>
      </c>
      <c r="F1059" t="s">
        <v>3934</v>
      </c>
      <c r="G1059" t="s">
        <v>3935</v>
      </c>
      <c r="I1059" t="str">
        <f>HYPERLINK("https://play.google.com/store/apps/details?id=com.finopaymentbank.mobile&amp;reviewId=c6105025-a841-4ae1-beb1-bb37c9f5a53d","https://play.google.com/store/apps/details?id=com.finopaymentbank.mobile&amp;reviewId=c6105025-a841-4ae1-beb1-bb37c9f5a53d")</f>
        <v>https://play.google.com/store/apps/details?id=com.finopaymentbank.mobile&amp;reviewId=c6105025-a841-4ae1-beb1-bb37c9f5a53d</v>
      </c>
      <c r="J1059" t="s">
        <v>92</v>
      </c>
      <c r="Y1059" t="s">
        <v>53</v>
      </c>
      <c r="Z1059" t="s">
        <v>54</v>
      </c>
      <c r="AH1059" t="s">
        <v>3486</v>
      </c>
      <c r="AI1059" t="s">
        <v>702</v>
      </c>
      <c r="AJ1059">
        <v>33</v>
      </c>
      <c r="AK1059" t="s">
        <v>63</v>
      </c>
      <c r="AL1059" t="s">
        <v>58</v>
      </c>
      <c r="AM1059" t="s">
        <v>58</v>
      </c>
      <c r="AN1059" t="s">
        <v>58</v>
      </c>
      <c r="AO1059" t="s">
        <v>58</v>
      </c>
      <c r="AP1059" t="s">
        <v>58</v>
      </c>
      <c r="AQ1059" t="s">
        <v>58</v>
      </c>
    </row>
    <row r="1060" spans="1:43" x14ac:dyDescent="0.35">
      <c r="A1060" t="s">
        <v>3903</v>
      </c>
      <c r="B1060" t="s">
        <v>47</v>
      </c>
      <c r="C1060" t="s">
        <v>3936</v>
      </c>
      <c r="E1060" t="s">
        <v>49</v>
      </c>
      <c r="F1060" t="s">
        <v>66</v>
      </c>
      <c r="G1060" t="s">
        <v>3937</v>
      </c>
      <c r="I1060" t="str">
        <f>HYPERLINK("https://play.google.com/store/apps/details?id=com.finopaymentbank.mobile&amp;reviewId=67f5684e-cba2-40f0-bc46-0e050bfc58b9","https://play.google.com/store/apps/details?id=com.finopaymentbank.mobile&amp;reviewId=67f5684e-cba2-40f0-bc46-0e050bfc58b9")</f>
        <v>https://play.google.com/store/apps/details?id=com.finopaymentbank.mobile&amp;reviewId=67f5684e-cba2-40f0-bc46-0e050bfc58b9</v>
      </c>
      <c r="J1060" t="s">
        <v>92</v>
      </c>
      <c r="Y1060" t="s">
        <v>53</v>
      </c>
      <c r="Z1060" t="s">
        <v>54</v>
      </c>
      <c r="AH1060" t="s">
        <v>3482</v>
      </c>
      <c r="AI1060" t="s">
        <v>1291</v>
      </c>
      <c r="AJ1060">
        <v>33</v>
      </c>
      <c r="AK1060" t="s">
        <v>70</v>
      </c>
      <c r="AL1060" t="s">
        <v>58</v>
      </c>
      <c r="AM1060" t="s">
        <v>58</v>
      </c>
      <c r="AN1060" t="s">
        <v>58</v>
      </c>
      <c r="AO1060" t="s">
        <v>58</v>
      </c>
      <c r="AP1060" t="s">
        <v>58</v>
      </c>
      <c r="AQ1060" t="s">
        <v>58</v>
      </c>
    </row>
    <row r="1061" spans="1:43" x14ac:dyDescent="0.35">
      <c r="A1061" t="s">
        <v>3903</v>
      </c>
      <c r="B1061" t="s">
        <v>47</v>
      </c>
      <c r="C1061" t="s">
        <v>3938</v>
      </c>
      <c r="E1061" t="s">
        <v>76</v>
      </c>
      <c r="F1061" t="s">
        <v>3939</v>
      </c>
      <c r="G1061" t="s">
        <v>3940</v>
      </c>
      <c r="I1061" t="str">
        <f>HYPERLINK("https://play.google.com/store/apps/details?id=com.finopaymentbank.mobile&amp;reviewId=d73bdfb2-9da9-4557-a1e6-c18f5c0b353c","https://play.google.com/store/apps/details?id=com.finopaymentbank.mobile&amp;reviewId=d73bdfb2-9da9-4557-a1e6-c18f5c0b353c")</f>
        <v>https://play.google.com/store/apps/details?id=com.finopaymentbank.mobile&amp;reviewId=d73bdfb2-9da9-4557-a1e6-c18f5c0b353c</v>
      </c>
      <c r="Y1061" t="s">
        <v>53</v>
      </c>
      <c r="Z1061" t="s">
        <v>114</v>
      </c>
      <c r="AI1061" t="s">
        <v>936</v>
      </c>
      <c r="AJ1061">
        <v>33</v>
      </c>
      <c r="AK1061" t="s">
        <v>63</v>
      </c>
      <c r="AL1061" t="s">
        <v>58</v>
      </c>
      <c r="AM1061" t="s">
        <v>58</v>
      </c>
      <c r="AN1061" t="s">
        <v>58</v>
      </c>
      <c r="AO1061" t="s">
        <v>58</v>
      </c>
      <c r="AP1061" t="s">
        <v>58</v>
      </c>
      <c r="AQ1061" t="s">
        <v>58</v>
      </c>
    </row>
    <row r="1062" spans="1:43" x14ac:dyDescent="0.35">
      <c r="A1062" t="s">
        <v>3903</v>
      </c>
      <c r="B1062" t="s">
        <v>47</v>
      </c>
      <c r="C1062" t="s">
        <v>3941</v>
      </c>
      <c r="E1062" t="s">
        <v>49</v>
      </c>
      <c r="F1062" t="s">
        <v>3942</v>
      </c>
      <c r="G1062" t="s">
        <v>3943</v>
      </c>
      <c r="I1062" t="str">
        <f>HYPERLINK("https://play.google.com/store/apps/details?id=com.finopaymentbank.mobile&amp;reviewId=8b5b3e37-fa22-4abd-86d7-05433e2b699a","https://play.google.com/store/apps/details?id=com.finopaymentbank.mobile&amp;reviewId=8b5b3e37-fa22-4abd-86d7-05433e2b699a")</f>
        <v>https://play.google.com/store/apps/details?id=com.finopaymentbank.mobile&amp;reviewId=8b5b3e37-fa22-4abd-86d7-05433e2b699a</v>
      </c>
      <c r="J1062" t="s">
        <v>211</v>
      </c>
      <c r="Y1062" t="s">
        <v>53</v>
      </c>
      <c r="Z1062" t="s">
        <v>54</v>
      </c>
      <c r="AI1062" t="s">
        <v>459</v>
      </c>
      <c r="AJ1062">
        <v>30</v>
      </c>
      <c r="AK1062" t="s">
        <v>57</v>
      </c>
      <c r="AL1062" t="s">
        <v>58</v>
      </c>
      <c r="AM1062" t="s">
        <v>58</v>
      </c>
      <c r="AN1062" t="s">
        <v>58</v>
      </c>
      <c r="AO1062" t="s">
        <v>58</v>
      </c>
      <c r="AP1062" t="s">
        <v>58</v>
      </c>
      <c r="AQ1062" t="s">
        <v>58</v>
      </c>
    </row>
    <row r="1063" spans="1:43" x14ac:dyDescent="0.35">
      <c r="A1063" t="s">
        <v>3903</v>
      </c>
      <c r="B1063" t="s">
        <v>47</v>
      </c>
      <c r="C1063" t="s">
        <v>3944</v>
      </c>
      <c r="E1063" t="s">
        <v>49</v>
      </c>
      <c r="F1063" t="s">
        <v>86</v>
      </c>
      <c r="G1063" t="s">
        <v>3945</v>
      </c>
      <c r="I1063" t="str">
        <f>HYPERLINK("https://play.google.com/store/apps/details?id=com.finopaymentbank.mobile&amp;reviewId=3c195e1f-bc33-4b43-85a5-4d338cc6eebe","https://play.google.com/store/apps/details?id=com.finopaymentbank.mobile&amp;reviewId=3c195e1f-bc33-4b43-85a5-4d338cc6eebe")</f>
        <v>https://play.google.com/store/apps/details?id=com.finopaymentbank.mobile&amp;reviewId=3c195e1f-bc33-4b43-85a5-4d338cc6eebe</v>
      </c>
      <c r="Y1063" t="s">
        <v>53</v>
      </c>
      <c r="Z1063" t="s">
        <v>54</v>
      </c>
      <c r="AH1063" t="s">
        <v>3486</v>
      </c>
      <c r="AI1063" t="s">
        <v>1006</v>
      </c>
      <c r="AJ1063">
        <v>34</v>
      </c>
      <c r="AK1063" t="s">
        <v>57</v>
      </c>
      <c r="AL1063" t="s">
        <v>58</v>
      </c>
      <c r="AM1063" t="s">
        <v>58</v>
      </c>
      <c r="AN1063" t="s">
        <v>58</v>
      </c>
      <c r="AO1063" t="s">
        <v>58</v>
      </c>
      <c r="AP1063" t="s">
        <v>58</v>
      </c>
      <c r="AQ1063" t="s">
        <v>58</v>
      </c>
    </row>
    <row r="1064" spans="1:43" x14ac:dyDescent="0.35">
      <c r="A1064" t="s">
        <v>3903</v>
      </c>
      <c r="B1064" t="s">
        <v>47</v>
      </c>
      <c r="C1064" t="s">
        <v>3946</v>
      </c>
      <c r="E1064" t="s">
        <v>49</v>
      </c>
      <c r="F1064" t="s">
        <v>151</v>
      </c>
      <c r="G1064" t="s">
        <v>3947</v>
      </c>
      <c r="I1064" t="str">
        <f>HYPERLINK("https://play.google.com/store/apps/details?id=com.finopaymentbank.mobile&amp;reviewId=a9839087-47ab-443f-a4b8-544803ec14c2","https://play.google.com/store/apps/details?id=com.finopaymentbank.mobile&amp;reviewId=a9839087-47ab-443f-a4b8-544803ec14c2")</f>
        <v>https://play.google.com/store/apps/details?id=com.finopaymentbank.mobile&amp;reviewId=a9839087-47ab-443f-a4b8-544803ec14c2</v>
      </c>
      <c r="J1064" t="s">
        <v>52</v>
      </c>
      <c r="Y1064" t="s">
        <v>53</v>
      </c>
      <c r="Z1064" t="s">
        <v>54</v>
      </c>
      <c r="AI1064" t="s">
        <v>3948</v>
      </c>
      <c r="AJ1064">
        <v>27</v>
      </c>
      <c r="AK1064" t="s">
        <v>154</v>
      </c>
      <c r="AL1064" t="s">
        <v>58</v>
      </c>
      <c r="AM1064" t="s">
        <v>58</v>
      </c>
      <c r="AN1064" t="s">
        <v>58</v>
      </c>
      <c r="AO1064" t="s">
        <v>58</v>
      </c>
      <c r="AP1064" t="s">
        <v>58</v>
      </c>
      <c r="AQ1064" t="s">
        <v>58</v>
      </c>
    </row>
    <row r="1065" spans="1:43" x14ac:dyDescent="0.35">
      <c r="A1065" t="s">
        <v>3903</v>
      </c>
      <c r="B1065" t="s">
        <v>47</v>
      </c>
      <c r="C1065" t="s">
        <v>3949</v>
      </c>
      <c r="E1065" t="s">
        <v>49</v>
      </c>
      <c r="F1065" t="s">
        <v>86</v>
      </c>
      <c r="G1065" t="s">
        <v>3950</v>
      </c>
      <c r="I1065" t="str">
        <f>HYPERLINK("https://play.google.com/store/apps/details?id=com.finopaymentbank.mobile&amp;reviewId=76757eaf-912c-49f3-8b10-cef98f31321c","https://play.google.com/store/apps/details?id=com.finopaymentbank.mobile&amp;reviewId=76757eaf-912c-49f3-8b10-cef98f31321c")</f>
        <v>https://play.google.com/store/apps/details?id=com.finopaymentbank.mobile&amp;reviewId=76757eaf-912c-49f3-8b10-cef98f31321c</v>
      </c>
      <c r="J1065" t="s">
        <v>52</v>
      </c>
      <c r="Y1065" t="s">
        <v>53</v>
      </c>
      <c r="Z1065" t="s">
        <v>54</v>
      </c>
      <c r="AH1065" t="s">
        <v>3486</v>
      </c>
      <c r="AI1065" t="s">
        <v>322</v>
      </c>
      <c r="AJ1065">
        <v>27</v>
      </c>
      <c r="AK1065" t="s">
        <v>57</v>
      </c>
      <c r="AL1065" t="s">
        <v>58</v>
      </c>
      <c r="AM1065" t="s">
        <v>58</v>
      </c>
      <c r="AN1065" t="s">
        <v>58</v>
      </c>
      <c r="AO1065" t="s">
        <v>58</v>
      </c>
      <c r="AP1065" t="s">
        <v>58</v>
      </c>
      <c r="AQ1065" t="s">
        <v>58</v>
      </c>
    </row>
    <row r="1066" spans="1:43" x14ac:dyDescent="0.35">
      <c r="A1066" t="s">
        <v>3903</v>
      </c>
      <c r="B1066" t="s">
        <v>47</v>
      </c>
      <c r="C1066" t="s">
        <v>593</v>
      </c>
      <c r="E1066" t="s">
        <v>49</v>
      </c>
      <c r="F1066" t="s">
        <v>86</v>
      </c>
      <c r="G1066" t="s">
        <v>3951</v>
      </c>
      <c r="I1066" t="str">
        <f>HYPERLINK("https://play.google.com/store/apps/details?id=com.finopaymentbank.mobile&amp;reviewId=23be5245-fdcc-4b4b-9e77-1a73ab5bb6ed","https://play.google.com/store/apps/details?id=com.finopaymentbank.mobile&amp;reviewId=23be5245-fdcc-4b4b-9e77-1a73ab5bb6ed")</f>
        <v>https://play.google.com/store/apps/details?id=com.finopaymentbank.mobile&amp;reviewId=23be5245-fdcc-4b4b-9e77-1a73ab5bb6ed</v>
      </c>
      <c r="J1066" t="s">
        <v>52</v>
      </c>
      <c r="Y1066" t="s">
        <v>53</v>
      </c>
      <c r="Z1066" t="s">
        <v>54</v>
      </c>
      <c r="AH1066" t="s">
        <v>3486</v>
      </c>
      <c r="AI1066" t="s">
        <v>130</v>
      </c>
      <c r="AJ1066">
        <v>33</v>
      </c>
      <c r="AK1066" t="s">
        <v>57</v>
      </c>
      <c r="AL1066" t="s">
        <v>58</v>
      </c>
      <c r="AM1066" t="s">
        <v>58</v>
      </c>
      <c r="AN1066" t="s">
        <v>58</v>
      </c>
      <c r="AO1066" t="s">
        <v>58</v>
      </c>
      <c r="AP1066" t="s">
        <v>58</v>
      </c>
      <c r="AQ1066" t="s">
        <v>58</v>
      </c>
    </row>
    <row r="1067" spans="1:43" x14ac:dyDescent="0.35">
      <c r="A1067" t="s">
        <v>3903</v>
      </c>
      <c r="B1067" t="s">
        <v>47</v>
      </c>
      <c r="C1067" t="s">
        <v>3952</v>
      </c>
      <c r="E1067" t="s">
        <v>49</v>
      </c>
      <c r="F1067" t="s">
        <v>3953</v>
      </c>
      <c r="G1067" t="s">
        <v>3954</v>
      </c>
      <c r="I1067" t="str">
        <f>HYPERLINK("https://play.google.com/store/apps/details?id=com.finopaymentbank.mobile&amp;reviewId=9ac16a66-3fe2-4e33-b0ff-7d73b90bccbe","https://play.google.com/store/apps/details?id=com.finopaymentbank.mobile&amp;reviewId=9ac16a66-3fe2-4e33-b0ff-7d73b90bccbe")</f>
        <v>https://play.google.com/store/apps/details?id=com.finopaymentbank.mobile&amp;reviewId=9ac16a66-3fe2-4e33-b0ff-7d73b90bccbe</v>
      </c>
      <c r="Y1067" t="s">
        <v>53</v>
      </c>
      <c r="Z1067" t="s">
        <v>54</v>
      </c>
      <c r="AI1067" t="s">
        <v>3074</v>
      </c>
      <c r="AJ1067">
        <v>29</v>
      </c>
      <c r="AK1067" t="s">
        <v>63</v>
      </c>
      <c r="AL1067" t="s">
        <v>58</v>
      </c>
      <c r="AM1067" t="s">
        <v>58</v>
      </c>
      <c r="AN1067" t="s">
        <v>58</v>
      </c>
      <c r="AO1067" t="s">
        <v>58</v>
      </c>
      <c r="AP1067" t="s">
        <v>58</v>
      </c>
      <c r="AQ1067" t="s">
        <v>58</v>
      </c>
    </row>
    <row r="1068" spans="1:43" x14ac:dyDescent="0.35">
      <c r="A1068" t="s">
        <v>3903</v>
      </c>
      <c r="B1068" t="s">
        <v>47</v>
      </c>
      <c r="C1068" t="s">
        <v>3952</v>
      </c>
      <c r="E1068" t="s">
        <v>49</v>
      </c>
      <c r="F1068" t="s">
        <v>3955</v>
      </c>
      <c r="G1068" t="s">
        <v>3956</v>
      </c>
      <c r="I1068" t="str">
        <f>HYPERLINK("https://play.google.com/store/apps/details?id=com.finopaymentbank.mobile&amp;reviewId=d978457d-5dff-4ecf-b5ef-4f6725ce6d9f","https://play.google.com/store/apps/details?id=com.finopaymentbank.mobile&amp;reviewId=d978457d-5dff-4ecf-b5ef-4f6725ce6d9f")</f>
        <v>https://play.google.com/store/apps/details?id=com.finopaymentbank.mobile&amp;reviewId=d978457d-5dff-4ecf-b5ef-4f6725ce6d9f</v>
      </c>
      <c r="Y1068" t="s">
        <v>53</v>
      </c>
      <c r="Z1068" t="s">
        <v>54</v>
      </c>
      <c r="AI1068" t="s">
        <v>3074</v>
      </c>
      <c r="AJ1068">
        <v>29</v>
      </c>
      <c r="AK1068" t="s">
        <v>3552</v>
      </c>
      <c r="AL1068" t="s">
        <v>58</v>
      </c>
      <c r="AM1068" t="s">
        <v>58</v>
      </c>
      <c r="AN1068" t="s">
        <v>58</v>
      </c>
      <c r="AO1068" t="s">
        <v>58</v>
      </c>
      <c r="AP1068" t="s">
        <v>58</v>
      </c>
      <c r="AQ1068" t="s">
        <v>58</v>
      </c>
    </row>
    <row r="1069" spans="1:43" x14ac:dyDescent="0.35">
      <c r="A1069" t="s">
        <v>3903</v>
      </c>
      <c r="B1069" t="s">
        <v>47</v>
      </c>
      <c r="C1069" t="s">
        <v>3957</v>
      </c>
      <c r="E1069" t="s">
        <v>49</v>
      </c>
      <c r="F1069" t="s">
        <v>1439</v>
      </c>
      <c r="G1069" t="s">
        <v>3958</v>
      </c>
      <c r="I1069" t="str">
        <f>HYPERLINK("https://play.google.com/store/apps/details?id=com.finopaymentbank.mobile&amp;reviewId=e0b602ec-bad9-484b-9834-720529bd36d7","https://play.google.com/store/apps/details?id=com.finopaymentbank.mobile&amp;reviewId=e0b602ec-bad9-484b-9834-720529bd36d7")</f>
        <v>https://play.google.com/store/apps/details?id=com.finopaymentbank.mobile&amp;reviewId=e0b602ec-bad9-484b-9834-720529bd36d7</v>
      </c>
      <c r="J1069" t="s">
        <v>52</v>
      </c>
      <c r="Y1069" t="s">
        <v>53</v>
      </c>
      <c r="Z1069" t="s">
        <v>54</v>
      </c>
      <c r="AH1069" t="s">
        <v>3482</v>
      </c>
      <c r="AI1069" t="s">
        <v>1900</v>
      </c>
      <c r="AJ1069">
        <v>34</v>
      </c>
      <c r="AK1069" t="s">
        <v>57</v>
      </c>
      <c r="AL1069" t="s">
        <v>58</v>
      </c>
      <c r="AM1069" t="s">
        <v>58</v>
      </c>
      <c r="AN1069" t="s">
        <v>58</v>
      </c>
      <c r="AO1069" t="s">
        <v>58</v>
      </c>
      <c r="AP1069" t="s">
        <v>58</v>
      </c>
      <c r="AQ1069" t="s">
        <v>58</v>
      </c>
    </row>
    <row r="1070" spans="1:43" x14ac:dyDescent="0.35">
      <c r="A1070" t="s">
        <v>3903</v>
      </c>
      <c r="B1070" t="s">
        <v>47</v>
      </c>
      <c r="C1070" t="s">
        <v>3959</v>
      </c>
      <c r="E1070" t="s">
        <v>76</v>
      </c>
      <c r="F1070" t="s">
        <v>1685</v>
      </c>
      <c r="G1070" t="s">
        <v>3960</v>
      </c>
      <c r="I1070" t="str">
        <f>HYPERLINK("https://play.google.com/store/apps/details?id=com.finopaymentbank.mobile&amp;reviewId=af8914a2-a4f0-46d0-b890-c05783fdea72","https://play.google.com/store/apps/details?id=com.finopaymentbank.mobile&amp;reviewId=af8914a2-a4f0-46d0-b890-c05783fdea72")</f>
        <v>https://play.google.com/store/apps/details?id=com.finopaymentbank.mobile&amp;reviewId=af8914a2-a4f0-46d0-b890-c05783fdea72</v>
      </c>
      <c r="J1070" t="s">
        <v>52</v>
      </c>
      <c r="Y1070" t="s">
        <v>53</v>
      </c>
      <c r="Z1070" t="s">
        <v>114</v>
      </c>
      <c r="AI1070" t="s">
        <v>484</v>
      </c>
      <c r="AJ1070">
        <v>31</v>
      </c>
      <c r="AK1070" t="s">
        <v>202</v>
      </c>
      <c r="AL1070" t="s">
        <v>58</v>
      </c>
      <c r="AM1070" t="s">
        <v>58</v>
      </c>
      <c r="AN1070" t="s">
        <v>58</v>
      </c>
      <c r="AO1070" t="s">
        <v>58</v>
      </c>
      <c r="AP1070" t="s">
        <v>58</v>
      </c>
      <c r="AQ1070" t="s">
        <v>58</v>
      </c>
    </row>
    <row r="1071" spans="1:43" x14ac:dyDescent="0.35">
      <c r="A1071" t="s">
        <v>3903</v>
      </c>
      <c r="B1071" t="s">
        <v>47</v>
      </c>
      <c r="C1071" t="s">
        <v>3961</v>
      </c>
      <c r="E1071" t="s">
        <v>65</v>
      </c>
      <c r="F1071" t="s">
        <v>3962</v>
      </c>
      <c r="G1071" t="s">
        <v>3963</v>
      </c>
      <c r="I1071" t="str">
        <f>HYPERLINK("https://play.google.com/store/apps/details?id=com.finopaymentbank.mobile&amp;reviewId=8ae760e5-f76a-428c-9813-b9f1de531e5b","https://play.google.com/store/apps/details?id=com.finopaymentbank.mobile&amp;reviewId=8ae760e5-f76a-428c-9813-b9f1de531e5b")</f>
        <v>https://play.google.com/store/apps/details?id=com.finopaymentbank.mobile&amp;reviewId=8ae760e5-f76a-428c-9813-b9f1de531e5b</v>
      </c>
      <c r="J1071" t="s">
        <v>52</v>
      </c>
      <c r="Y1071" t="s">
        <v>53</v>
      </c>
      <c r="Z1071" t="s">
        <v>68</v>
      </c>
      <c r="AH1071" t="s">
        <v>3482</v>
      </c>
      <c r="AI1071" t="s">
        <v>1109</v>
      </c>
      <c r="AJ1071">
        <v>33</v>
      </c>
      <c r="AK1071" t="s">
        <v>202</v>
      </c>
      <c r="AL1071" t="s">
        <v>58</v>
      </c>
      <c r="AM1071" t="s">
        <v>58</v>
      </c>
      <c r="AN1071" t="s">
        <v>58</v>
      </c>
      <c r="AO1071" t="s">
        <v>58</v>
      </c>
      <c r="AP1071" t="s">
        <v>58</v>
      </c>
      <c r="AQ1071" t="s">
        <v>58</v>
      </c>
    </row>
    <row r="1072" spans="1:43" x14ac:dyDescent="0.35">
      <c r="A1072" t="s">
        <v>3903</v>
      </c>
      <c r="B1072" t="s">
        <v>47</v>
      </c>
      <c r="C1072" t="s">
        <v>3964</v>
      </c>
      <c r="E1072" t="s">
        <v>76</v>
      </c>
      <c r="F1072" t="s">
        <v>3965</v>
      </c>
      <c r="G1072" t="s">
        <v>3966</v>
      </c>
      <c r="I1072" t="str">
        <f>HYPERLINK("https://play.google.com/store/apps/details?id=com.finopaymentbank.mobile&amp;reviewId=609c0325-69fc-4d13-9e1d-e562fb170926","https://play.google.com/store/apps/details?id=com.finopaymentbank.mobile&amp;reviewId=609c0325-69fc-4d13-9e1d-e562fb170926")</f>
        <v>https://play.google.com/store/apps/details?id=com.finopaymentbank.mobile&amp;reviewId=609c0325-69fc-4d13-9e1d-e562fb170926</v>
      </c>
      <c r="J1072" t="s">
        <v>52</v>
      </c>
      <c r="Y1072" t="s">
        <v>53</v>
      </c>
      <c r="Z1072" t="s">
        <v>114</v>
      </c>
      <c r="AH1072" t="s">
        <v>3482</v>
      </c>
      <c r="AI1072" t="s">
        <v>1042</v>
      </c>
      <c r="AJ1072">
        <v>33</v>
      </c>
      <c r="AK1072" t="s">
        <v>63</v>
      </c>
      <c r="AL1072" t="s">
        <v>58</v>
      </c>
      <c r="AM1072" t="s">
        <v>58</v>
      </c>
      <c r="AN1072" t="s">
        <v>58</v>
      </c>
      <c r="AO1072" t="s">
        <v>58</v>
      </c>
      <c r="AP1072" t="s">
        <v>58</v>
      </c>
      <c r="AQ1072" t="s">
        <v>58</v>
      </c>
    </row>
    <row r="1073" spans="1:43" x14ac:dyDescent="0.35">
      <c r="A1073" t="s">
        <v>3967</v>
      </c>
      <c r="B1073" t="s">
        <v>47</v>
      </c>
      <c r="C1073" t="s">
        <v>3968</v>
      </c>
      <c r="E1073" t="s">
        <v>49</v>
      </c>
      <c r="F1073" t="s">
        <v>86</v>
      </c>
      <c r="G1073" t="s">
        <v>3969</v>
      </c>
      <c r="I1073" t="str">
        <f>HYPERLINK("https://play.google.com/store/apps/details?id=com.finopaymentbank.mobile&amp;reviewId=19128f1f-d6f7-44ae-af15-92a7dce65bbf","https://play.google.com/store/apps/details?id=com.finopaymentbank.mobile&amp;reviewId=19128f1f-d6f7-44ae-af15-92a7dce65bbf")</f>
        <v>https://play.google.com/store/apps/details?id=com.finopaymentbank.mobile&amp;reviewId=19128f1f-d6f7-44ae-af15-92a7dce65bbf</v>
      </c>
      <c r="J1073" t="s">
        <v>52</v>
      </c>
      <c r="Y1073" t="s">
        <v>53</v>
      </c>
      <c r="Z1073" t="s">
        <v>54</v>
      </c>
      <c r="AH1073" t="s">
        <v>3486</v>
      </c>
      <c r="AI1073" t="s">
        <v>391</v>
      </c>
      <c r="AJ1073">
        <v>33</v>
      </c>
      <c r="AK1073" t="s">
        <v>57</v>
      </c>
      <c r="AL1073" t="s">
        <v>58</v>
      </c>
      <c r="AM1073" t="s">
        <v>58</v>
      </c>
      <c r="AN1073" t="s">
        <v>58</v>
      </c>
      <c r="AO1073" t="s">
        <v>58</v>
      </c>
      <c r="AP1073" t="s">
        <v>58</v>
      </c>
      <c r="AQ1073" t="s">
        <v>58</v>
      </c>
    </row>
    <row r="1074" spans="1:43" x14ac:dyDescent="0.35">
      <c r="A1074" t="s">
        <v>3967</v>
      </c>
      <c r="B1074" t="s">
        <v>47</v>
      </c>
      <c r="C1074" t="s">
        <v>3970</v>
      </c>
      <c r="E1074" t="s">
        <v>49</v>
      </c>
      <c r="F1074" t="s">
        <v>151</v>
      </c>
      <c r="G1074" t="s">
        <v>3971</v>
      </c>
      <c r="I1074" t="str">
        <f>HYPERLINK("https://play.google.com/store/apps/details?id=com.finopaymentbank.mobile&amp;reviewId=782bb95b-650c-477c-ba0f-b8da1a1334b9","https://play.google.com/store/apps/details?id=com.finopaymentbank.mobile&amp;reviewId=782bb95b-650c-477c-ba0f-b8da1a1334b9")</f>
        <v>https://play.google.com/store/apps/details?id=com.finopaymentbank.mobile&amp;reviewId=782bb95b-650c-477c-ba0f-b8da1a1334b9</v>
      </c>
      <c r="J1074" t="s">
        <v>52</v>
      </c>
      <c r="Y1074" t="s">
        <v>53</v>
      </c>
      <c r="Z1074" t="s">
        <v>54</v>
      </c>
      <c r="AI1074" t="s">
        <v>3827</v>
      </c>
      <c r="AJ1074">
        <v>33</v>
      </c>
      <c r="AK1074" t="s">
        <v>154</v>
      </c>
      <c r="AL1074" t="s">
        <v>58</v>
      </c>
      <c r="AM1074" t="s">
        <v>58</v>
      </c>
      <c r="AN1074" t="s">
        <v>58</v>
      </c>
      <c r="AO1074" t="s">
        <v>58</v>
      </c>
      <c r="AP1074" t="s">
        <v>58</v>
      </c>
      <c r="AQ1074" t="s">
        <v>58</v>
      </c>
    </row>
    <row r="1075" spans="1:43" x14ac:dyDescent="0.35">
      <c r="A1075" t="s">
        <v>3967</v>
      </c>
      <c r="B1075" t="s">
        <v>47</v>
      </c>
      <c r="C1075" t="s">
        <v>3972</v>
      </c>
      <c r="E1075" t="s">
        <v>49</v>
      </c>
      <c r="F1075" t="s">
        <v>3973</v>
      </c>
      <c r="G1075" t="s">
        <v>3974</v>
      </c>
      <c r="I1075" t="str">
        <f>HYPERLINK("https://play.google.com/store/apps/details?id=com.finopaymentbank.mobile&amp;reviewId=8d1da89d-26dc-4220-94ae-d5b8a1b06324","https://play.google.com/store/apps/details?id=com.finopaymentbank.mobile&amp;reviewId=8d1da89d-26dc-4220-94ae-d5b8a1b06324")</f>
        <v>https://play.google.com/store/apps/details?id=com.finopaymentbank.mobile&amp;reviewId=8d1da89d-26dc-4220-94ae-d5b8a1b06324</v>
      </c>
      <c r="J1075" t="s">
        <v>52</v>
      </c>
      <c r="Y1075" t="s">
        <v>53</v>
      </c>
      <c r="Z1075" t="s">
        <v>54</v>
      </c>
      <c r="AH1075" t="s">
        <v>479</v>
      </c>
      <c r="AI1075" t="s">
        <v>2120</v>
      </c>
      <c r="AJ1075">
        <v>27</v>
      </c>
      <c r="AK1075" t="s">
        <v>163</v>
      </c>
      <c r="AL1075" t="s">
        <v>58</v>
      </c>
      <c r="AM1075" t="s">
        <v>58</v>
      </c>
      <c r="AN1075" t="s">
        <v>58</v>
      </c>
      <c r="AO1075" t="s">
        <v>58</v>
      </c>
      <c r="AP1075" t="s">
        <v>58</v>
      </c>
      <c r="AQ1075" t="s">
        <v>58</v>
      </c>
    </row>
    <row r="1076" spans="1:43" x14ac:dyDescent="0.35">
      <c r="A1076" t="s">
        <v>3967</v>
      </c>
      <c r="B1076" t="s">
        <v>47</v>
      </c>
      <c r="C1076" t="s">
        <v>3975</v>
      </c>
      <c r="E1076" t="s">
        <v>49</v>
      </c>
      <c r="F1076" t="s">
        <v>901</v>
      </c>
      <c r="G1076" t="s">
        <v>3976</v>
      </c>
      <c r="I1076" t="str">
        <f>HYPERLINK("https://play.google.com/store/apps/details?id=com.finopaymentbank.mobile&amp;reviewId=2859dabb-3c83-4ea3-bde7-483391e401e8","https://play.google.com/store/apps/details?id=com.finopaymentbank.mobile&amp;reviewId=2859dabb-3c83-4ea3-bde7-483391e401e8")</f>
        <v>https://play.google.com/store/apps/details?id=com.finopaymentbank.mobile&amp;reviewId=2859dabb-3c83-4ea3-bde7-483391e401e8</v>
      </c>
      <c r="J1076" t="s">
        <v>52</v>
      </c>
      <c r="Y1076" t="s">
        <v>53</v>
      </c>
      <c r="Z1076" t="s">
        <v>54</v>
      </c>
      <c r="AH1076" t="s">
        <v>3482</v>
      </c>
      <c r="AI1076" t="s">
        <v>1223</v>
      </c>
      <c r="AJ1076">
        <v>29</v>
      </c>
      <c r="AK1076" t="s">
        <v>154</v>
      </c>
      <c r="AL1076" t="s">
        <v>58</v>
      </c>
      <c r="AM1076" t="s">
        <v>58</v>
      </c>
      <c r="AN1076" t="s">
        <v>58</v>
      </c>
      <c r="AO1076" t="s">
        <v>58</v>
      </c>
      <c r="AP1076" t="s">
        <v>58</v>
      </c>
      <c r="AQ1076" t="s">
        <v>58</v>
      </c>
    </row>
    <row r="1077" spans="1:43" x14ac:dyDescent="0.35">
      <c r="A1077" t="s">
        <v>3967</v>
      </c>
      <c r="B1077" t="s">
        <v>47</v>
      </c>
      <c r="C1077" t="s">
        <v>3977</v>
      </c>
      <c r="E1077" t="s">
        <v>49</v>
      </c>
      <c r="F1077" t="s">
        <v>3978</v>
      </c>
      <c r="G1077" t="s">
        <v>3979</v>
      </c>
      <c r="I1077" t="str">
        <f>HYPERLINK("https://play.google.com/store/apps/details?id=com.finopaymentbank.mobile&amp;reviewId=2659935d-afff-45b8-80c6-ff74ff7561b6","https://play.google.com/store/apps/details?id=com.finopaymentbank.mobile&amp;reviewId=2659935d-afff-45b8-80c6-ff74ff7561b6")</f>
        <v>https://play.google.com/store/apps/details?id=com.finopaymentbank.mobile&amp;reviewId=2659935d-afff-45b8-80c6-ff74ff7561b6</v>
      </c>
      <c r="Y1077" t="s">
        <v>53</v>
      </c>
      <c r="Z1077" t="s">
        <v>54</v>
      </c>
      <c r="AH1077" t="s">
        <v>347</v>
      </c>
      <c r="AI1077" t="s">
        <v>1895</v>
      </c>
      <c r="AJ1077">
        <v>34</v>
      </c>
      <c r="AK1077" t="s">
        <v>116</v>
      </c>
      <c r="AL1077" t="s">
        <v>58</v>
      </c>
      <c r="AM1077" t="s">
        <v>58</v>
      </c>
      <c r="AN1077" t="s">
        <v>58</v>
      </c>
      <c r="AO1077" t="s">
        <v>58</v>
      </c>
      <c r="AP1077" t="s">
        <v>58</v>
      </c>
      <c r="AQ1077" t="s">
        <v>58</v>
      </c>
    </row>
    <row r="1078" spans="1:43" x14ac:dyDescent="0.35">
      <c r="A1078" t="s">
        <v>3967</v>
      </c>
      <c r="B1078" t="s">
        <v>47</v>
      </c>
      <c r="C1078" t="s">
        <v>2505</v>
      </c>
      <c r="E1078" t="s">
        <v>49</v>
      </c>
      <c r="F1078" t="s">
        <v>86</v>
      </c>
      <c r="G1078" t="s">
        <v>3980</v>
      </c>
      <c r="I1078" t="str">
        <f>HYPERLINK("https://play.google.com/store/apps/details?id=com.finopaymentbank.mobile&amp;reviewId=1dcb5319-58d3-46e5-8fbb-0cbaa66b76a0","https://play.google.com/store/apps/details?id=com.finopaymentbank.mobile&amp;reviewId=1dcb5319-58d3-46e5-8fbb-0cbaa66b76a0")</f>
        <v>https://play.google.com/store/apps/details?id=com.finopaymentbank.mobile&amp;reviewId=1dcb5319-58d3-46e5-8fbb-0cbaa66b76a0</v>
      </c>
      <c r="J1078" t="s">
        <v>52</v>
      </c>
      <c r="Y1078" t="s">
        <v>53</v>
      </c>
      <c r="Z1078" t="s">
        <v>93</v>
      </c>
      <c r="AI1078" t="s">
        <v>566</v>
      </c>
      <c r="AJ1078">
        <v>34</v>
      </c>
      <c r="AK1078" t="s">
        <v>57</v>
      </c>
      <c r="AL1078" t="s">
        <v>58</v>
      </c>
      <c r="AM1078" t="s">
        <v>58</v>
      </c>
      <c r="AN1078" t="s">
        <v>58</v>
      </c>
      <c r="AO1078" t="s">
        <v>58</v>
      </c>
      <c r="AP1078" t="s">
        <v>58</v>
      </c>
      <c r="AQ1078" t="s">
        <v>58</v>
      </c>
    </row>
    <row r="1079" spans="1:43" x14ac:dyDescent="0.35">
      <c r="A1079" t="s">
        <v>3967</v>
      </c>
      <c r="B1079" t="s">
        <v>47</v>
      </c>
      <c r="C1079" t="s">
        <v>3981</v>
      </c>
      <c r="E1079" t="s">
        <v>76</v>
      </c>
      <c r="F1079" t="s">
        <v>3982</v>
      </c>
      <c r="G1079" t="s">
        <v>3983</v>
      </c>
      <c r="I1079" t="str">
        <f>HYPERLINK("https://play.google.com/store/apps/details?id=com.finopaymentbank.mobile&amp;reviewId=ce2e3734-4a5c-4176-95c7-ce39a3e8914c","https://play.google.com/store/apps/details?id=com.finopaymentbank.mobile&amp;reviewId=ce2e3734-4a5c-4176-95c7-ce39a3e8914c")</f>
        <v>https://play.google.com/store/apps/details?id=com.finopaymentbank.mobile&amp;reviewId=ce2e3734-4a5c-4176-95c7-ce39a3e8914c</v>
      </c>
      <c r="J1079" t="s">
        <v>52</v>
      </c>
      <c r="Y1079" t="s">
        <v>53</v>
      </c>
      <c r="Z1079" t="s">
        <v>114</v>
      </c>
      <c r="AH1079" t="s">
        <v>3482</v>
      </c>
      <c r="AI1079" t="s">
        <v>212</v>
      </c>
      <c r="AJ1079">
        <v>28</v>
      </c>
      <c r="AK1079" t="s">
        <v>63</v>
      </c>
      <c r="AL1079" t="s">
        <v>58</v>
      </c>
      <c r="AM1079" t="s">
        <v>58</v>
      </c>
      <c r="AN1079" t="s">
        <v>58</v>
      </c>
      <c r="AO1079" t="s">
        <v>58</v>
      </c>
      <c r="AP1079" t="s">
        <v>58</v>
      </c>
      <c r="AQ1079" t="s">
        <v>58</v>
      </c>
    </row>
    <row r="1080" spans="1:43" x14ac:dyDescent="0.35">
      <c r="A1080" t="s">
        <v>3967</v>
      </c>
      <c r="B1080" t="s">
        <v>47</v>
      </c>
      <c r="C1080" t="s">
        <v>3984</v>
      </c>
      <c r="E1080" t="s">
        <v>76</v>
      </c>
      <c r="F1080" t="s">
        <v>3985</v>
      </c>
      <c r="G1080" t="s">
        <v>3986</v>
      </c>
      <c r="I1080" t="str">
        <f>HYPERLINK("https://play.google.com/store/apps/details?id=com.finopaymentbank.mobile&amp;reviewId=957500f3-6a5b-4fae-837f-e0d59acd1385","https://play.google.com/store/apps/details?id=com.finopaymentbank.mobile&amp;reviewId=957500f3-6a5b-4fae-837f-e0d59acd1385")</f>
        <v>https://play.google.com/store/apps/details?id=com.finopaymentbank.mobile&amp;reviewId=957500f3-6a5b-4fae-837f-e0d59acd1385</v>
      </c>
      <c r="J1080" t="s">
        <v>52</v>
      </c>
      <c r="Y1080" t="s">
        <v>53</v>
      </c>
      <c r="Z1080" t="s">
        <v>114</v>
      </c>
      <c r="AH1080" t="s">
        <v>3482</v>
      </c>
      <c r="AI1080" t="s">
        <v>2120</v>
      </c>
      <c r="AJ1080">
        <v>27</v>
      </c>
      <c r="AK1080" t="s">
        <v>63</v>
      </c>
      <c r="AL1080" t="s">
        <v>58</v>
      </c>
      <c r="AM1080" t="s">
        <v>58</v>
      </c>
      <c r="AN1080" t="s">
        <v>58</v>
      </c>
      <c r="AO1080" t="s">
        <v>58</v>
      </c>
      <c r="AP1080" t="s">
        <v>58</v>
      </c>
      <c r="AQ1080" t="s">
        <v>58</v>
      </c>
    </row>
    <row r="1081" spans="1:43" x14ac:dyDescent="0.35">
      <c r="A1081" t="s">
        <v>3967</v>
      </c>
      <c r="B1081" t="s">
        <v>47</v>
      </c>
      <c r="C1081" t="s">
        <v>3987</v>
      </c>
      <c r="E1081" t="s">
        <v>49</v>
      </c>
      <c r="F1081" t="s">
        <v>1039</v>
      </c>
      <c r="G1081" t="s">
        <v>3988</v>
      </c>
      <c r="I1081" t="str">
        <f>HYPERLINK("https://play.google.com/store/apps/details?id=com.finopaymentbank.mobile&amp;reviewId=cfffc245-59d6-4ed4-823b-fcc8a1e3cf18","https://play.google.com/store/apps/details?id=com.finopaymentbank.mobile&amp;reviewId=cfffc245-59d6-4ed4-823b-fcc8a1e3cf18")</f>
        <v>https://play.google.com/store/apps/details?id=com.finopaymentbank.mobile&amp;reviewId=cfffc245-59d6-4ed4-823b-fcc8a1e3cf18</v>
      </c>
      <c r="J1081" t="s">
        <v>52</v>
      </c>
      <c r="Y1081" t="s">
        <v>53</v>
      </c>
      <c r="Z1081" t="s">
        <v>54</v>
      </c>
      <c r="AH1081" t="s">
        <v>2006</v>
      </c>
      <c r="AI1081" t="s">
        <v>3615</v>
      </c>
      <c r="AJ1081">
        <v>33</v>
      </c>
      <c r="AK1081" t="s">
        <v>57</v>
      </c>
      <c r="AL1081" t="s">
        <v>58</v>
      </c>
      <c r="AM1081" t="s">
        <v>58</v>
      </c>
      <c r="AN1081" t="s">
        <v>58</v>
      </c>
      <c r="AO1081" t="s">
        <v>58</v>
      </c>
      <c r="AP1081" t="s">
        <v>58</v>
      </c>
      <c r="AQ1081" t="s">
        <v>58</v>
      </c>
    </row>
    <row r="1082" spans="1:43" x14ac:dyDescent="0.35">
      <c r="A1082" t="s">
        <v>3967</v>
      </c>
      <c r="B1082" t="s">
        <v>47</v>
      </c>
      <c r="C1082" t="s">
        <v>3989</v>
      </c>
      <c r="E1082" t="s">
        <v>49</v>
      </c>
      <c r="F1082" t="s">
        <v>704</v>
      </c>
      <c r="G1082" t="s">
        <v>3990</v>
      </c>
      <c r="I1082" t="str">
        <f>HYPERLINK("https://play.google.com/store/apps/details?id=com.finopaymentbank.mobile&amp;reviewId=0a39e15d-ab7c-4cdd-b563-0a990d65388e","https://play.google.com/store/apps/details?id=com.finopaymentbank.mobile&amp;reviewId=0a39e15d-ab7c-4cdd-b563-0a990d65388e")</f>
        <v>https://play.google.com/store/apps/details?id=com.finopaymentbank.mobile&amp;reviewId=0a39e15d-ab7c-4cdd-b563-0a990d65388e</v>
      </c>
      <c r="J1082" t="s">
        <v>52</v>
      </c>
      <c r="Y1082" t="s">
        <v>53</v>
      </c>
      <c r="Z1082" t="s">
        <v>54</v>
      </c>
      <c r="AH1082" t="s">
        <v>3482</v>
      </c>
      <c r="AI1082" t="s">
        <v>88</v>
      </c>
      <c r="AJ1082">
        <v>30</v>
      </c>
      <c r="AK1082" t="s">
        <v>163</v>
      </c>
      <c r="AL1082" t="s">
        <v>58</v>
      </c>
      <c r="AM1082" t="s">
        <v>58</v>
      </c>
      <c r="AN1082" t="s">
        <v>58</v>
      </c>
      <c r="AO1082" t="s">
        <v>58</v>
      </c>
      <c r="AP1082" t="s">
        <v>58</v>
      </c>
      <c r="AQ1082" t="s">
        <v>58</v>
      </c>
    </row>
    <row r="1083" spans="1:43" x14ac:dyDescent="0.35">
      <c r="A1083" t="s">
        <v>3967</v>
      </c>
      <c r="B1083" t="s">
        <v>47</v>
      </c>
      <c r="C1083" t="s">
        <v>3991</v>
      </c>
      <c r="E1083" t="s">
        <v>49</v>
      </c>
      <c r="F1083" t="s">
        <v>3992</v>
      </c>
      <c r="G1083" t="s">
        <v>3993</v>
      </c>
      <c r="I1083" t="str">
        <f>HYPERLINK("https://play.google.com/store/apps/details?id=com.finopaymentbank.mobile&amp;reviewId=1c995c1a-a92a-4876-af8c-f27296f8f42d","https://play.google.com/store/apps/details?id=com.finopaymentbank.mobile&amp;reviewId=1c995c1a-a92a-4876-af8c-f27296f8f42d")</f>
        <v>https://play.google.com/store/apps/details?id=com.finopaymentbank.mobile&amp;reviewId=1c995c1a-a92a-4876-af8c-f27296f8f42d</v>
      </c>
      <c r="J1083" t="s">
        <v>52</v>
      </c>
      <c r="Y1083" t="s">
        <v>53</v>
      </c>
      <c r="Z1083" t="s">
        <v>54</v>
      </c>
      <c r="AD1083" t="s">
        <v>833</v>
      </c>
      <c r="AE1083" t="s">
        <v>95</v>
      </c>
      <c r="AF1083" t="s">
        <v>3994</v>
      </c>
      <c r="AH1083" t="s">
        <v>187</v>
      </c>
      <c r="AI1083" t="s">
        <v>414</v>
      </c>
      <c r="AJ1083">
        <v>27</v>
      </c>
      <c r="AK1083" t="s">
        <v>63</v>
      </c>
      <c r="AL1083" t="s">
        <v>58</v>
      </c>
      <c r="AM1083" t="s">
        <v>58</v>
      </c>
      <c r="AN1083" t="s">
        <v>58</v>
      </c>
      <c r="AO1083" t="s">
        <v>58</v>
      </c>
      <c r="AP1083" t="s">
        <v>58</v>
      </c>
      <c r="AQ1083" t="s">
        <v>58</v>
      </c>
    </row>
    <row r="1084" spans="1:43" x14ac:dyDescent="0.35">
      <c r="A1084" t="s">
        <v>3967</v>
      </c>
      <c r="B1084" t="s">
        <v>47</v>
      </c>
      <c r="C1084" t="s">
        <v>3995</v>
      </c>
      <c r="E1084" t="s">
        <v>49</v>
      </c>
      <c r="F1084" t="s">
        <v>3996</v>
      </c>
      <c r="G1084" t="s">
        <v>3997</v>
      </c>
      <c r="I1084" t="str">
        <f>HYPERLINK("https://play.google.com/store/apps/details?id=com.finopaymentbank.mobile&amp;reviewId=dca52be0-9f07-4879-b636-03907c1b5fb0","https://play.google.com/store/apps/details?id=com.finopaymentbank.mobile&amp;reviewId=dca52be0-9f07-4879-b636-03907c1b5fb0")</f>
        <v>https://play.google.com/store/apps/details?id=com.finopaymentbank.mobile&amp;reviewId=dca52be0-9f07-4879-b636-03907c1b5fb0</v>
      </c>
      <c r="J1084" t="s">
        <v>52</v>
      </c>
      <c r="Y1084" t="s">
        <v>53</v>
      </c>
      <c r="Z1084" t="s">
        <v>54</v>
      </c>
      <c r="AH1084" t="s">
        <v>3482</v>
      </c>
      <c r="AI1084" t="s">
        <v>56</v>
      </c>
      <c r="AJ1084">
        <v>33</v>
      </c>
      <c r="AK1084" t="s">
        <v>3078</v>
      </c>
      <c r="AL1084" t="s">
        <v>58</v>
      </c>
      <c r="AM1084" t="s">
        <v>58</v>
      </c>
      <c r="AN1084" t="s">
        <v>58</v>
      </c>
      <c r="AO1084" t="s">
        <v>58</v>
      </c>
      <c r="AP1084" t="s">
        <v>58</v>
      </c>
      <c r="AQ1084" t="s">
        <v>58</v>
      </c>
    </row>
    <row r="1085" spans="1:43" x14ac:dyDescent="0.35">
      <c r="A1085" t="s">
        <v>3967</v>
      </c>
      <c r="B1085" t="s">
        <v>47</v>
      </c>
      <c r="C1085" t="s">
        <v>3998</v>
      </c>
      <c r="E1085" t="s">
        <v>49</v>
      </c>
      <c r="F1085" t="s">
        <v>812</v>
      </c>
      <c r="G1085" t="s">
        <v>3999</v>
      </c>
      <c r="I1085" t="str">
        <f>HYPERLINK("https://play.google.com/store/apps/details?id=com.finopaymentbank.mobile&amp;reviewId=2b823eac-0251-4009-91f5-4a0b286718a9","https://play.google.com/store/apps/details?id=com.finopaymentbank.mobile&amp;reviewId=2b823eac-0251-4009-91f5-4a0b286718a9")</f>
        <v>https://play.google.com/store/apps/details?id=com.finopaymentbank.mobile&amp;reviewId=2b823eac-0251-4009-91f5-4a0b286718a9</v>
      </c>
      <c r="J1085" t="s">
        <v>52</v>
      </c>
      <c r="Y1085" t="s">
        <v>53</v>
      </c>
      <c r="Z1085" t="s">
        <v>54</v>
      </c>
      <c r="AH1085" t="s">
        <v>3486</v>
      </c>
      <c r="AI1085" t="s">
        <v>476</v>
      </c>
      <c r="AJ1085">
        <v>34</v>
      </c>
      <c r="AK1085" t="s">
        <v>116</v>
      </c>
      <c r="AL1085" t="s">
        <v>58</v>
      </c>
      <c r="AM1085" t="s">
        <v>58</v>
      </c>
      <c r="AN1085" t="s">
        <v>58</v>
      </c>
      <c r="AO1085" t="s">
        <v>58</v>
      </c>
      <c r="AP1085" t="s">
        <v>58</v>
      </c>
      <c r="AQ1085" t="s">
        <v>58</v>
      </c>
    </row>
    <row r="1086" spans="1:43" x14ac:dyDescent="0.35">
      <c r="A1086" t="s">
        <v>3967</v>
      </c>
      <c r="B1086" t="s">
        <v>47</v>
      </c>
      <c r="C1086" t="s">
        <v>4000</v>
      </c>
      <c r="E1086" t="s">
        <v>76</v>
      </c>
      <c r="F1086" t="s">
        <v>4001</v>
      </c>
      <c r="G1086" t="s">
        <v>4002</v>
      </c>
      <c r="I1086" t="str">
        <f>HYPERLINK("https://play.google.com/store/apps/details?id=com.finopaymentbank.mobile&amp;reviewId=4c4e06f3-d3a0-4467-aadd-25aff45d43f9","https://play.google.com/store/apps/details?id=com.finopaymentbank.mobile&amp;reviewId=4c4e06f3-d3a0-4467-aadd-25aff45d43f9")</f>
        <v>https://play.google.com/store/apps/details?id=com.finopaymentbank.mobile&amp;reviewId=4c4e06f3-d3a0-4467-aadd-25aff45d43f9</v>
      </c>
      <c r="J1086" t="s">
        <v>52</v>
      </c>
      <c r="Y1086" t="s">
        <v>53</v>
      </c>
      <c r="Z1086" t="s">
        <v>114</v>
      </c>
      <c r="AH1086" t="s">
        <v>3482</v>
      </c>
      <c r="AI1086" t="s">
        <v>844</v>
      </c>
      <c r="AJ1086">
        <v>33</v>
      </c>
      <c r="AK1086" t="s">
        <v>63</v>
      </c>
      <c r="AL1086" t="s">
        <v>58</v>
      </c>
      <c r="AM1086" t="s">
        <v>58</v>
      </c>
      <c r="AN1086" t="s">
        <v>58</v>
      </c>
      <c r="AO1086" t="s">
        <v>58</v>
      </c>
      <c r="AP1086" t="s">
        <v>58</v>
      </c>
      <c r="AQ1086" t="s">
        <v>58</v>
      </c>
    </row>
    <row r="1087" spans="1:43" x14ac:dyDescent="0.35">
      <c r="A1087" t="s">
        <v>3967</v>
      </c>
      <c r="B1087" t="s">
        <v>47</v>
      </c>
      <c r="C1087" t="s">
        <v>4003</v>
      </c>
      <c r="E1087" t="s">
        <v>49</v>
      </c>
      <c r="F1087" t="s">
        <v>77</v>
      </c>
      <c r="G1087" t="s">
        <v>4004</v>
      </c>
      <c r="I1087" t="str">
        <f>HYPERLINK("https://play.google.com/store/apps/details?id=com.finopaymentbank.mobile&amp;reviewId=c060af0f-b025-406f-83e1-f03eaef48603","https://play.google.com/store/apps/details?id=com.finopaymentbank.mobile&amp;reviewId=c060af0f-b025-406f-83e1-f03eaef48603")</f>
        <v>https://play.google.com/store/apps/details?id=com.finopaymentbank.mobile&amp;reviewId=c060af0f-b025-406f-83e1-f03eaef48603</v>
      </c>
      <c r="J1087" t="s">
        <v>52</v>
      </c>
      <c r="Y1087" t="s">
        <v>53</v>
      </c>
      <c r="Z1087" t="s">
        <v>54</v>
      </c>
      <c r="AH1087" t="s">
        <v>3482</v>
      </c>
      <c r="AI1087" t="s">
        <v>4005</v>
      </c>
      <c r="AJ1087">
        <v>23</v>
      </c>
      <c r="AK1087" t="s">
        <v>81</v>
      </c>
      <c r="AL1087" t="s">
        <v>58</v>
      </c>
      <c r="AM1087" t="s">
        <v>58</v>
      </c>
      <c r="AN1087" t="s">
        <v>58</v>
      </c>
      <c r="AO1087" t="s">
        <v>58</v>
      </c>
      <c r="AP1087" t="s">
        <v>58</v>
      </c>
      <c r="AQ1087" t="s">
        <v>58</v>
      </c>
    </row>
    <row r="1088" spans="1:43" x14ac:dyDescent="0.35">
      <c r="A1088" t="s">
        <v>3967</v>
      </c>
      <c r="B1088" t="s">
        <v>47</v>
      </c>
      <c r="C1088" t="s">
        <v>4006</v>
      </c>
      <c r="E1088" t="s">
        <v>49</v>
      </c>
      <c r="F1088" t="s">
        <v>86</v>
      </c>
      <c r="G1088" t="s">
        <v>4007</v>
      </c>
      <c r="I1088" t="str">
        <f>HYPERLINK("https://play.google.com/store/apps/details?id=com.finopaymentbank.mobile&amp;reviewId=9ad232cb-1cfb-4db2-993c-e9770ba2bc49","https://play.google.com/store/apps/details?id=com.finopaymentbank.mobile&amp;reviewId=9ad232cb-1cfb-4db2-993c-e9770ba2bc49")</f>
        <v>https://play.google.com/store/apps/details?id=com.finopaymentbank.mobile&amp;reviewId=9ad232cb-1cfb-4db2-993c-e9770ba2bc49</v>
      </c>
      <c r="J1088" t="s">
        <v>52</v>
      </c>
      <c r="Y1088" t="s">
        <v>53</v>
      </c>
      <c r="Z1088" t="s">
        <v>54</v>
      </c>
      <c r="AI1088" t="s">
        <v>3721</v>
      </c>
      <c r="AJ1088">
        <v>33</v>
      </c>
      <c r="AK1088" t="s">
        <v>57</v>
      </c>
      <c r="AL1088" t="s">
        <v>58</v>
      </c>
      <c r="AM1088" t="s">
        <v>58</v>
      </c>
      <c r="AN1088" t="s">
        <v>58</v>
      </c>
      <c r="AO1088" t="s">
        <v>58</v>
      </c>
      <c r="AP1088" t="s">
        <v>58</v>
      </c>
      <c r="AQ1088" t="s">
        <v>58</v>
      </c>
    </row>
    <row r="1089" spans="1:43" x14ac:dyDescent="0.35">
      <c r="A1089" t="s">
        <v>3967</v>
      </c>
      <c r="B1089" t="s">
        <v>47</v>
      </c>
      <c r="C1089" t="s">
        <v>4008</v>
      </c>
      <c r="E1089" t="s">
        <v>49</v>
      </c>
      <c r="F1089" t="s">
        <v>528</v>
      </c>
      <c r="G1089" t="s">
        <v>4009</v>
      </c>
      <c r="I1089" t="str">
        <f>HYPERLINK("https://play.google.com/store/apps/details?id=com.finopaymentbank.mobile&amp;reviewId=5dccd7bf-1a7f-452f-b35f-769d4049445c","https://play.google.com/store/apps/details?id=com.finopaymentbank.mobile&amp;reviewId=5dccd7bf-1a7f-452f-b35f-769d4049445c")</f>
        <v>https://play.google.com/store/apps/details?id=com.finopaymentbank.mobile&amp;reviewId=5dccd7bf-1a7f-452f-b35f-769d4049445c</v>
      </c>
      <c r="J1089" t="s">
        <v>52</v>
      </c>
      <c r="Y1089" t="s">
        <v>53</v>
      </c>
      <c r="Z1089" t="s">
        <v>54</v>
      </c>
      <c r="AH1089" t="s">
        <v>3482</v>
      </c>
      <c r="AI1089" t="s">
        <v>2631</v>
      </c>
      <c r="AJ1089">
        <v>30</v>
      </c>
      <c r="AK1089" t="s">
        <v>57</v>
      </c>
      <c r="AL1089" t="s">
        <v>58</v>
      </c>
      <c r="AM1089" t="s">
        <v>58</v>
      </c>
      <c r="AN1089" t="s">
        <v>58</v>
      </c>
      <c r="AO1089" t="s">
        <v>58</v>
      </c>
      <c r="AP1089" t="s">
        <v>58</v>
      </c>
      <c r="AQ1089" t="s">
        <v>58</v>
      </c>
    </row>
    <row r="1090" spans="1:43" x14ac:dyDescent="0.35">
      <c r="A1090" t="s">
        <v>3967</v>
      </c>
      <c r="B1090" t="s">
        <v>47</v>
      </c>
      <c r="C1090" t="s">
        <v>4010</v>
      </c>
      <c r="E1090" t="s">
        <v>49</v>
      </c>
      <c r="F1090" t="s">
        <v>4011</v>
      </c>
      <c r="G1090" t="s">
        <v>4012</v>
      </c>
      <c r="I1090" t="str">
        <f>HYPERLINK("https://play.google.com/store/apps/details?id=com.finopaymentbank.mobile&amp;reviewId=3f0186fb-5164-4e15-8fdd-78f39b7af0bc","https://play.google.com/store/apps/details?id=com.finopaymentbank.mobile&amp;reviewId=3f0186fb-5164-4e15-8fdd-78f39b7af0bc")</f>
        <v>https://play.google.com/store/apps/details?id=com.finopaymentbank.mobile&amp;reviewId=3f0186fb-5164-4e15-8fdd-78f39b7af0bc</v>
      </c>
      <c r="J1090" t="s">
        <v>52</v>
      </c>
      <c r="Y1090" t="s">
        <v>53</v>
      </c>
      <c r="Z1090" t="s">
        <v>54</v>
      </c>
      <c r="AH1090" t="s">
        <v>3482</v>
      </c>
      <c r="AI1090" t="s">
        <v>552</v>
      </c>
      <c r="AJ1090">
        <v>30</v>
      </c>
      <c r="AK1090" t="s">
        <v>102</v>
      </c>
      <c r="AL1090" t="s">
        <v>58</v>
      </c>
      <c r="AM1090" t="s">
        <v>58</v>
      </c>
      <c r="AN1090" t="s">
        <v>58</v>
      </c>
      <c r="AO1090" t="s">
        <v>58</v>
      </c>
      <c r="AP1090" t="s">
        <v>58</v>
      </c>
      <c r="AQ1090" t="s">
        <v>58</v>
      </c>
    </row>
    <row r="1091" spans="1:43" x14ac:dyDescent="0.35">
      <c r="A1091" t="s">
        <v>3967</v>
      </c>
      <c r="B1091" t="s">
        <v>47</v>
      </c>
      <c r="C1091" t="s">
        <v>2505</v>
      </c>
      <c r="E1091" t="s">
        <v>76</v>
      </c>
      <c r="F1091" t="s">
        <v>4013</v>
      </c>
      <c r="G1091" t="s">
        <v>4014</v>
      </c>
      <c r="I1091" t="str">
        <f>HYPERLINK("https://play.google.com/store/apps/details?id=com.finopaymentbank.mobile&amp;reviewId=06c7af27-b7cf-4185-a6af-970b5fcfd209","https://play.google.com/store/apps/details?id=com.finopaymentbank.mobile&amp;reviewId=06c7af27-b7cf-4185-a6af-970b5fcfd209")</f>
        <v>https://play.google.com/store/apps/details?id=com.finopaymentbank.mobile&amp;reviewId=06c7af27-b7cf-4185-a6af-970b5fcfd209</v>
      </c>
      <c r="J1091" t="s">
        <v>52</v>
      </c>
      <c r="Y1091" t="s">
        <v>53</v>
      </c>
      <c r="Z1091" t="s">
        <v>114</v>
      </c>
      <c r="AI1091" t="s">
        <v>4015</v>
      </c>
      <c r="AJ1091">
        <v>34</v>
      </c>
      <c r="AK1091" t="s">
        <v>63</v>
      </c>
      <c r="AL1091" t="s">
        <v>58</v>
      </c>
      <c r="AM1091" t="s">
        <v>58</v>
      </c>
      <c r="AN1091" t="s">
        <v>58</v>
      </c>
      <c r="AO1091" t="s">
        <v>58</v>
      </c>
      <c r="AP1091" t="s">
        <v>58</v>
      </c>
      <c r="AQ1091" t="s">
        <v>58</v>
      </c>
    </row>
    <row r="1092" spans="1:43" x14ac:dyDescent="0.35">
      <c r="A1092" t="s">
        <v>4016</v>
      </c>
      <c r="B1092" t="s">
        <v>47</v>
      </c>
      <c r="C1092" t="s">
        <v>4017</v>
      </c>
      <c r="E1092" t="s">
        <v>49</v>
      </c>
      <c r="F1092" t="s">
        <v>151</v>
      </c>
      <c r="G1092" t="s">
        <v>4018</v>
      </c>
      <c r="I1092" t="str">
        <f>HYPERLINK("https://play.google.com/store/apps/details?id=com.finopaymentbank.mobile&amp;reviewId=1b01eca0-77ff-484a-80f8-ab5242960e1a","https://play.google.com/store/apps/details?id=com.finopaymentbank.mobile&amp;reviewId=1b01eca0-77ff-484a-80f8-ab5242960e1a")</f>
        <v>https://play.google.com/store/apps/details?id=com.finopaymentbank.mobile&amp;reviewId=1b01eca0-77ff-484a-80f8-ab5242960e1a</v>
      </c>
      <c r="J1092" t="s">
        <v>52</v>
      </c>
      <c r="Y1092" t="s">
        <v>53</v>
      </c>
      <c r="Z1092" t="s">
        <v>54</v>
      </c>
      <c r="AH1092" t="s">
        <v>3482</v>
      </c>
      <c r="AI1092" t="s">
        <v>240</v>
      </c>
      <c r="AJ1092">
        <v>34</v>
      </c>
      <c r="AK1092" t="s">
        <v>154</v>
      </c>
      <c r="AL1092" t="s">
        <v>58</v>
      </c>
      <c r="AM1092" t="s">
        <v>58</v>
      </c>
      <c r="AN1092" t="s">
        <v>58</v>
      </c>
      <c r="AO1092" t="s">
        <v>58</v>
      </c>
      <c r="AP1092" t="s">
        <v>58</v>
      </c>
      <c r="AQ1092" t="s">
        <v>58</v>
      </c>
    </row>
    <row r="1093" spans="1:43" x14ac:dyDescent="0.35">
      <c r="A1093" t="s">
        <v>4016</v>
      </c>
      <c r="B1093" t="s">
        <v>47</v>
      </c>
      <c r="C1093" t="s">
        <v>4019</v>
      </c>
      <c r="E1093" t="s">
        <v>49</v>
      </c>
      <c r="F1093" t="s">
        <v>77</v>
      </c>
      <c r="G1093" t="s">
        <v>4020</v>
      </c>
      <c r="I1093" t="str">
        <f>HYPERLINK("https://play.google.com/store/apps/details?id=com.finopaymentbank.mobile&amp;reviewId=1cc5f0e2-a5a1-4d49-83f3-e726296d6e90","https://play.google.com/store/apps/details?id=com.finopaymentbank.mobile&amp;reviewId=1cc5f0e2-a5a1-4d49-83f3-e726296d6e90")</f>
        <v>https://play.google.com/store/apps/details?id=com.finopaymentbank.mobile&amp;reviewId=1cc5f0e2-a5a1-4d49-83f3-e726296d6e90</v>
      </c>
      <c r="Y1093" t="s">
        <v>53</v>
      </c>
      <c r="Z1093" t="s">
        <v>54</v>
      </c>
      <c r="AH1093" t="s">
        <v>3482</v>
      </c>
      <c r="AI1093" t="s">
        <v>849</v>
      </c>
      <c r="AJ1093">
        <v>33</v>
      </c>
      <c r="AK1093" t="s">
        <v>81</v>
      </c>
      <c r="AL1093" t="s">
        <v>58</v>
      </c>
      <c r="AM1093" t="s">
        <v>58</v>
      </c>
      <c r="AN1093" t="s">
        <v>58</v>
      </c>
      <c r="AO1093" t="s">
        <v>58</v>
      </c>
      <c r="AP1093" t="s">
        <v>58</v>
      </c>
      <c r="AQ1093" t="s">
        <v>58</v>
      </c>
    </row>
    <row r="1094" spans="1:43" x14ac:dyDescent="0.35">
      <c r="A1094" t="s">
        <v>4016</v>
      </c>
      <c r="B1094" t="s">
        <v>47</v>
      </c>
      <c r="C1094" t="s">
        <v>4021</v>
      </c>
      <c r="E1094" t="s">
        <v>49</v>
      </c>
      <c r="F1094" t="s">
        <v>4022</v>
      </c>
      <c r="G1094" t="s">
        <v>4023</v>
      </c>
      <c r="I1094" t="str">
        <f>HYPERLINK("https://play.google.com/store/apps/details?id=com.finopaymentbank.mobile&amp;reviewId=f56e6f2f-8178-42bc-9ba0-cc6d6dcd1c85","https://play.google.com/store/apps/details?id=com.finopaymentbank.mobile&amp;reviewId=f56e6f2f-8178-42bc-9ba0-cc6d6dcd1c85")</f>
        <v>https://play.google.com/store/apps/details?id=com.finopaymentbank.mobile&amp;reviewId=f56e6f2f-8178-42bc-9ba0-cc6d6dcd1c85</v>
      </c>
      <c r="J1094" t="s">
        <v>52</v>
      </c>
      <c r="Y1094" t="s">
        <v>53</v>
      </c>
      <c r="Z1094" t="s">
        <v>54</v>
      </c>
      <c r="AH1094" t="s">
        <v>3482</v>
      </c>
      <c r="AI1094" t="s">
        <v>80</v>
      </c>
      <c r="AJ1094">
        <v>33</v>
      </c>
      <c r="AK1094" t="s">
        <v>63</v>
      </c>
      <c r="AL1094" t="s">
        <v>58</v>
      </c>
      <c r="AM1094" t="s">
        <v>58</v>
      </c>
      <c r="AN1094" t="s">
        <v>58</v>
      </c>
      <c r="AO1094" t="s">
        <v>58</v>
      </c>
      <c r="AP1094" t="s">
        <v>58</v>
      </c>
      <c r="AQ1094" t="s">
        <v>58</v>
      </c>
    </row>
    <row r="1095" spans="1:43" x14ac:dyDescent="0.35">
      <c r="A1095" t="s">
        <v>4016</v>
      </c>
      <c r="B1095" t="s">
        <v>47</v>
      </c>
      <c r="C1095" t="s">
        <v>4024</v>
      </c>
      <c r="E1095" t="s">
        <v>49</v>
      </c>
      <c r="F1095" t="s">
        <v>4025</v>
      </c>
      <c r="G1095" t="s">
        <v>4026</v>
      </c>
      <c r="I1095" t="str">
        <f>HYPERLINK("https://play.google.com/store/apps/details?id=com.finopaymentbank.mobile&amp;reviewId=362cd921-7c08-4adc-b15d-4d5453cfac2b","https://play.google.com/store/apps/details?id=com.finopaymentbank.mobile&amp;reviewId=362cd921-7c08-4adc-b15d-4d5453cfac2b")</f>
        <v>https://play.google.com/store/apps/details?id=com.finopaymentbank.mobile&amp;reviewId=362cd921-7c08-4adc-b15d-4d5453cfac2b</v>
      </c>
      <c r="Y1095" t="s">
        <v>53</v>
      </c>
      <c r="Z1095" t="s">
        <v>54</v>
      </c>
      <c r="AI1095" t="s">
        <v>4027</v>
      </c>
      <c r="AJ1095">
        <v>28</v>
      </c>
      <c r="AK1095" t="s">
        <v>63</v>
      </c>
      <c r="AL1095" t="s">
        <v>58</v>
      </c>
      <c r="AM1095" t="s">
        <v>58</v>
      </c>
      <c r="AN1095" t="s">
        <v>58</v>
      </c>
      <c r="AO1095" t="s">
        <v>58</v>
      </c>
      <c r="AP1095" t="s">
        <v>58</v>
      </c>
      <c r="AQ1095" t="s">
        <v>58</v>
      </c>
    </row>
    <row r="1096" spans="1:43" x14ac:dyDescent="0.35">
      <c r="A1096" t="s">
        <v>4016</v>
      </c>
      <c r="B1096" t="s">
        <v>47</v>
      </c>
      <c r="C1096" t="s">
        <v>4028</v>
      </c>
      <c r="E1096" t="s">
        <v>49</v>
      </c>
      <c r="F1096" t="s">
        <v>86</v>
      </c>
      <c r="G1096" t="s">
        <v>4029</v>
      </c>
      <c r="I1096" t="str">
        <f>HYPERLINK("https://play.google.com/store/apps/details?id=com.finopaymentbank.mobile&amp;reviewId=5f6be9dc-d0f2-4f93-9e8f-8a98d1bc4dc8","https://play.google.com/store/apps/details?id=com.finopaymentbank.mobile&amp;reviewId=5f6be9dc-d0f2-4f93-9e8f-8a98d1bc4dc8")</f>
        <v>https://play.google.com/store/apps/details?id=com.finopaymentbank.mobile&amp;reviewId=5f6be9dc-d0f2-4f93-9e8f-8a98d1bc4dc8</v>
      </c>
      <c r="J1096" t="s">
        <v>52</v>
      </c>
      <c r="Y1096" t="s">
        <v>53</v>
      </c>
      <c r="Z1096" t="s">
        <v>54</v>
      </c>
      <c r="AI1096" t="s">
        <v>1243</v>
      </c>
      <c r="AJ1096">
        <v>31</v>
      </c>
      <c r="AK1096" t="s">
        <v>57</v>
      </c>
      <c r="AL1096" t="s">
        <v>58</v>
      </c>
      <c r="AM1096" t="s">
        <v>58</v>
      </c>
      <c r="AN1096" t="s">
        <v>58</v>
      </c>
      <c r="AO1096" t="s">
        <v>58</v>
      </c>
      <c r="AP1096" t="s">
        <v>58</v>
      </c>
      <c r="AQ1096" t="s">
        <v>58</v>
      </c>
    </row>
    <row r="1097" spans="1:43" x14ac:dyDescent="0.35">
      <c r="A1097" t="s">
        <v>4016</v>
      </c>
      <c r="B1097" t="s">
        <v>47</v>
      </c>
      <c r="C1097" t="s">
        <v>4030</v>
      </c>
      <c r="E1097" t="s">
        <v>49</v>
      </c>
      <c r="F1097" t="s">
        <v>151</v>
      </c>
      <c r="G1097" t="s">
        <v>4031</v>
      </c>
      <c r="I1097" t="str">
        <f>HYPERLINK("https://play.google.com/store/apps/details?id=com.finopaymentbank.mobile&amp;reviewId=fcc53d8c-3a15-4f54-b38a-755f6b694c3a","https://play.google.com/store/apps/details?id=com.finopaymentbank.mobile&amp;reviewId=fcc53d8c-3a15-4f54-b38a-755f6b694c3a")</f>
        <v>https://play.google.com/store/apps/details?id=com.finopaymentbank.mobile&amp;reviewId=fcc53d8c-3a15-4f54-b38a-755f6b694c3a</v>
      </c>
      <c r="J1097" t="s">
        <v>52</v>
      </c>
      <c r="Y1097" t="s">
        <v>53</v>
      </c>
      <c r="Z1097" t="s">
        <v>54</v>
      </c>
      <c r="AH1097" t="s">
        <v>3482</v>
      </c>
      <c r="AI1097" t="s">
        <v>3243</v>
      </c>
      <c r="AJ1097">
        <v>34</v>
      </c>
      <c r="AK1097" t="s">
        <v>154</v>
      </c>
      <c r="AL1097" t="s">
        <v>58</v>
      </c>
      <c r="AM1097" t="s">
        <v>58</v>
      </c>
      <c r="AN1097" t="s">
        <v>58</v>
      </c>
      <c r="AO1097" t="s">
        <v>58</v>
      </c>
      <c r="AP1097" t="s">
        <v>58</v>
      </c>
      <c r="AQ1097" t="s">
        <v>58</v>
      </c>
    </row>
    <row r="1098" spans="1:43" x14ac:dyDescent="0.35">
      <c r="A1098" t="s">
        <v>4016</v>
      </c>
      <c r="B1098" t="s">
        <v>47</v>
      </c>
      <c r="C1098" t="s">
        <v>4032</v>
      </c>
      <c r="E1098" t="s">
        <v>49</v>
      </c>
      <c r="F1098" t="s">
        <v>4033</v>
      </c>
      <c r="G1098" t="s">
        <v>4034</v>
      </c>
      <c r="I1098" t="str">
        <f>HYPERLINK("https://play.google.com/store/apps/details?id=com.finopaymentbank.mobile&amp;reviewId=05cf0e7b-1ff0-4f04-81e3-7c744c08ade4","https://play.google.com/store/apps/details?id=com.finopaymentbank.mobile&amp;reviewId=05cf0e7b-1ff0-4f04-81e3-7c744c08ade4")</f>
        <v>https://play.google.com/store/apps/details?id=com.finopaymentbank.mobile&amp;reviewId=05cf0e7b-1ff0-4f04-81e3-7c744c08ade4</v>
      </c>
      <c r="J1098" t="s">
        <v>52</v>
      </c>
      <c r="Y1098" t="s">
        <v>53</v>
      </c>
      <c r="Z1098" t="s">
        <v>54</v>
      </c>
      <c r="AH1098" t="s">
        <v>3482</v>
      </c>
      <c r="AI1098" t="s">
        <v>2959</v>
      </c>
      <c r="AJ1098">
        <v>31</v>
      </c>
      <c r="AK1098" t="s">
        <v>102</v>
      </c>
      <c r="AL1098" t="s">
        <v>58</v>
      </c>
      <c r="AM1098" t="s">
        <v>58</v>
      </c>
      <c r="AN1098" t="s">
        <v>58</v>
      </c>
      <c r="AO1098" t="s">
        <v>58</v>
      </c>
      <c r="AP1098" t="s">
        <v>58</v>
      </c>
      <c r="AQ1098" t="s">
        <v>58</v>
      </c>
    </row>
    <row r="1099" spans="1:43" x14ac:dyDescent="0.35">
      <c r="A1099" t="s">
        <v>4016</v>
      </c>
      <c r="B1099" t="s">
        <v>47</v>
      </c>
      <c r="C1099" t="s">
        <v>4035</v>
      </c>
      <c r="E1099" t="s">
        <v>49</v>
      </c>
      <c r="F1099" t="s">
        <v>4036</v>
      </c>
      <c r="G1099" t="s">
        <v>4037</v>
      </c>
      <c r="I1099" t="str">
        <f>HYPERLINK("https://play.google.com/store/apps/details?id=com.finopaymentbank.mobile&amp;reviewId=ba7776d4-8b0e-4e10-87d9-35a879c89d56","https://play.google.com/store/apps/details?id=com.finopaymentbank.mobile&amp;reviewId=ba7776d4-8b0e-4e10-87d9-35a879c89d56")</f>
        <v>https://play.google.com/store/apps/details?id=com.finopaymentbank.mobile&amp;reviewId=ba7776d4-8b0e-4e10-87d9-35a879c89d56</v>
      </c>
      <c r="J1099" t="s">
        <v>52</v>
      </c>
      <c r="Y1099" t="s">
        <v>53</v>
      </c>
      <c r="Z1099" t="s">
        <v>54</v>
      </c>
      <c r="AH1099" t="s">
        <v>3482</v>
      </c>
      <c r="AI1099" t="s">
        <v>3097</v>
      </c>
      <c r="AJ1099">
        <v>33</v>
      </c>
      <c r="AK1099" t="s">
        <v>63</v>
      </c>
      <c r="AL1099" t="s">
        <v>58</v>
      </c>
      <c r="AM1099" t="s">
        <v>58</v>
      </c>
      <c r="AN1099" t="s">
        <v>58</v>
      </c>
      <c r="AO1099" t="s">
        <v>58</v>
      </c>
      <c r="AP1099" t="s">
        <v>58</v>
      </c>
      <c r="AQ1099" t="s">
        <v>58</v>
      </c>
    </row>
    <row r="1100" spans="1:43" x14ac:dyDescent="0.35">
      <c r="A1100" t="s">
        <v>4016</v>
      </c>
      <c r="B1100" t="s">
        <v>47</v>
      </c>
      <c r="C1100" t="s">
        <v>4038</v>
      </c>
      <c r="E1100" t="s">
        <v>49</v>
      </c>
      <c r="F1100" t="s">
        <v>999</v>
      </c>
      <c r="G1100" t="s">
        <v>4039</v>
      </c>
      <c r="I1100" t="str">
        <f>HYPERLINK("https://play.google.com/store/apps/details?id=com.finopaymentbank.mobile&amp;reviewId=e8ead66f-2d9f-4154-9018-79245443f1e0","https://play.google.com/store/apps/details?id=com.finopaymentbank.mobile&amp;reviewId=e8ead66f-2d9f-4154-9018-79245443f1e0")</f>
        <v>https://play.google.com/store/apps/details?id=com.finopaymentbank.mobile&amp;reviewId=e8ead66f-2d9f-4154-9018-79245443f1e0</v>
      </c>
      <c r="J1100" t="s">
        <v>52</v>
      </c>
      <c r="Y1100" t="s">
        <v>53</v>
      </c>
      <c r="Z1100" t="s">
        <v>54</v>
      </c>
      <c r="AH1100" t="s">
        <v>3482</v>
      </c>
      <c r="AI1100" t="s">
        <v>4040</v>
      </c>
      <c r="AJ1100">
        <v>30</v>
      </c>
      <c r="AK1100" t="s">
        <v>81</v>
      </c>
      <c r="AL1100" t="s">
        <v>58</v>
      </c>
      <c r="AM1100" t="s">
        <v>58</v>
      </c>
      <c r="AN1100" t="s">
        <v>58</v>
      </c>
      <c r="AO1100" t="s">
        <v>58</v>
      </c>
      <c r="AP1100" t="s">
        <v>58</v>
      </c>
      <c r="AQ1100" t="s">
        <v>58</v>
      </c>
    </row>
    <row r="1101" spans="1:43" x14ac:dyDescent="0.35">
      <c r="A1101" t="s">
        <v>4016</v>
      </c>
      <c r="B1101" t="s">
        <v>47</v>
      </c>
      <c r="C1101" t="s">
        <v>4041</v>
      </c>
      <c r="E1101" t="s">
        <v>76</v>
      </c>
      <c r="F1101" t="s">
        <v>151</v>
      </c>
      <c r="G1101" t="s">
        <v>4042</v>
      </c>
      <c r="I1101" t="str">
        <f>HYPERLINK("https://play.google.com/store/apps/details?id=com.finopaymentbank.mobile&amp;reviewId=7011e8f4-75f9-493d-b206-0ce0187a1c91","https://play.google.com/store/apps/details?id=com.finopaymentbank.mobile&amp;reviewId=7011e8f4-75f9-493d-b206-0ce0187a1c91")</f>
        <v>https://play.google.com/store/apps/details?id=com.finopaymentbank.mobile&amp;reviewId=7011e8f4-75f9-493d-b206-0ce0187a1c91</v>
      </c>
      <c r="J1101" t="s">
        <v>52</v>
      </c>
      <c r="Y1101" t="s">
        <v>53</v>
      </c>
      <c r="Z1101" t="s">
        <v>79</v>
      </c>
      <c r="AH1101" t="s">
        <v>192</v>
      </c>
      <c r="AI1101" t="s">
        <v>1792</v>
      </c>
      <c r="AJ1101">
        <v>33</v>
      </c>
      <c r="AK1101" t="s">
        <v>154</v>
      </c>
      <c r="AL1101" t="s">
        <v>58</v>
      </c>
      <c r="AM1101" t="s">
        <v>58</v>
      </c>
      <c r="AN1101" t="s">
        <v>58</v>
      </c>
      <c r="AO1101" t="s">
        <v>58</v>
      </c>
      <c r="AP1101" t="s">
        <v>58</v>
      </c>
      <c r="AQ1101" t="s">
        <v>58</v>
      </c>
    </row>
    <row r="1102" spans="1:43" x14ac:dyDescent="0.35">
      <c r="A1102" t="s">
        <v>4016</v>
      </c>
      <c r="B1102" t="s">
        <v>47</v>
      </c>
      <c r="C1102" t="s">
        <v>4043</v>
      </c>
      <c r="E1102" t="s">
        <v>76</v>
      </c>
      <c r="F1102" t="s">
        <v>4044</v>
      </c>
      <c r="G1102" t="s">
        <v>4045</v>
      </c>
      <c r="I1102" t="str">
        <f>HYPERLINK("https://play.google.com/store/apps/details?id=com.finopaymentbank.mobile&amp;reviewId=87e0c42d-560a-403a-b283-bf8e29ffae3b","https://play.google.com/store/apps/details?id=com.finopaymentbank.mobile&amp;reviewId=87e0c42d-560a-403a-b283-bf8e29ffae3b")</f>
        <v>https://play.google.com/store/apps/details?id=com.finopaymentbank.mobile&amp;reviewId=87e0c42d-560a-403a-b283-bf8e29ffae3b</v>
      </c>
      <c r="J1102" t="s">
        <v>52</v>
      </c>
      <c r="Y1102" t="s">
        <v>53</v>
      </c>
      <c r="Z1102" t="s">
        <v>114</v>
      </c>
      <c r="AH1102" t="s">
        <v>3482</v>
      </c>
      <c r="AI1102" t="s">
        <v>233</v>
      </c>
      <c r="AJ1102">
        <v>33</v>
      </c>
      <c r="AK1102" t="s">
        <v>63</v>
      </c>
      <c r="AL1102" t="s">
        <v>58</v>
      </c>
      <c r="AM1102" t="s">
        <v>58</v>
      </c>
      <c r="AN1102" t="s">
        <v>58</v>
      </c>
      <c r="AO1102" t="s">
        <v>58</v>
      </c>
      <c r="AP1102" t="s">
        <v>58</v>
      </c>
      <c r="AQ1102" t="s">
        <v>58</v>
      </c>
    </row>
    <row r="1103" spans="1:43" x14ac:dyDescent="0.35">
      <c r="A1103" t="s">
        <v>4016</v>
      </c>
      <c r="B1103" t="s">
        <v>47</v>
      </c>
      <c r="C1103" t="s">
        <v>4046</v>
      </c>
      <c r="E1103" t="s">
        <v>76</v>
      </c>
      <c r="F1103" t="s">
        <v>4047</v>
      </c>
      <c r="G1103" t="s">
        <v>4048</v>
      </c>
      <c r="I1103" t="str">
        <f>HYPERLINK("https://play.google.com/store/apps/details?id=com.finopaymentbank.mobile&amp;reviewId=95a4be46-a907-423d-9acf-8c866b9c5d31","https://play.google.com/store/apps/details?id=com.finopaymentbank.mobile&amp;reviewId=95a4be46-a907-423d-9acf-8c866b9c5d31")</f>
        <v>https://play.google.com/store/apps/details?id=com.finopaymentbank.mobile&amp;reviewId=95a4be46-a907-423d-9acf-8c866b9c5d31</v>
      </c>
      <c r="J1103" t="s">
        <v>52</v>
      </c>
      <c r="Y1103" t="s">
        <v>53</v>
      </c>
      <c r="Z1103" t="s">
        <v>114</v>
      </c>
      <c r="AI1103" t="s">
        <v>4049</v>
      </c>
      <c r="AJ1103">
        <v>34</v>
      </c>
      <c r="AK1103" t="s">
        <v>63</v>
      </c>
      <c r="AL1103" t="s">
        <v>58</v>
      </c>
      <c r="AM1103" t="s">
        <v>58</v>
      </c>
      <c r="AN1103" t="s">
        <v>58</v>
      </c>
      <c r="AO1103" t="s">
        <v>58</v>
      </c>
      <c r="AP1103" t="s">
        <v>58</v>
      </c>
      <c r="AQ1103" t="s">
        <v>58</v>
      </c>
    </row>
    <row r="1104" spans="1:43" x14ac:dyDescent="0.35">
      <c r="A1104" t="s">
        <v>4016</v>
      </c>
      <c r="B1104" t="s">
        <v>47</v>
      </c>
      <c r="C1104" t="s">
        <v>4050</v>
      </c>
      <c r="E1104" t="s">
        <v>76</v>
      </c>
      <c r="F1104" t="s">
        <v>4051</v>
      </c>
      <c r="G1104" t="s">
        <v>4052</v>
      </c>
      <c r="I1104" t="str">
        <f>HYPERLINK("https://play.google.com/store/apps/details?id=com.finopaymentbank.mobile&amp;reviewId=fbcd889d-6deb-4d5b-8dd3-7118222c0665","https://play.google.com/store/apps/details?id=com.finopaymentbank.mobile&amp;reviewId=fbcd889d-6deb-4d5b-8dd3-7118222c0665")</f>
        <v>https://play.google.com/store/apps/details?id=com.finopaymentbank.mobile&amp;reviewId=fbcd889d-6deb-4d5b-8dd3-7118222c0665</v>
      </c>
      <c r="J1104" t="s">
        <v>52</v>
      </c>
      <c r="Y1104" t="s">
        <v>53</v>
      </c>
      <c r="Z1104" t="s">
        <v>79</v>
      </c>
      <c r="AH1104" t="s">
        <v>3482</v>
      </c>
      <c r="AI1104" t="s">
        <v>193</v>
      </c>
      <c r="AJ1104">
        <v>30</v>
      </c>
      <c r="AK1104" t="s">
        <v>70</v>
      </c>
      <c r="AL1104" t="s">
        <v>58</v>
      </c>
      <c r="AM1104" t="s">
        <v>58</v>
      </c>
      <c r="AN1104" t="s">
        <v>58</v>
      </c>
      <c r="AO1104" t="s">
        <v>58</v>
      </c>
      <c r="AP1104" t="s">
        <v>58</v>
      </c>
      <c r="AQ1104" t="s">
        <v>58</v>
      </c>
    </row>
    <row r="1105" spans="1:43" x14ac:dyDescent="0.35">
      <c r="A1105" t="s">
        <v>4016</v>
      </c>
      <c r="B1105" t="s">
        <v>47</v>
      </c>
      <c r="C1105" t="s">
        <v>4053</v>
      </c>
      <c r="E1105" t="s">
        <v>49</v>
      </c>
      <c r="F1105" t="s">
        <v>4054</v>
      </c>
      <c r="G1105" t="s">
        <v>4055</v>
      </c>
      <c r="I1105" t="str">
        <f>HYPERLINK("https://play.google.com/store/apps/details?id=com.finopaymentbank.mobile&amp;reviewId=8c3cf33b-9d2d-4742-a996-8fb08e1c7f50","https://play.google.com/store/apps/details?id=com.finopaymentbank.mobile&amp;reviewId=8c3cf33b-9d2d-4742-a996-8fb08e1c7f50")</f>
        <v>https://play.google.com/store/apps/details?id=com.finopaymentbank.mobile&amp;reviewId=8c3cf33b-9d2d-4742-a996-8fb08e1c7f50</v>
      </c>
      <c r="J1105" t="s">
        <v>52</v>
      </c>
      <c r="Y1105" t="s">
        <v>53</v>
      </c>
      <c r="Z1105" t="s">
        <v>54</v>
      </c>
      <c r="AH1105" t="s">
        <v>3482</v>
      </c>
      <c r="AI1105" t="s">
        <v>158</v>
      </c>
      <c r="AJ1105">
        <v>34</v>
      </c>
      <c r="AK1105" t="s">
        <v>63</v>
      </c>
      <c r="AL1105" t="s">
        <v>58</v>
      </c>
      <c r="AM1105" t="s">
        <v>58</v>
      </c>
      <c r="AN1105" t="s">
        <v>58</v>
      </c>
      <c r="AO1105" t="s">
        <v>58</v>
      </c>
      <c r="AP1105" t="s">
        <v>58</v>
      </c>
      <c r="AQ1105" t="s">
        <v>58</v>
      </c>
    </row>
    <row r="1106" spans="1:43" x14ac:dyDescent="0.35">
      <c r="A1106" t="s">
        <v>4016</v>
      </c>
      <c r="B1106" t="s">
        <v>47</v>
      </c>
      <c r="C1106" t="s">
        <v>4056</v>
      </c>
      <c r="E1106" t="s">
        <v>49</v>
      </c>
      <c r="F1106" t="s">
        <v>4057</v>
      </c>
      <c r="G1106" t="s">
        <v>4058</v>
      </c>
      <c r="I1106" t="str">
        <f>HYPERLINK("https://play.google.com/store/apps/details?id=com.finopaymentbank.mobile&amp;reviewId=3d684aad-77bf-4a06-ba72-3ab0e5d08ef9","https://play.google.com/store/apps/details?id=com.finopaymentbank.mobile&amp;reviewId=3d684aad-77bf-4a06-ba72-3ab0e5d08ef9")</f>
        <v>https://play.google.com/store/apps/details?id=com.finopaymentbank.mobile&amp;reviewId=3d684aad-77bf-4a06-ba72-3ab0e5d08ef9</v>
      </c>
      <c r="J1106" t="s">
        <v>52</v>
      </c>
      <c r="Y1106" t="s">
        <v>53</v>
      </c>
      <c r="Z1106" t="s">
        <v>54</v>
      </c>
      <c r="AH1106" t="s">
        <v>3482</v>
      </c>
      <c r="AI1106" t="s">
        <v>1472</v>
      </c>
      <c r="AJ1106">
        <v>30</v>
      </c>
      <c r="AK1106" t="s">
        <v>604</v>
      </c>
      <c r="AL1106" t="s">
        <v>58</v>
      </c>
      <c r="AM1106" t="s">
        <v>58</v>
      </c>
      <c r="AN1106" t="s">
        <v>58</v>
      </c>
      <c r="AO1106" t="s">
        <v>58</v>
      </c>
      <c r="AP1106" t="s">
        <v>58</v>
      </c>
      <c r="AQ1106" t="s">
        <v>58</v>
      </c>
    </row>
    <row r="1107" spans="1:43" x14ac:dyDescent="0.35">
      <c r="A1107" t="s">
        <v>4016</v>
      </c>
      <c r="B1107" t="s">
        <v>47</v>
      </c>
      <c r="C1107" t="s">
        <v>4059</v>
      </c>
      <c r="E1107" t="s">
        <v>76</v>
      </c>
      <c r="F1107" t="s">
        <v>4060</v>
      </c>
      <c r="G1107" t="s">
        <v>4061</v>
      </c>
      <c r="I1107" t="str">
        <f>HYPERLINK("https://play.google.com/store/apps/details?id=com.finopaymentbank.mobile&amp;reviewId=20b8352e-f3cb-4401-8b9d-9f5f72e4511a","https://play.google.com/store/apps/details?id=com.finopaymentbank.mobile&amp;reviewId=20b8352e-f3cb-4401-8b9d-9f5f72e4511a")</f>
        <v>https://play.google.com/store/apps/details?id=com.finopaymentbank.mobile&amp;reviewId=20b8352e-f3cb-4401-8b9d-9f5f72e4511a</v>
      </c>
      <c r="J1107" t="s">
        <v>52</v>
      </c>
      <c r="Y1107" t="s">
        <v>53</v>
      </c>
      <c r="Z1107" t="s">
        <v>79</v>
      </c>
      <c r="AI1107" t="s">
        <v>4062</v>
      </c>
      <c r="AJ1107">
        <v>33</v>
      </c>
      <c r="AK1107" t="s">
        <v>63</v>
      </c>
      <c r="AL1107" t="s">
        <v>58</v>
      </c>
      <c r="AM1107" t="s">
        <v>58</v>
      </c>
      <c r="AN1107" t="s">
        <v>58</v>
      </c>
      <c r="AO1107" t="s">
        <v>58</v>
      </c>
      <c r="AP1107" t="s">
        <v>58</v>
      </c>
      <c r="AQ1107" t="s">
        <v>58</v>
      </c>
    </row>
    <row r="1108" spans="1:43" x14ac:dyDescent="0.35">
      <c r="A1108" t="s">
        <v>4016</v>
      </c>
      <c r="B1108" t="s">
        <v>47</v>
      </c>
      <c r="C1108" t="s">
        <v>4063</v>
      </c>
      <c r="E1108" t="s">
        <v>76</v>
      </c>
      <c r="F1108" t="s">
        <v>4064</v>
      </c>
      <c r="G1108" t="s">
        <v>4065</v>
      </c>
      <c r="I1108" t="str">
        <f>HYPERLINK("https://play.google.com/store/apps/details?id=com.finopaymentbank.mobile&amp;reviewId=e5723274-9bef-4a48-828c-0c18a8fc2423","https://play.google.com/store/apps/details?id=com.finopaymentbank.mobile&amp;reviewId=e5723274-9bef-4a48-828c-0c18a8fc2423")</f>
        <v>https://play.google.com/store/apps/details?id=com.finopaymentbank.mobile&amp;reviewId=e5723274-9bef-4a48-828c-0c18a8fc2423</v>
      </c>
      <c r="J1108" t="s">
        <v>52</v>
      </c>
      <c r="Y1108" t="s">
        <v>53</v>
      </c>
      <c r="Z1108" t="s">
        <v>114</v>
      </c>
      <c r="AH1108" t="s">
        <v>3482</v>
      </c>
      <c r="AI1108" t="s">
        <v>4066</v>
      </c>
      <c r="AJ1108">
        <v>33</v>
      </c>
      <c r="AK1108" t="s">
        <v>63</v>
      </c>
      <c r="AL1108" t="s">
        <v>58</v>
      </c>
      <c r="AM1108" t="s">
        <v>58</v>
      </c>
      <c r="AN1108" t="s">
        <v>58</v>
      </c>
      <c r="AO1108" t="s">
        <v>58</v>
      </c>
      <c r="AP1108" t="s">
        <v>58</v>
      </c>
      <c r="AQ1108" t="s">
        <v>58</v>
      </c>
    </row>
    <row r="1109" spans="1:43" x14ac:dyDescent="0.35">
      <c r="A1109" t="s">
        <v>4016</v>
      </c>
      <c r="B1109" t="s">
        <v>47</v>
      </c>
      <c r="C1109" t="s">
        <v>4067</v>
      </c>
      <c r="E1109" t="s">
        <v>49</v>
      </c>
      <c r="F1109" t="s">
        <v>4068</v>
      </c>
      <c r="G1109" t="s">
        <v>4069</v>
      </c>
      <c r="I1109" t="str">
        <f>HYPERLINK("https://play.google.com/store/apps/details?id=com.finopaymentbank.mobile&amp;reviewId=1e50c02b-21ab-4ba8-867e-b16683aec94b","https://play.google.com/store/apps/details?id=com.finopaymentbank.mobile&amp;reviewId=1e50c02b-21ab-4ba8-867e-b16683aec94b")</f>
        <v>https://play.google.com/store/apps/details?id=com.finopaymentbank.mobile&amp;reviewId=1e50c02b-21ab-4ba8-867e-b16683aec94b</v>
      </c>
      <c r="J1109" t="s">
        <v>52</v>
      </c>
      <c r="Y1109" t="s">
        <v>53</v>
      </c>
      <c r="Z1109" t="s">
        <v>54</v>
      </c>
      <c r="AH1109" t="s">
        <v>3482</v>
      </c>
      <c r="AI1109" t="s">
        <v>4070</v>
      </c>
      <c r="AJ1109">
        <v>33</v>
      </c>
      <c r="AK1109" t="s">
        <v>63</v>
      </c>
      <c r="AL1109" t="s">
        <v>58</v>
      </c>
      <c r="AM1109" t="s">
        <v>58</v>
      </c>
      <c r="AN1109" t="s">
        <v>58</v>
      </c>
      <c r="AO1109" t="s">
        <v>58</v>
      </c>
      <c r="AP1109" t="s">
        <v>58</v>
      </c>
      <c r="AQ1109" t="s">
        <v>58</v>
      </c>
    </row>
    <row r="1110" spans="1:43" x14ac:dyDescent="0.35">
      <c r="A1110" t="s">
        <v>4016</v>
      </c>
      <c r="B1110" t="s">
        <v>47</v>
      </c>
      <c r="C1110" t="s">
        <v>4071</v>
      </c>
      <c r="E1110" t="s">
        <v>49</v>
      </c>
      <c r="F1110" t="s">
        <v>4072</v>
      </c>
      <c r="G1110" t="s">
        <v>4073</v>
      </c>
      <c r="I1110" t="str">
        <f>HYPERLINK("https://play.google.com/store/apps/details?id=com.finopaymentbank.mobile&amp;reviewId=91d12c9d-640d-4c4d-bf87-1c7263a5d31a","https://play.google.com/store/apps/details?id=com.finopaymentbank.mobile&amp;reviewId=91d12c9d-640d-4c4d-bf87-1c7263a5d31a")</f>
        <v>https://play.google.com/store/apps/details?id=com.finopaymentbank.mobile&amp;reviewId=91d12c9d-640d-4c4d-bf87-1c7263a5d31a</v>
      </c>
      <c r="J1110" t="s">
        <v>52</v>
      </c>
      <c r="Y1110" t="s">
        <v>53</v>
      </c>
      <c r="Z1110" t="s">
        <v>54</v>
      </c>
      <c r="AH1110" t="s">
        <v>3482</v>
      </c>
      <c r="AI1110" t="s">
        <v>1937</v>
      </c>
      <c r="AJ1110">
        <v>30</v>
      </c>
      <c r="AK1110" t="s">
        <v>102</v>
      </c>
      <c r="AL1110" t="s">
        <v>58</v>
      </c>
      <c r="AM1110" t="s">
        <v>58</v>
      </c>
      <c r="AN1110" t="s">
        <v>58</v>
      </c>
      <c r="AO1110" t="s">
        <v>58</v>
      </c>
      <c r="AP1110" t="s">
        <v>58</v>
      </c>
      <c r="AQ1110" t="s">
        <v>58</v>
      </c>
    </row>
    <row r="1111" spans="1:43" x14ac:dyDescent="0.35">
      <c r="A1111" t="s">
        <v>4016</v>
      </c>
      <c r="B1111" t="s">
        <v>47</v>
      </c>
      <c r="C1111" t="s">
        <v>4074</v>
      </c>
      <c r="E1111" t="s">
        <v>49</v>
      </c>
      <c r="F1111" t="s">
        <v>4075</v>
      </c>
      <c r="G1111" t="s">
        <v>4076</v>
      </c>
      <c r="I1111" t="str">
        <f>HYPERLINK("https://play.google.com/store/apps/details?id=com.finopaymentbank.mobile&amp;reviewId=6c878a90-a268-458e-8683-d1741637d111","https://play.google.com/store/apps/details?id=com.finopaymentbank.mobile&amp;reviewId=6c878a90-a268-458e-8683-d1741637d111")</f>
        <v>https://play.google.com/store/apps/details?id=com.finopaymentbank.mobile&amp;reviewId=6c878a90-a268-458e-8683-d1741637d111</v>
      </c>
      <c r="J1111" t="s">
        <v>52</v>
      </c>
      <c r="Y1111" t="s">
        <v>53</v>
      </c>
      <c r="Z1111" t="s">
        <v>93</v>
      </c>
      <c r="AI1111" t="s">
        <v>844</v>
      </c>
      <c r="AJ1111">
        <v>33</v>
      </c>
      <c r="AK1111" t="s">
        <v>63</v>
      </c>
      <c r="AL1111" t="s">
        <v>58</v>
      </c>
      <c r="AM1111" t="s">
        <v>58</v>
      </c>
      <c r="AN1111" t="s">
        <v>58</v>
      </c>
      <c r="AO1111" t="s">
        <v>58</v>
      </c>
      <c r="AP1111" t="s">
        <v>58</v>
      </c>
      <c r="AQ1111" t="s">
        <v>58</v>
      </c>
    </row>
    <row r="1112" spans="1:43" x14ac:dyDescent="0.35">
      <c r="A1112" t="s">
        <v>4016</v>
      </c>
      <c r="B1112" t="s">
        <v>47</v>
      </c>
      <c r="C1112" t="s">
        <v>4077</v>
      </c>
      <c r="E1112" t="s">
        <v>76</v>
      </c>
      <c r="F1112" t="s">
        <v>4078</v>
      </c>
      <c r="G1112" t="s">
        <v>4079</v>
      </c>
      <c r="I1112" t="str">
        <f>HYPERLINK("https://play.google.com/store/apps/details?id=com.finopaymentbank.mobile&amp;reviewId=8e3b5064-002c-482d-98bc-5f6d8cfeca63","https://play.google.com/store/apps/details?id=com.finopaymentbank.mobile&amp;reviewId=8e3b5064-002c-482d-98bc-5f6d8cfeca63")</f>
        <v>https://play.google.com/store/apps/details?id=com.finopaymentbank.mobile&amp;reviewId=8e3b5064-002c-482d-98bc-5f6d8cfeca63</v>
      </c>
      <c r="J1112" t="s">
        <v>52</v>
      </c>
      <c r="Y1112" t="s">
        <v>53</v>
      </c>
      <c r="Z1112" t="s">
        <v>114</v>
      </c>
      <c r="AH1112" t="s">
        <v>187</v>
      </c>
      <c r="AI1112" t="s">
        <v>4070</v>
      </c>
      <c r="AJ1112">
        <v>34</v>
      </c>
      <c r="AK1112" t="s">
        <v>63</v>
      </c>
      <c r="AL1112" t="s">
        <v>58</v>
      </c>
      <c r="AM1112" t="s">
        <v>58</v>
      </c>
      <c r="AN1112" t="s">
        <v>58</v>
      </c>
      <c r="AO1112" t="s">
        <v>58</v>
      </c>
      <c r="AP1112" t="s">
        <v>58</v>
      </c>
      <c r="AQ1112" t="s">
        <v>58</v>
      </c>
    </row>
    <row r="1113" spans="1:43" x14ac:dyDescent="0.35">
      <c r="A1113" t="s">
        <v>4016</v>
      </c>
      <c r="B1113" t="s">
        <v>47</v>
      </c>
      <c r="C1113" t="s">
        <v>4080</v>
      </c>
      <c r="E1113" t="s">
        <v>76</v>
      </c>
      <c r="F1113" t="s">
        <v>4081</v>
      </c>
      <c r="G1113" t="s">
        <v>4082</v>
      </c>
      <c r="I1113" t="str">
        <f>HYPERLINK("https://play.google.com/store/apps/details?id=com.finopaymentbank.mobile&amp;reviewId=4a4228bf-02d8-4f3e-a246-093cd1c5d054","https://play.google.com/store/apps/details?id=com.finopaymentbank.mobile&amp;reviewId=4a4228bf-02d8-4f3e-a246-093cd1c5d054")</f>
        <v>https://play.google.com/store/apps/details?id=com.finopaymentbank.mobile&amp;reviewId=4a4228bf-02d8-4f3e-a246-093cd1c5d054</v>
      </c>
      <c r="Y1113" t="s">
        <v>53</v>
      </c>
      <c r="Z1113" t="s">
        <v>114</v>
      </c>
      <c r="AH1113" t="s">
        <v>3482</v>
      </c>
      <c r="AI1113" t="s">
        <v>470</v>
      </c>
      <c r="AJ1113">
        <v>29</v>
      </c>
      <c r="AK1113" t="s">
        <v>63</v>
      </c>
      <c r="AL1113" t="s">
        <v>58</v>
      </c>
      <c r="AM1113" t="s">
        <v>58</v>
      </c>
      <c r="AN1113" t="s">
        <v>58</v>
      </c>
      <c r="AO1113" t="s">
        <v>58</v>
      </c>
      <c r="AP1113" t="s">
        <v>58</v>
      </c>
      <c r="AQ1113" t="s">
        <v>58</v>
      </c>
    </row>
    <row r="1114" spans="1:43" x14ac:dyDescent="0.35">
      <c r="A1114" t="s">
        <v>4016</v>
      </c>
      <c r="B1114" t="s">
        <v>47</v>
      </c>
      <c r="C1114" t="s">
        <v>4083</v>
      </c>
      <c r="E1114" t="s">
        <v>49</v>
      </c>
      <c r="F1114" t="s">
        <v>77</v>
      </c>
      <c r="G1114" t="s">
        <v>4084</v>
      </c>
      <c r="I1114" t="str">
        <f>HYPERLINK("https://play.google.com/store/apps/details?id=com.finopaymentbank.mobile&amp;reviewId=a9fb0d88-450a-41e9-b933-21746b50f98d","https://play.google.com/store/apps/details?id=com.finopaymentbank.mobile&amp;reviewId=a9fb0d88-450a-41e9-b933-21746b50f98d")</f>
        <v>https://play.google.com/store/apps/details?id=com.finopaymentbank.mobile&amp;reviewId=a9fb0d88-450a-41e9-b933-21746b50f98d</v>
      </c>
      <c r="J1114" t="s">
        <v>52</v>
      </c>
      <c r="Y1114" t="s">
        <v>53</v>
      </c>
      <c r="Z1114" t="s">
        <v>54</v>
      </c>
      <c r="AH1114" t="s">
        <v>3482</v>
      </c>
      <c r="AI1114" t="s">
        <v>3447</v>
      </c>
      <c r="AJ1114">
        <v>30</v>
      </c>
      <c r="AK1114" t="s">
        <v>81</v>
      </c>
      <c r="AL1114" t="s">
        <v>58</v>
      </c>
      <c r="AM1114" t="s">
        <v>58</v>
      </c>
      <c r="AN1114" t="s">
        <v>58</v>
      </c>
      <c r="AO1114" t="s">
        <v>58</v>
      </c>
      <c r="AP1114" t="s">
        <v>58</v>
      </c>
      <c r="AQ1114" t="s">
        <v>58</v>
      </c>
    </row>
    <row r="1115" spans="1:43" x14ac:dyDescent="0.35">
      <c r="A1115" t="s">
        <v>4085</v>
      </c>
      <c r="B1115" t="s">
        <v>47</v>
      </c>
      <c r="C1115" t="s">
        <v>4086</v>
      </c>
      <c r="E1115" t="s">
        <v>49</v>
      </c>
      <c r="F1115" t="s">
        <v>4087</v>
      </c>
      <c r="G1115" t="s">
        <v>4088</v>
      </c>
      <c r="I1115" t="str">
        <f>HYPERLINK("https://play.google.com/store/apps/details?id=com.finopaymentbank.mobile&amp;reviewId=d8c29d5b-e127-4845-8dc9-ed8aa71e81e5","https://play.google.com/store/apps/details?id=com.finopaymentbank.mobile&amp;reviewId=d8c29d5b-e127-4845-8dc9-ed8aa71e81e5")</f>
        <v>https://play.google.com/store/apps/details?id=com.finopaymentbank.mobile&amp;reviewId=d8c29d5b-e127-4845-8dc9-ed8aa71e81e5</v>
      </c>
      <c r="J1115" t="s">
        <v>52</v>
      </c>
      <c r="Y1115" t="s">
        <v>53</v>
      </c>
      <c r="Z1115" t="s">
        <v>54</v>
      </c>
      <c r="AH1115" t="s">
        <v>3482</v>
      </c>
      <c r="AI1115" t="s">
        <v>1042</v>
      </c>
      <c r="AJ1115">
        <v>34</v>
      </c>
      <c r="AK1115" t="s">
        <v>163</v>
      </c>
      <c r="AL1115" t="s">
        <v>58</v>
      </c>
      <c r="AM1115" t="s">
        <v>58</v>
      </c>
      <c r="AN1115" t="s">
        <v>58</v>
      </c>
      <c r="AO1115" t="s">
        <v>58</v>
      </c>
      <c r="AP1115" t="s">
        <v>58</v>
      </c>
      <c r="AQ1115" t="s">
        <v>58</v>
      </c>
    </row>
    <row r="1116" spans="1:43" x14ac:dyDescent="0.35">
      <c r="A1116" t="s">
        <v>4085</v>
      </c>
      <c r="B1116" t="s">
        <v>47</v>
      </c>
      <c r="C1116" t="s">
        <v>4089</v>
      </c>
      <c r="E1116" t="s">
        <v>76</v>
      </c>
      <c r="F1116" t="s">
        <v>86</v>
      </c>
      <c r="G1116" t="s">
        <v>4090</v>
      </c>
      <c r="I1116" t="str">
        <f>HYPERLINK("https://play.google.com/store/apps/details?id=com.finopaymentbank.mobile&amp;reviewId=eadf7a86-4eea-4c51-aee2-a35498ab4ade","https://play.google.com/store/apps/details?id=com.finopaymentbank.mobile&amp;reviewId=eadf7a86-4eea-4c51-aee2-a35498ab4ade")</f>
        <v>https://play.google.com/store/apps/details?id=com.finopaymentbank.mobile&amp;reviewId=eadf7a86-4eea-4c51-aee2-a35498ab4ade</v>
      </c>
      <c r="Y1116" t="s">
        <v>53</v>
      </c>
      <c r="Z1116" t="s">
        <v>114</v>
      </c>
      <c r="AI1116" t="s">
        <v>3390</v>
      </c>
      <c r="AJ1116">
        <v>33</v>
      </c>
      <c r="AK1116" t="s">
        <v>57</v>
      </c>
      <c r="AL1116" t="s">
        <v>58</v>
      </c>
      <c r="AM1116" t="s">
        <v>58</v>
      </c>
      <c r="AN1116" t="s">
        <v>58</v>
      </c>
      <c r="AO1116" t="s">
        <v>58</v>
      </c>
      <c r="AP1116" t="s">
        <v>58</v>
      </c>
      <c r="AQ1116" t="s">
        <v>58</v>
      </c>
    </row>
    <row r="1117" spans="1:43" x14ac:dyDescent="0.35">
      <c r="A1117" t="s">
        <v>4085</v>
      </c>
      <c r="B1117" t="s">
        <v>47</v>
      </c>
      <c r="C1117" t="s">
        <v>4091</v>
      </c>
      <c r="E1117" t="s">
        <v>49</v>
      </c>
      <c r="F1117" t="s">
        <v>4092</v>
      </c>
      <c r="G1117" t="s">
        <v>4093</v>
      </c>
      <c r="I1117" t="str">
        <f>HYPERLINK("https://play.google.com/store/apps/details?id=com.finopaymentbank.mobile&amp;reviewId=1a810308-a0c9-4248-b81a-9df460735f72","https://play.google.com/store/apps/details?id=com.finopaymentbank.mobile&amp;reviewId=1a810308-a0c9-4248-b81a-9df460735f72")</f>
        <v>https://play.google.com/store/apps/details?id=com.finopaymentbank.mobile&amp;reviewId=1a810308-a0c9-4248-b81a-9df460735f72</v>
      </c>
      <c r="J1117" t="s">
        <v>52</v>
      </c>
      <c r="Y1117" t="s">
        <v>53</v>
      </c>
      <c r="Z1117" t="s">
        <v>54</v>
      </c>
      <c r="AH1117" t="s">
        <v>3482</v>
      </c>
      <c r="AI1117" t="s">
        <v>844</v>
      </c>
      <c r="AJ1117">
        <v>33</v>
      </c>
      <c r="AK1117" t="s">
        <v>121</v>
      </c>
      <c r="AL1117" t="s">
        <v>58</v>
      </c>
      <c r="AM1117" t="s">
        <v>58</v>
      </c>
      <c r="AN1117" t="s">
        <v>58</v>
      </c>
      <c r="AO1117" t="s">
        <v>58</v>
      </c>
      <c r="AP1117" t="s">
        <v>58</v>
      </c>
      <c r="AQ1117" t="s">
        <v>58</v>
      </c>
    </row>
    <row r="1118" spans="1:43" x14ac:dyDescent="0.35">
      <c r="A1118" t="s">
        <v>4085</v>
      </c>
      <c r="B1118" t="s">
        <v>47</v>
      </c>
      <c r="C1118" t="s">
        <v>4094</v>
      </c>
      <c r="E1118" t="s">
        <v>49</v>
      </c>
      <c r="F1118" t="s">
        <v>86</v>
      </c>
      <c r="G1118" t="s">
        <v>4095</v>
      </c>
      <c r="I1118" t="str">
        <f>HYPERLINK("https://play.google.com/store/apps/details?id=com.finopaymentbank.mobile&amp;reviewId=c7c77d46-3abe-4b1e-9db9-dc330745ad0b","https://play.google.com/store/apps/details?id=com.finopaymentbank.mobile&amp;reviewId=c7c77d46-3abe-4b1e-9db9-dc330745ad0b")</f>
        <v>https://play.google.com/store/apps/details?id=com.finopaymentbank.mobile&amp;reviewId=c7c77d46-3abe-4b1e-9db9-dc330745ad0b</v>
      </c>
      <c r="J1118" t="s">
        <v>52</v>
      </c>
      <c r="Y1118" t="s">
        <v>53</v>
      </c>
      <c r="Z1118" t="s">
        <v>54</v>
      </c>
      <c r="AH1118" t="s">
        <v>1986</v>
      </c>
      <c r="AI1118" t="s">
        <v>3646</v>
      </c>
      <c r="AJ1118">
        <v>29</v>
      </c>
      <c r="AK1118" t="s">
        <v>57</v>
      </c>
      <c r="AL1118" t="s">
        <v>58</v>
      </c>
      <c r="AM1118" t="s">
        <v>58</v>
      </c>
      <c r="AN1118" t="s">
        <v>58</v>
      </c>
      <c r="AO1118" t="s">
        <v>58</v>
      </c>
      <c r="AP1118" t="s">
        <v>58</v>
      </c>
      <c r="AQ1118" t="s">
        <v>58</v>
      </c>
    </row>
    <row r="1119" spans="1:43" x14ac:dyDescent="0.35">
      <c r="A1119" t="s">
        <v>4085</v>
      </c>
      <c r="B1119" t="s">
        <v>47</v>
      </c>
      <c r="C1119" t="s">
        <v>4096</v>
      </c>
      <c r="E1119" t="s">
        <v>76</v>
      </c>
      <c r="F1119" t="s">
        <v>4097</v>
      </c>
      <c r="G1119" t="s">
        <v>4098</v>
      </c>
      <c r="I1119" t="str">
        <f>HYPERLINK("https://play.google.com/store/apps/details?id=com.finopaymentbank.mobile&amp;reviewId=5fe07c73-9e3d-4a87-bc2b-2f2b9929ddc9","https://play.google.com/store/apps/details?id=com.finopaymentbank.mobile&amp;reviewId=5fe07c73-9e3d-4a87-bc2b-2f2b9929ddc9")</f>
        <v>https://play.google.com/store/apps/details?id=com.finopaymentbank.mobile&amp;reviewId=5fe07c73-9e3d-4a87-bc2b-2f2b9929ddc9</v>
      </c>
      <c r="J1119" t="s">
        <v>52</v>
      </c>
      <c r="Y1119" t="s">
        <v>53</v>
      </c>
      <c r="Z1119" t="s">
        <v>79</v>
      </c>
      <c r="AH1119" t="s">
        <v>3482</v>
      </c>
      <c r="AI1119" t="s">
        <v>193</v>
      </c>
      <c r="AJ1119">
        <v>29</v>
      </c>
      <c r="AK1119" t="s">
        <v>57</v>
      </c>
      <c r="AL1119" t="s">
        <v>58</v>
      </c>
      <c r="AM1119" t="s">
        <v>58</v>
      </c>
      <c r="AN1119" t="s">
        <v>58</v>
      </c>
      <c r="AO1119" t="s">
        <v>58</v>
      </c>
      <c r="AP1119" t="s">
        <v>58</v>
      </c>
      <c r="AQ1119" t="s">
        <v>58</v>
      </c>
    </row>
    <row r="1120" spans="1:43" x14ac:dyDescent="0.35">
      <c r="A1120" t="s">
        <v>4085</v>
      </c>
      <c r="B1120" t="s">
        <v>47</v>
      </c>
      <c r="C1120" t="s">
        <v>4099</v>
      </c>
      <c r="E1120" t="s">
        <v>49</v>
      </c>
      <c r="F1120" t="s">
        <v>4100</v>
      </c>
      <c r="G1120" t="s">
        <v>4101</v>
      </c>
      <c r="I1120" t="str">
        <f>HYPERLINK("https://play.google.com/store/apps/details?id=com.finopaymentbank.mobile&amp;reviewId=e78689a5-dc61-4735-b7fe-6a262da9567d","https://play.google.com/store/apps/details?id=com.finopaymentbank.mobile&amp;reviewId=e78689a5-dc61-4735-b7fe-6a262da9567d")</f>
        <v>https://play.google.com/store/apps/details?id=com.finopaymentbank.mobile&amp;reviewId=e78689a5-dc61-4735-b7fe-6a262da9567d</v>
      </c>
      <c r="J1120" t="s">
        <v>52</v>
      </c>
      <c r="Y1120" t="s">
        <v>53</v>
      </c>
      <c r="Z1120" t="s">
        <v>93</v>
      </c>
      <c r="AH1120" t="s">
        <v>3482</v>
      </c>
      <c r="AI1120" t="s">
        <v>101</v>
      </c>
      <c r="AJ1120">
        <v>27</v>
      </c>
      <c r="AK1120" t="s">
        <v>70</v>
      </c>
      <c r="AL1120" t="s">
        <v>58</v>
      </c>
      <c r="AM1120" t="s">
        <v>58</v>
      </c>
      <c r="AN1120" t="s">
        <v>58</v>
      </c>
      <c r="AO1120" t="s">
        <v>58</v>
      </c>
      <c r="AP1120" t="s">
        <v>58</v>
      </c>
      <c r="AQ1120" t="s">
        <v>58</v>
      </c>
    </row>
    <row r="1121" spans="1:43" x14ac:dyDescent="0.35">
      <c r="A1121" t="s">
        <v>4085</v>
      </c>
      <c r="B1121" t="s">
        <v>47</v>
      </c>
      <c r="C1121" t="s">
        <v>4102</v>
      </c>
      <c r="E1121" t="s">
        <v>49</v>
      </c>
      <c r="F1121" t="s">
        <v>77</v>
      </c>
      <c r="G1121" t="s">
        <v>4103</v>
      </c>
      <c r="I1121" t="str">
        <f>HYPERLINK("https://play.google.com/store/apps/details?id=com.finopaymentbank.mobile&amp;reviewId=1f90bc1e-198b-49c1-b317-73ea166d9b0f","https://play.google.com/store/apps/details?id=com.finopaymentbank.mobile&amp;reviewId=1f90bc1e-198b-49c1-b317-73ea166d9b0f")</f>
        <v>https://play.google.com/store/apps/details?id=com.finopaymentbank.mobile&amp;reviewId=1f90bc1e-198b-49c1-b317-73ea166d9b0f</v>
      </c>
      <c r="J1121" t="s">
        <v>52</v>
      </c>
      <c r="Y1121" t="s">
        <v>53</v>
      </c>
      <c r="Z1121" t="s">
        <v>54</v>
      </c>
      <c r="AI1121" t="s">
        <v>4104</v>
      </c>
      <c r="AJ1121">
        <v>33</v>
      </c>
      <c r="AK1121" t="s">
        <v>81</v>
      </c>
      <c r="AL1121" t="s">
        <v>58</v>
      </c>
      <c r="AM1121" t="s">
        <v>58</v>
      </c>
      <c r="AN1121" t="s">
        <v>58</v>
      </c>
      <c r="AO1121" t="s">
        <v>58</v>
      </c>
      <c r="AP1121" t="s">
        <v>58</v>
      </c>
      <c r="AQ1121" t="s">
        <v>58</v>
      </c>
    </row>
    <row r="1122" spans="1:43" x14ac:dyDescent="0.35">
      <c r="A1122" t="s">
        <v>4085</v>
      </c>
      <c r="B1122" t="s">
        <v>47</v>
      </c>
      <c r="C1122" t="s">
        <v>4105</v>
      </c>
      <c r="E1122" t="s">
        <v>76</v>
      </c>
      <c r="F1122" t="s">
        <v>4106</v>
      </c>
      <c r="G1122" t="s">
        <v>4107</v>
      </c>
      <c r="I1122" t="str">
        <f>HYPERLINK("https://play.google.com/store/apps/details?id=com.finopaymentbank.mobile&amp;reviewId=f29b2e2d-1a5b-4dfd-bfe3-bbcfae862a4a","https://play.google.com/store/apps/details?id=com.finopaymentbank.mobile&amp;reviewId=f29b2e2d-1a5b-4dfd-bfe3-bbcfae862a4a")</f>
        <v>https://play.google.com/store/apps/details?id=com.finopaymentbank.mobile&amp;reviewId=f29b2e2d-1a5b-4dfd-bfe3-bbcfae862a4a</v>
      </c>
      <c r="J1122" t="s">
        <v>52</v>
      </c>
      <c r="Y1122" t="s">
        <v>53</v>
      </c>
      <c r="Z1122" t="s">
        <v>114</v>
      </c>
      <c r="AI1122" t="s">
        <v>4108</v>
      </c>
      <c r="AJ1122">
        <v>34</v>
      </c>
      <c r="AK1122" t="s">
        <v>63</v>
      </c>
      <c r="AL1122" t="s">
        <v>58</v>
      </c>
      <c r="AM1122" t="s">
        <v>58</v>
      </c>
      <c r="AN1122" t="s">
        <v>58</v>
      </c>
      <c r="AO1122" t="s">
        <v>58</v>
      </c>
      <c r="AP1122" t="s">
        <v>58</v>
      </c>
      <c r="AQ1122" t="s">
        <v>58</v>
      </c>
    </row>
    <row r="1123" spans="1:43" x14ac:dyDescent="0.35">
      <c r="A1123" t="s">
        <v>4085</v>
      </c>
      <c r="B1123" t="s">
        <v>47</v>
      </c>
      <c r="C1123" t="s">
        <v>4109</v>
      </c>
      <c r="E1123" t="s">
        <v>49</v>
      </c>
      <c r="F1123" t="s">
        <v>104</v>
      </c>
      <c r="G1123" t="s">
        <v>4110</v>
      </c>
      <c r="I1123" t="str">
        <f>HYPERLINK("https://play.google.com/store/apps/details?id=com.finopaymentbank.mobile&amp;reviewId=dcb3c81a-70e0-4c56-a034-208789940e76","https://play.google.com/store/apps/details?id=com.finopaymentbank.mobile&amp;reviewId=dcb3c81a-70e0-4c56-a034-208789940e76")</f>
        <v>https://play.google.com/store/apps/details?id=com.finopaymentbank.mobile&amp;reviewId=dcb3c81a-70e0-4c56-a034-208789940e76</v>
      </c>
      <c r="J1123" t="s">
        <v>92</v>
      </c>
      <c r="Y1123" t="s">
        <v>53</v>
      </c>
      <c r="Z1123" t="s">
        <v>54</v>
      </c>
      <c r="AH1123" t="s">
        <v>3482</v>
      </c>
      <c r="AI1123" t="s">
        <v>686</v>
      </c>
      <c r="AJ1123">
        <v>33</v>
      </c>
      <c r="AK1123" t="s">
        <v>63</v>
      </c>
      <c r="AL1123" t="s">
        <v>58</v>
      </c>
      <c r="AM1123" t="s">
        <v>58</v>
      </c>
      <c r="AN1123" t="s">
        <v>58</v>
      </c>
      <c r="AO1123" t="s">
        <v>58</v>
      </c>
      <c r="AP1123" t="s">
        <v>58</v>
      </c>
      <c r="AQ1123" t="s">
        <v>58</v>
      </c>
    </row>
    <row r="1124" spans="1:43" x14ac:dyDescent="0.35">
      <c r="A1124" t="s">
        <v>4085</v>
      </c>
      <c r="B1124" t="s">
        <v>47</v>
      </c>
      <c r="C1124" t="s">
        <v>223</v>
      </c>
      <c r="E1124" t="s">
        <v>49</v>
      </c>
      <c r="F1124" t="s">
        <v>66</v>
      </c>
      <c r="G1124" t="s">
        <v>4111</v>
      </c>
      <c r="I1124" t="str">
        <f>HYPERLINK("https://play.google.com/store/apps/details?id=com.finopaymentbank.mobile&amp;reviewId=b9c19324-494e-424a-affa-609f9b3656ce","https://play.google.com/store/apps/details?id=com.finopaymentbank.mobile&amp;reviewId=b9c19324-494e-424a-affa-609f9b3656ce")</f>
        <v>https://play.google.com/store/apps/details?id=com.finopaymentbank.mobile&amp;reviewId=b9c19324-494e-424a-affa-609f9b3656ce</v>
      </c>
      <c r="J1124" t="s">
        <v>52</v>
      </c>
      <c r="Y1124" t="s">
        <v>53</v>
      </c>
      <c r="Z1124" t="s">
        <v>54</v>
      </c>
      <c r="AH1124" t="s">
        <v>3482</v>
      </c>
      <c r="AI1124" t="s">
        <v>1900</v>
      </c>
      <c r="AJ1124">
        <v>34</v>
      </c>
      <c r="AK1124" t="s">
        <v>70</v>
      </c>
      <c r="AL1124" t="s">
        <v>58</v>
      </c>
      <c r="AM1124" t="s">
        <v>58</v>
      </c>
      <c r="AN1124" t="s">
        <v>58</v>
      </c>
      <c r="AO1124" t="s">
        <v>58</v>
      </c>
      <c r="AP1124" t="s">
        <v>58</v>
      </c>
      <c r="AQ1124" t="s">
        <v>58</v>
      </c>
    </row>
    <row r="1125" spans="1:43" x14ac:dyDescent="0.35">
      <c r="A1125" t="s">
        <v>4085</v>
      </c>
      <c r="B1125" t="s">
        <v>47</v>
      </c>
      <c r="C1125" t="s">
        <v>4112</v>
      </c>
      <c r="E1125" t="s">
        <v>49</v>
      </c>
      <c r="F1125" t="s">
        <v>4113</v>
      </c>
      <c r="G1125" t="s">
        <v>4114</v>
      </c>
      <c r="I1125" t="str">
        <f>HYPERLINK("https://play.google.com/store/apps/details?id=com.finopaymentbank.mobile&amp;reviewId=cd139a5c-2eb5-489c-8c5b-1b1672fa7e54","https://play.google.com/store/apps/details?id=com.finopaymentbank.mobile&amp;reviewId=cd139a5c-2eb5-489c-8c5b-1b1672fa7e54")</f>
        <v>https://play.google.com/store/apps/details?id=com.finopaymentbank.mobile&amp;reviewId=cd139a5c-2eb5-489c-8c5b-1b1672fa7e54</v>
      </c>
      <c r="J1125" t="s">
        <v>52</v>
      </c>
      <c r="Y1125" t="s">
        <v>53</v>
      </c>
      <c r="Z1125" t="s">
        <v>54</v>
      </c>
      <c r="AH1125" t="s">
        <v>3482</v>
      </c>
      <c r="AI1125" t="s">
        <v>1388</v>
      </c>
      <c r="AJ1125">
        <v>31</v>
      </c>
      <c r="AK1125" t="s">
        <v>63</v>
      </c>
      <c r="AL1125" t="s">
        <v>58</v>
      </c>
      <c r="AM1125" t="s">
        <v>58</v>
      </c>
      <c r="AN1125" t="s">
        <v>58</v>
      </c>
      <c r="AO1125" t="s">
        <v>58</v>
      </c>
      <c r="AP1125" t="s">
        <v>58</v>
      </c>
      <c r="AQ1125" t="s">
        <v>58</v>
      </c>
    </row>
    <row r="1126" spans="1:43" x14ac:dyDescent="0.35">
      <c r="A1126" t="s">
        <v>4115</v>
      </c>
      <c r="B1126" t="s">
        <v>47</v>
      </c>
      <c r="C1126" t="s">
        <v>4116</v>
      </c>
      <c r="E1126" t="s">
        <v>49</v>
      </c>
      <c r="F1126" t="s">
        <v>86</v>
      </c>
      <c r="G1126" t="s">
        <v>4117</v>
      </c>
      <c r="I1126" t="str">
        <f>HYPERLINK("https://play.google.com/store/apps/details?id=com.finopaymentbank.mobile&amp;reviewId=f3bf5e7d-9c6f-4e45-9928-88737b46f43f","https://play.google.com/store/apps/details?id=com.finopaymentbank.mobile&amp;reviewId=f3bf5e7d-9c6f-4e45-9928-88737b46f43f")</f>
        <v>https://play.google.com/store/apps/details?id=com.finopaymentbank.mobile&amp;reviewId=f3bf5e7d-9c6f-4e45-9928-88737b46f43f</v>
      </c>
      <c r="J1126" t="s">
        <v>211</v>
      </c>
      <c r="Y1126" t="s">
        <v>53</v>
      </c>
      <c r="Z1126" t="s">
        <v>54</v>
      </c>
      <c r="AH1126" t="s">
        <v>3482</v>
      </c>
      <c r="AI1126" t="s">
        <v>4118</v>
      </c>
      <c r="AJ1126">
        <v>28</v>
      </c>
      <c r="AK1126" t="s">
        <v>57</v>
      </c>
      <c r="AL1126" t="s">
        <v>58</v>
      </c>
      <c r="AM1126" t="s">
        <v>58</v>
      </c>
      <c r="AN1126" t="s">
        <v>58</v>
      </c>
      <c r="AO1126" t="s">
        <v>58</v>
      </c>
      <c r="AP1126" t="s">
        <v>58</v>
      </c>
      <c r="AQ1126" t="s">
        <v>58</v>
      </c>
    </row>
    <row r="1127" spans="1:43" x14ac:dyDescent="0.35">
      <c r="A1127" t="s">
        <v>4115</v>
      </c>
      <c r="B1127" t="s">
        <v>47</v>
      </c>
      <c r="C1127" t="s">
        <v>4119</v>
      </c>
      <c r="E1127" t="s">
        <v>49</v>
      </c>
      <c r="F1127" t="s">
        <v>4120</v>
      </c>
      <c r="G1127" t="s">
        <v>4121</v>
      </c>
      <c r="I1127" t="str">
        <f>HYPERLINK("https://play.google.com/store/apps/details?id=com.finopaymentbank.mobile&amp;reviewId=59f52bc4-8513-4d90-bbf5-01fc6c207adb","https://play.google.com/store/apps/details?id=com.finopaymentbank.mobile&amp;reviewId=59f52bc4-8513-4d90-bbf5-01fc6c207adb")</f>
        <v>https://play.google.com/store/apps/details?id=com.finopaymentbank.mobile&amp;reviewId=59f52bc4-8513-4d90-bbf5-01fc6c207adb</v>
      </c>
      <c r="J1127" t="s">
        <v>52</v>
      </c>
      <c r="Y1127" t="s">
        <v>53</v>
      </c>
      <c r="Z1127" t="s">
        <v>54</v>
      </c>
      <c r="AI1127" t="s">
        <v>1735</v>
      </c>
      <c r="AJ1127">
        <v>30</v>
      </c>
      <c r="AK1127" t="s">
        <v>57</v>
      </c>
      <c r="AL1127" t="s">
        <v>58</v>
      </c>
      <c r="AM1127" t="s">
        <v>58</v>
      </c>
      <c r="AN1127" t="s">
        <v>58</v>
      </c>
      <c r="AO1127" t="s">
        <v>58</v>
      </c>
      <c r="AP1127" t="s">
        <v>58</v>
      </c>
      <c r="AQ1127" t="s">
        <v>58</v>
      </c>
    </row>
    <row r="1128" spans="1:43" x14ac:dyDescent="0.35">
      <c r="A1128" t="s">
        <v>4115</v>
      </c>
      <c r="B1128" t="s">
        <v>47</v>
      </c>
      <c r="C1128" t="s">
        <v>4122</v>
      </c>
      <c r="E1128" t="s">
        <v>76</v>
      </c>
      <c r="F1128" t="s">
        <v>4123</v>
      </c>
      <c r="G1128" t="s">
        <v>4124</v>
      </c>
      <c r="I1128" t="str">
        <f>HYPERLINK("https://play.google.com/store/apps/details?id=com.finopaymentbank.mobile&amp;reviewId=6bb31fe7-f550-4986-8f2e-fa8f0b998921","https://play.google.com/store/apps/details?id=com.finopaymentbank.mobile&amp;reviewId=6bb31fe7-f550-4986-8f2e-fa8f0b998921")</f>
        <v>https://play.google.com/store/apps/details?id=com.finopaymentbank.mobile&amp;reviewId=6bb31fe7-f550-4986-8f2e-fa8f0b998921</v>
      </c>
      <c r="J1128" t="s">
        <v>52</v>
      </c>
      <c r="Y1128" t="s">
        <v>53</v>
      </c>
      <c r="Z1128" t="s">
        <v>114</v>
      </c>
      <c r="AH1128" t="s">
        <v>1986</v>
      </c>
      <c r="AI1128" t="s">
        <v>3447</v>
      </c>
      <c r="AJ1128">
        <v>30</v>
      </c>
      <c r="AK1128" t="s">
        <v>63</v>
      </c>
      <c r="AL1128" t="s">
        <v>58</v>
      </c>
      <c r="AM1128" t="s">
        <v>58</v>
      </c>
      <c r="AN1128" t="s">
        <v>58</v>
      </c>
      <c r="AO1128" t="s">
        <v>58</v>
      </c>
      <c r="AP1128" t="s">
        <v>58</v>
      </c>
      <c r="AQ1128" t="s">
        <v>58</v>
      </c>
    </row>
    <row r="1129" spans="1:43" x14ac:dyDescent="0.35">
      <c r="A1129" t="s">
        <v>4115</v>
      </c>
      <c r="B1129" t="s">
        <v>47</v>
      </c>
      <c r="C1129" t="s">
        <v>4125</v>
      </c>
      <c r="E1129" t="s">
        <v>49</v>
      </c>
      <c r="F1129" t="s">
        <v>86</v>
      </c>
      <c r="G1129" t="s">
        <v>4126</v>
      </c>
      <c r="I1129" t="str">
        <f>HYPERLINK("https://play.google.com/store/apps/details?id=com.finopaymentbank.mobile&amp;reviewId=68a1e5b6-f878-4054-a09e-17623dc1df07","https://play.google.com/store/apps/details?id=com.finopaymentbank.mobile&amp;reviewId=68a1e5b6-f878-4054-a09e-17623dc1df07")</f>
        <v>https://play.google.com/store/apps/details?id=com.finopaymentbank.mobile&amp;reviewId=68a1e5b6-f878-4054-a09e-17623dc1df07</v>
      </c>
      <c r="J1129" t="s">
        <v>52</v>
      </c>
      <c r="Y1129" t="s">
        <v>53</v>
      </c>
      <c r="Z1129" t="s">
        <v>54</v>
      </c>
      <c r="AH1129" t="s">
        <v>3486</v>
      </c>
      <c r="AI1129" t="s">
        <v>788</v>
      </c>
      <c r="AJ1129">
        <v>33</v>
      </c>
      <c r="AK1129" t="s">
        <v>57</v>
      </c>
      <c r="AL1129" t="s">
        <v>58</v>
      </c>
      <c r="AM1129" t="s">
        <v>58</v>
      </c>
      <c r="AN1129" t="s">
        <v>58</v>
      </c>
      <c r="AO1129" t="s">
        <v>58</v>
      </c>
      <c r="AP1129" t="s">
        <v>58</v>
      </c>
      <c r="AQ1129" t="s">
        <v>58</v>
      </c>
    </row>
    <row r="1130" spans="1:43" x14ac:dyDescent="0.35">
      <c r="A1130" t="s">
        <v>4115</v>
      </c>
      <c r="B1130" t="s">
        <v>47</v>
      </c>
      <c r="C1130" t="s">
        <v>4127</v>
      </c>
      <c r="E1130" t="s">
        <v>49</v>
      </c>
      <c r="F1130" t="s">
        <v>77</v>
      </c>
      <c r="G1130" t="s">
        <v>4128</v>
      </c>
      <c r="I1130" t="str">
        <f>HYPERLINK("https://play.google.com/store/apps/details?id=com.finopaymentbank.mobile&amp;reviewId=563e94b3-3f84-47b0-8753-4b70879f29fa","https://play.google.com/store/apps/details?id=com.finopaymentbank.mobile&amp;reviewId=563e94b3-3f84-47b0-8753-4b70879f29fa")</f>
        <v>https://play.google.com/store/apps/details?id=com.finopaymentbank.mobile&amp;reviewId=563e94b3-3f84-47b0-8753-4b70879f29fa</v>
      </c>
      <c r="J1130" t="s">
        <v>52</v>
      </c>
      <c r="Y1130" t="s">
        <v>53</v>
      </c>
      <c r="Z1130" t="s">
        <v>54</v>
      </c>
      <c r="AH1130" t="s">
        <v>3482</v>
      </c>
      <c r="AI1130" t="s">
        <v>4129</v>
      </c>
      <c r="AJ1130">
        <v>34</v>
      </c>
      <c r="AK1130" t="s">
        <v>81</v>
      </c>
      <c r="AL1130" t="s">
        <v>58</v>
      </c>
      <c r="AM1130" t="s">
        <v>58</v>
      </c>
      <c r="AN1130" t="s">
        <v>58</v>
      </c>
      <c r="AO1130" t="s">
        <v>58</v>
      </c>
      <c r="AP1130" t="s">
        <v>58</v>
      </c>
      <c r="AQ1130" t="s">
        <v>58</v>
      </c>
    </row>
    <row r="1131" spans="1:43" x14ac:dyDescent="0.35">
      <c r="A1131" t="s">
        <v>4115</v>
      </c>
      <c r="B1131" t="s">
        <v>47</v>
      </c>
      <c r="C1131" t="s">
        <v>4130</v>
      </c>
      <c r="E1131" t="s">
        <v>49</v>
      </c>
      <c r="F1131" t="s">
        <v>1959</v>
      </c>
      <c r="G1131" t="s">
        <v>4131</v>
      </c>
      <c r="I1131" t="str">
        <f>HYPERLINK("https://play.google.com/store/apps/details?id=com.finopaymentbank.mobile&amp;reviewId=e806dd6b-dcc5-4e8a-93ee-6412a6dda10f","https://play.google.com/store/apps/details?id=com.finopaymentbank.mobile&amp;reviewId=e806dd6b-dcc5-4e8a-93ee-6412a6dda10f")</f>
        <v>https://play.google.com/store/apps/details?id=com.finopaymentbank.mobile&amp;reviewId=e806dd6b-dcc5-4e8a-93ee-6412a6dda10f</v>
      </c>
      <c r="J1131" t="s">
        <v>52</v>
      </c>
      <c r="Y1131" t="s">
        <v>53</v>
      </c>
      <c r="Z1131" t="s">
        <v>54</v>
      </c>
      <c r="AH1131" t="s">
        <v>3482</v>
      </c>
      <c r="AI1131" t="s">
        <v>4132</v>
      </c>
      <c r="AJ1131">
        <v>29</v>
      </c>
      <c r="AK1131" t="s">
        <v>57</v>
      </c>
      <c r="AL1131" t="s">
        <v>58</v>
      </c>
      <c r="AM1131" t="s">
        <v>58</v>
      </c>
      <c r="AN1131" t="s">
        <v>58</v>
      </c>
      <c r="AO1131" t="s">
        <v>58</v>
      </c>
      <c r="AP1131" t="s">
        <v>58</v>
      </c>
      <c r="AQ1131" t="s">
        <v>58</v>
      </c>
    </row>
    <row r="1132" spans="1:43" x14ac:dyDescent="0.35">
      <c r="A1132" t="s">
        <v>4115</v>
      </c>
      <c r="B1132" t="s">
        <v>47</v>
      </c>
      <c r="C1132" t="s">
        <v>4133</v>
      </c>
      <c r="E1132" t="s">
        <v>49</v>
      </c>
      <c r="F1132" t="s">
        <v>4134</v>
      </c>
      <c r="G1132" t="s">
        <v>4135</v>
      </c>
      <c r="I1132" t="str">
        <f>HYPERLINK("https://play.google.com/store/apps/details?id=com.finopaymentbank.mobile&amp;reviewId=5b8c951f-07c9-4f7a-bc31-bd8038353d44","https://play.google.com/store/apps/details?id=com.finopaymentbank.mobile&amp;reviewId=5b8c951f-07c9-4f7a-bc31-bd8038353d44")</f>
        <v>https://play.google.com/store/apps/details?id=com.finopaymentbank.mobile&amp;reviewId=5b8c951f-07c9-4f7a-bc31-bd8038353d44</v>
      </c>
      <c r="J1132" t="s">
        <v>52</v>
      </c>
      <c r="Y1132" t="s">
        <v>53</v>
      </c>
      <c r="Z1132" t="s">
        <v>54</v>
      </c>
      <c r="AH1132" t="s">
        <v>3486</v>
      </c>
      <c r="AI1132" t="s">
        <v>1423</v>
      </c>
      <c r="AJ1132">
        <v>31</v>
      </c>
      <c r="AK1132" t="s">
        <v>3728</v>
      </c>
      <c r="AL1132" t="s">
        <v>58</v>
      </c>
      <c r="AM1132" t="s">
        <v>58</v>
      </c>
      <c r="AN1132" t="s">
        <v>58</v>
      </c>
      <c r="AO1132" t="s">
        <v>58</v>
      </c>
      <c r="AP1132" t="s">
        <v>58</v>
      </c>
      <c r="AQ1132" t="s">
        <v>58</v>
      </c>
    </row>
    <row r="1133" spans="1:43" x14ac:dyDescent="0.35">
      <c r="A1133" t="s">
        <v>4115</v>
      </c>
      <c r="B1133" t="s">
        <v>47</v>
      </c>
      <c r="C1133" t="s">
        <v>706</v>
      </c>
      <c r="E1133" t="s">
        <v>49</v>
      </c>
      <c r="F1133" t="s">
        <v>86</v>
      </c>
      <c r="G1133" t="s">
        <v>4136</v>
      </c>
      <c r="I1133" t="str">
        <f>HYPERLINK("https://play.google.com/store/apps/details?id=com.finopaymentbank.mobile&amp;reviewId=a2a69838-4ffb-4a9d-a480-f33c4c048f33","https://play.google.com/store/apps/details?id=com.finopaymentbank.mobile&amp;reviewId=a2a69838-4ffb-4a9d-a480-f33c4c048f33")</f>
        <v>https://play.google.com/store/apps/details?id=com.finopaymentbank.mobile&amp;reviewId=a2a69838-4ffb-4a9d-a480-f33c4c048f33</v>
      </c>
      <c r="J1133" t="s">
        <v>52</v>
      </c>
      <c r="Y1133" t="s">
        <v>53</v>
      </c>
      <c r="Z1133" t="s">
        <v>54</v>
      </c>
      <c r="AH1133" t="s">
        <v>3482</v>
      </c>
      <c r="AI1133" t="s">
        <v>3589</v>
      </c>
      <c r="AJ1133">
        <v>33</v>
      </c>
      <c r="AK1133" t="s">
        <v>57</v>
      </c>
      <c r="AL1133" t="s">
        <v>58</v>
      </c>
      <c r="AM1133" t="s">
        <v>58</v>
      </c>
      <c r="AN1133" t="s">
        <v>58</v>
      </c>
      <c r="AO1133" t="s">
        <v>58</v>
      </c>
      <c r="AP1133" t="s">
        <v>58</v>
      </c>
      <c r="AQ1133" t="s">
        <v>58</v>
      </c>
    </row>
    <row r="1134" spans="1:43" x14ac:dyDescent="0.35">
      <c r="A1134" t="s">
        <v>4115</v>
      </c>
      <c r="B1134" t="s">
        <v>47</v>
      </c>
      <c r="C1134" t="s">
        <v>4137</v>
      </c>
      <c r="E1134" t="s">
        <v>49</v>
      </c>
      <c r="F1134" t="s">
        <v>550</v>
      </c>
      <c r="G1134" t="s">
        <v>4138</v>
      </c>
      <c r="I1134" t="str">
        <f>HYPERLINK("https://play.google.com/store/apps/details?id=com.finopaymentbank.mobile&amp;reviewId=eb442914-ae09-48bc-948d-8660b5c34ead","https://play.google.com/store/apps/details?id=com.finopaymentbank.mobile&amp;reviewId=eb442914-ae09-48bc-948d-8660b5c34ead")</f>
        <v>https://play.google.com/store/apps/details?id=com.finopaymentbank.mobile&amp;reviewId=eb442914-ae09-48bc-948d-8660b5c34ead</v>
      </c>
      <c r="J1134" t="s">
        <v>52</v>
      </c>
      <c r="Y1134" t="s">
        <v>53</v>
      </c>
      <c r="Z1134" t="s">
        <v>54</v>
      </c>
      <c r="AH1134" t="s">
        <v>3482</v>
      </c>
      <c r="AI1134" t="s">
        <v>4139</v>
      </c>
      <c r="AJ1134">
        <v>29</v>
      </c>
      <c r="AK1134" t="s">
        <v>154</v>
      </c>
      <c r="AL1134" t="s">
        <v>58</v>
      </c>
      <c r="AM1134" t="s">
        <v>58</v>
      </c>
      <c r="AN1134" t="s">
        <v>58</v>
      </c>
      <c r="AO1134" t="s">
        <v>58</v>
      </c>
      <c r="AP1134" t="s">
        <v>58</v>
      </c>
      <c r="AQ1134" t="s">
        <v>58</v>
      </c>
    </row>
    <row r="1135" spans="1:43" x14ac:dyDescent="0.35">
      <c r="A1135" t="s">
        <v>4115</v>
      </c>
      <c r="B1135" t="s">
        <v>47</v>
      </c>
      <c r="C1135" t="s">
        <v>4140</v>
      </c>
      <c r="E1135" t="s">
        <v>76</v>
      </c>
      <c r="F1135" t="s">
        <v>4141</v>
      </c>
      <c r="G1135" t="s">
        <v>4142</v>
      </c>
      <c r="I1135" t="str">
        <f>HYPERLINK("https://play.google.com/store/apps/details?id=com.finopaymentbank.mobile&amp;reviewId=40ec20df-4c3f-4bce-9d70-de92541acca1","https://play.google.com/store/apps/details?id=com.finopaymentbank.mobile&amp;reviewId=40ec20df-4c3f-4bce-9d70-de92541acca1")</f>
        <v>https://play.google.com/store/apps/details?id=com.finopaymentbank.mobile&amp;reviewId=40ec20df-4c3f-4bce-9d70-de92541acca1</v>
      </c>
      <c r="J1135" t="s">
        <v>52</v>
      </c>
      <c r="Y1135" t="s">
        <v>53</v>
      </c>
      <c r="Z1135" t="s">
        <v>114</v>
      </c>
      <c r="AH1135" t="s">
        <v>3482</v>
      </c>
      <c r="AI1135" t="s">
        <v>4143</v>
      </c>
      <c r="AJ1135">
        <v>31</v>
      </c>
      <c r="AK1135" t="s">
        <v>202</v>
      </c>
      <c r="AL1135" t="s">
        <v>58</v>
      </c>
      <c r="AM1135" t="s">
        <v>58</v>
      </c>
      <c r="AN1135" t="s">
        <v>58</v>
      </c>
      <c r="AO1135" t="s">
        <v>58</v>
      </c>
      <c r="AP1135" t="s">
        <v>58</v>
      </c>
      <c r="AQ1135" t="s">
        <v>58</v>
      </c>
    </row>
    <row r="1136" spans="1:43" x14ac:dyDescent="0.35">
      <c r="A1136" t="s">
        <v>4115</v>
      </c>
      <c r="B1136" t="s">
        <v>47</v>
      </c>
      <c r="C1136" t="s">
        <v>4144</v>
      </c>
      <c r="E1136" t="s">
        <v>65</v>
      </c>
      <c r="F1136" t="s">
        <v>4145</v>
      </c>
      <c r="G1136" t="s">
        <v>4146</v>
      </c>
      <c r="I1136" t="str">
        <f>HYPERLINK("https://play.google.com/store/apps/details?id=com.finopaymentbank.mobile&amp;reviewId=5779a80f-de51-41e8-8f2d-0d51dde474ba","https://play.google.com/store/apps/details?id=com.finopaymentbank.mobile&amp;reviewId=5779a80f-de51-41e8-8f2d-0d51dde474ba")</f>
        <v>https://play.google.com/store/apps/details?id=com.finopaymentbank.mobile&amp;reviewId=5779a80f-de51-41e8-8f2d-0d51dde474ba</v>
      </c>
      <c r="J1136" t="s">
        <v>52</v>
      </c>
      <c r="Y1136" t="s">
        <v>53</v>
      </c>
      <c r="Z1136" t="s">
        <v>68</v>
      </c>
      <c r="AH1136" t="s">
        <v>3486</v>
      </c>
      <c r="AI1136" t="s">
        <v>534</v>
      </c>
      <c r="AJ1136">
        <v>29</v>
      </c>
      <c r="AK1136" t="s">
        <v>63</v>
      </c>
      <c r="AL1136" t="s">
        <v>58</v>
      </c>
      <c r="AM1136" t="s">
        <v>58</v>
      </c>
      <c r="AN1136" t="s">
        <v>58</v>
      </c>
      <c r="AO1136" t="s">
        <v>58</v>
      </c>
      <c r="AP1136" t="s">
        <v>58</v>
      </c>
      <c r="AQ1136" t="s">
        <v>58</v>
      </c>
    </row>
    <row r="1137" spans="1:43" x14ac:dyDescent="0.35">
      <c r="A1137" t="s">
        <v>4115</v>
      </c>
      <c r="B1137" t="s">
        <v>47</v>
      </c>
      <c r="C1137" t="s">
        <v>4147</v>
      </c>
      <c r="E1137" t="s">
        <v>49</v>
      </c>
      <c r="F1137" t="s">
        <v>4148</v>
      </c>
      <c r="G1137" t="s">
        <v>4149</v>
      </c>
      <c r="I1137" t="str">
        <f>HYPERLINK("https://play.google.com/store/apps/details?id=com.finopaymentbank.mobile&amp;reviewId=f9fc617b-5e89-4fb2-b80e-1abfee9be276","https://play.google.com/store/apps/details?id=com.finopaymentbank.mobile&amp;reviewId=f9fc617b-5e89-4fb2-b80e-1abfee9be276")</f>
        <v>https://play.google.com/store/apps/details?id=com.finopaymentbank.mobile&amp;reviewId=f9fc617b-5e89-4fb2-b80e-1abfee9be276</v>
      </c>
      <c r="J1137" t="s">
        <v>52</v>
      </c>
      <c r="Y1137" t="s">
        <v>53</v>
      </c>
      <c r="Z1137" t="s">
        <v>54</v>
      </c>
      <c r="AH1137" t="s">
        <v>3037</v>
      </c>
      <c r="AI1137" t="s">
        <v>1536</v>
      </c>
      <c r="AJ1137">
        <v>33</v>
      </c>
      <c r="AK1137" t="s">
        <v>63</v>
      </c>
      <c r="AL1137" t="s">
        <v>58</v>
      </c>
      <c r="AM1137" t="s">
        <v>58</v>
      </c>
      <c r="AN1137" t="s">
        <v>58</v>
      </c>
      <c r="AO1137" t="s">
        <v>58</v>
      </c>
      <c r="AP1137" t="s">
        <v>58</v>
      </c>
      <c r="AQ1137" t="s">
        <v>58</v>
      </c>
    </row>
    <row r="1138" spans="1:43" x14ac:dyDescent="0.35">
      <c r="A1138" t="s">
        <v>4115</v>
      </c>
      <c r="B1138" t="s">
        <v>47</v>
      </c>
      <c r="C1138" t="s">
        <v>4150</v>
      </c>
      <c r="E1138" t="s">
        <v>49</v>
      </c>
      <c r="F1138" t="s">
        <v>4151</v>
      </c>
      <c r="G1138" t="s">
        <v>4152</v>
      </c>
      <c r="I1138" t="str">
        <f>HYPERLINK("https://play.google.com/store/apps/details?id=com.finopaymentbank.mobile&amp;reviewId=caf3d0db-4129-4755-98a5-c1a3ad968ac2","https://play.google.com/store/apps/details?id=com.finopaymentbank.mobile&amp;reviewId=caf3d0db-4129-4755-98a5-c1a3ad968ac2")</f>
        <v>https://play.google.com/store/apps/details?id=com.finopaymentbank.mobile&amp;reviewId=caf3d0db-4129-4755-98a5-c1a3ad968ac2</v>
      </c>
      <c r="J1138" t="s">
        <v>52</v>
      </c>
      <c r="Y1138" t="s">
        <v>53</v>
      </c>
      <c r="Z1138" t="s">
        <v>54</v>
      </c>
      <c r="AH1138" t="s">
        <v>3482</v>
      </c>
      <c r="AI1138" t="s">
        <v>3274</v>
      </c>
      <c r="AJ1138">
        <v>27</v>
      </c>
      <c r="AK1138" t="s">
        <v>63</v>
      </c>
      <c r="AL1138" t="s">
        <v>58</v>
      </c>
      <c r="AM1138" t="s">
        <v>58</v>
      </c>
      <c r="AN1138" t="s">
        <v>58</v>
      </c>
      <c r="AO1138" t="s">
        <v>58</v>
      </c>
      <c r="AP1138" t="s">
        <v>58</v>
      </c>
      <c r="AQ1138" t="s">
        <v>58</v>
      </c>
    </row>
    <row r="1139" spans="1:43" x14ac:dyDescent="0.35">
      <c r="A1139" t="s">
        <v>4153</v>
      </c>
      <c r="B1139" t="s">
        <v>47</v>
      </c>
      <c r="C1139" t="s">
        <v>4154</v>
      </c>
      <c r="E1139" t="s">
        <v>49</v>
      </c>
      <c r="F1139" t="s">
        <v>550</v>
      </c>
      <c r="G1139" t="s">
        <v>4155</v>
      </c>
      <c r="I1139" t="str">
        <f>HYPERLINK("https://play.google.com/store/apps/details?id=com.finopaymentbank.mobile&amp;reviewId=80c0f7d8-cc92-4cc2-a9b3-306912897123","https://play.google.com/store/apps/details?id=com.finopaymentbank.mobile&amp;reviewId=80c0f7d8-cc92-4cc2-a9b3-306912897123")</f>
        <v>https://play.google.com/store/apps/details?id=com.finopaymentbank.mobile&amp;reviewId=80c0f7d8-cc92-4cc2-a9b3-306912897123</v>
      </c>
      <c r="J1139" t="s">
        <v>211</v>
      </c>
      <c r="Y1139" t="s">
        <v>53</v>
      </c>
      <c r="Z1139" t="s">
        <v>54</v>
      </c>
      <c r="AH1139" t="s">
        <v>3482</v>
      </c>
      <c r="AI1139" t="s">
        <v>4156</v>
      </c>
      <c r="AJ1139">
        <v>31</v>
      </c>
      <c r="AK1139" t="s">
        <v>154</v>
      </c>
      <c r="AL1139" t="s">
        <v>58</v>
      </c>
      <c r="AM1139" t="s">
        <v>58</v>
      </c>
      <c r="AN1139" t="s">
        <v>58</v>
      </c>
      <c r="AO1139" t="s">
        <v>58</v>
      </c>
      <c r="AP1139" t="s">
        <v>58</v>
      </c>
      <c r="AQ1139" t="s">
        <v>58</v>
      </c>
    </row>
    <row r="1140" spans="1:43" x14ac:dyDescent="0.35">
      <c r="A1140" t="s">
        <v>4153</v>
      </c>
      <c r="B1140" t="s">
        <v>47</v>
      </c>
      <c r="C1140" t="s">
        <v>4157</v>
      </c>
      <c r="E1140" t="s">
        <v>49</v>
      </c>
      <c r="F1140" t="s">
        <v>4158</v>
      </c>
      <c r="G1140" t="s">
        <v>4159</v>
      </c>
      <c r="I1140" t="str">
        <f>HYPERLINK("https://play.google.com/store/apps/details?id=com.finopaymentbank.mobile&amp;reviewId=9e6c3fe8-c5d2-460e-81de-d79867f6a4bc","https://play.google.com/store/apps/details?id=com.finopaymentbank.mobile&amp;reviewId=9e6c3fe8-c5d2-460e-81de-d79867f6a4bc")</f>
        <v>https://play.google.com/store/apps/details?id=com.finopaymentbank.mobile&amp;reviewId=9e6c3fe8-c5d2-460e-81de-d79867f6a4bc</v>
      </c>
      <c r="J1140" t="s">
        <v>52</v>
      </c>
      <c r="Y1140" t="s">
        <v>53</v>
      </c>
      <c r="Z1140" t="s">
        <v>93</v>
      </c>
      <c r="AH1140" t="s">
        <v>3482</v>
      </c>
      <c r="AI1140" t="s">
        <v>289</v>
      </c>
      <c r="AJ1140">
        <v>30</v>
      </c>
      <c r="AK1140" t="s">
        <v>63</v>
      </c>
      <c r="AL1140" t="s">
        <v>58</v>
      </c>
      <c r="AM1140" t="s">
        <v>58</v>
      </c>
      <c r="AN1140" t="s">
        <v>58</v>
      </c>
      <c r="AO1140" t="s">
        <v>58</v>
      </c>
      <c r="AP1140" t="s">
        <v>58</v>
      </c>
      <c r="AQ1140" t="s">
        <v>58</v>
      </c>
    </row>
    <row r="1141" spans="1:43" x14ac:dyDescent="0.35">
      <c r="A1141" t="s">
        <v>4153</v>
      </c>
      <c r="B1141" t="s">
        <v>47</v>
      </c>
      <c r="C1141" t="s">
        <v>4160</v>
      </c>
      <c r="E1141" t="s">
        <v>49</v>
      </c>
      <c r="F1141" t="s">
        <v>86</v>
      </c>
      <c r="G1141" t="s">
        <v>4161</v>
      </c>
      <c r="I1141" t="str">
        <f>HYPERLINK("https://play.google.com/store/apps/details?id=com.finopaymentbank.mobile&amp;reviewId=acdcd75d-b9f4-4743-80bc-65c87d2dd90b","https://play.google.com/store/apps/details?id=com.finopaymentbank.mobile&amp;reviewId=acdcd75d-b9f4-4743-80bc-65c87d2dd90b")</f>
        <v>https://play.google.com/store/apps/details?id=com.finopaymentbank.mobile&amp;reviewId=acdcd75d-b9f4-4743-80bc-65c87d2dd90b</v>
      </c>
      <c r="J1141" t="s">
        <v>52</v>
      </c>
      <c r="Y1141" t="s">
        <v>53</v>
      </c>
      <c r="Z1141" t="s">
        <v>54</v>
      </c>
      <c r="AH1141" t="s">
        <v>3482</v>
      </c>
      <c r="AI1141" t="s">
        <v>4162</v>
      </c>
      <c r="AJ1141">
        <v>33</v>
      </c>
      <c r="AK1141" t="s">
        <v>57</v>
      </c>
      <c r="AL1141" t="s">
        <v>58</v>
      </c>
      <c r="AM1141" t="s">
        <v>58</v>
      </c>
      <c r="AN1141" t="s">
        <v>58</v>
      </c>
      <c r="AO1141" t="s">
        <v>58</v>
      </c>
      <c r="AP1141" t="s">
        <v>58</v>
      </c>
      <c r="AQ1141" t="s">
        <v>58</v>
      </c>
    </row>
    <row r="1142" spans="1:43" x14ac:dyDescent="0.35">
      <c r="A1142" t="s">
        <v>4153</v>
      </c>
      <c r="B1142" t="s">
        <v>47</v>
      </c>
      <c r="C1142" t="s">
        <v>4163</v>
      </c>
      <c r="E1142" t="s">
        <v>49</v>
      </c>
      <c r="F1142" t="s">
        <v>77</v>
      </c>
      <c r="G1142" t="s">
        <v>4164</v>
      </c>
      <c r="I1142" t="str">
        <f>HYPERLINK("https://play.google.com/store/apps/details?id=com.finopaymentbank.mobile&amp;reviewId=56309706-db4c-498e-b04f-b19a99e7fe29","https://play.google.com/store/apps/details?id=com.finopaymentbank.mobile&amp;reviewId=56309706-db4c-498e-b04f-b19a99e7fe29")</f>
        <v>https://play.google.com/store/apps/details?id=com.finopaymentbank.mobile&amp;reviewId=56309706-db4c-498e-b04f-b19a99e7fe29</v>
      </c>
      <c r="J1142" t="s">
        <v>52</v>
      </c>
      <c r="Y1142" t="s">
        <v>53</v>
      </c>
      <c r="Z1142" t="s">
        <v>54</v>
      </c>
      <c r="AH1142" t="s">
        <v>1990</v>
      </c>
      <c r="AI1142" t="s">
        <v>1109</v>
      </c>
      <c r="AJ1142">
        <v>33</v>
      </c>
      <c r="AK1142" t="s">
        <v>81</v>
      </c>
      <c r="AL1142" t="s">
        <v>58</v>
      </c>
      <c r="AM1142" t="s">
        <v>58</v>
      </c>
      <c r="AN1142" t="s">
        <v>58</v>
      </c>
      <c r="AO1142" t="s">
        <v>58</v>
      </c>
      <c r="AP1142" t="s">
        <v>58</v>
      </c>
      <c r="AQ1142" t="s">
        <v>58</v>
      </c>
    </row>
    <row r="1143" spans="1:43" x14ac:dyDescent="0.35">
      <c r="A1143" t="s">
        <v>4153</v>
      </c>
      <c r="B1143" t="s">
        <v>47</v>
      </c>
      <c r="C1143" t="s">
        <v>4165</v>
      </c>
      <c r="E1143" t="s">
        <v>49</v>
      </c>
      <c r="F1143" t="s">
        <v>86</v>
      </c>
      <c r="G1143" t="s">
        <v>4166</v>
      </c>
      <c r="I1143" t="str">
        <f>HYPERLINK("https://play.google.com/store/apps/details?id=com.finopaymentbank.mobile&amp;reviewId=7e2fa1f7-c5bf-4f16-9e42-f62c769163b4","https://play.google.com/store/apps/details?id=com.finopaymentbank.mobile&amp;reviewId=7e2fa1f7-c5bf-4f16-9e42-f62c769163b4")</f>
        <v>https://play.google.com/store/apps/details?id=com.finopaymentbank.mobile&amp;reviewId=7e2fa1f7-c5bf-4f16-9e42-f62c769163b4</v>
      </c>
      <c r="J1143" t="s">
        <v>52</v>
      </c>
      <c r="Y1143" t="s">
        <v>53</v>
      </c>
      <c r="Z1143" t="s">
        <v>54</v>
      </c>
      <c r="AI1143" t="s">
        <v>2201</v>
      </c>
      <c r="AJ1143">
        <v>30</v>
      </c>
      <c r="AK1143" t="s">
        <v>57</v>
      </c>
      <c r="AL1143" t="s">
        <v>58</v>
      </c>
      <c r="AM1143" t="s">
        <v>58</v>
      </c>
      <c r="AN1143" t="s">
        <v>58</v>
      </c>
      <c r="AO1143" t="s">
        <v>58</v>
      </c>
      <c r="AP1143" t="s">
        <v>58</v>
      </c>
      <c r="AQ1143" t="s">
        <v>58</v>
      </c>
    </row>
    <row r="1144" spans="1:43" x14ac:dyDescent="0.35">
      <c r="A1144" t="s">
        <v>4153</v>
      </c>
      <c r="B1144" t="s">
        <v>47</v>
      </c>
      <c r="C1144" t="s">
        <v>4167</v>
      </c>
      <c r="E1144" t="s">
        <v>49</v>
      </c>
      <c r="F1144" t="s">
        <v>713</v>
      </c>
      <c r="G1144" t="s">
        <v>4168</v>
      </c>
      <c r="I1144" t="str">
        <f>HYPERLINK("https://play.google.com/store/apps/details?id=com.finopaymentbank.mobile&amp;reviewId=ee1cad95-e945-4726-9f14-c3dd3a0a2da3","https://play.google.com/store/apps/details?id=com.finopaymentbank.mobile&amp;reviewId=ee1cad95-e945-4726-9f14-c3dd3a0a2da3")</f>
        <v>https://play.google.com/store/apps/details?id=com.finopaymentbank.mobile&amp;reviewId=ee1cad95-e945-4726-9f14-c3dd3a0a2da3</v>
      </c>
      <c r="J1144" t="s">
        <v>52</v>
      </c>
      <c r="Y1144" t="s">
        <v>53</v>
      </c>
      <c r="Z1144" t="s">
        <v>54</v>
      </c>
      <c r="AH1144" t="s">
        <v>3482</v>
      </c>
      <c r="AI1144" t="s">
        <v>2627</v>
      </c>
      <c r="AJ1144">
        <v>29</v>
      </c>
      <c r="AK1144" t="s">
        <v>81</v>
      </c>
      <c r="AL1144" t="s">
        <v>58</v>
      </c>
      <c r="AM1144" t="s">
        <v>58</v>
      </c>
      <c r="AN1144" t="s">
        <v>58</v>
      </c>
      <c r="AO1144" t="s">
        <v>58</v>
      </c>
      <c r="AP1144" t="s">
        <v>58</v>
      </c>
      <c r="AQ1144" t="s">
        <v>58</v>
      </c>
    </row>
    <row r="1145" spans="1:43" x14ac:dyDescent="0.35">
      <c r="A1145" t="s">
        <v>4153</v>
      </c>
      <c r="B1145" t="s">
        <v>47</v>
      </c>
      <c r="C1145" t="s">
        <v>4169</v>
      </c>
      <c r="E1145" t="s">
        <v>76</v>
      </c>
      <c r="F1145" t="s">
        <v>4170</v>
      </c>
      <c r="G1145" t="s">
        <v>4171</v>
      </c>
      <c r="I1145" t="str">
        <f>HYPERLINK("https://play.google.com/store/apps/details?id=com.finopaymentbank.mobile&amp;reviewId=1463a592-e0d0-4c52-ae9c-6a4f084f3b82","https://play.google.com/store/apps/details?id=com.finopaymentbank.mobile&amp;reviewId=1463a592-e0d0-4c52-ae9c-6a4f084f3b82")</f>
        <v>https://play.google.com/store/apps/details?id=com.finopaymentbank.mobile&amp;reviewId=1463a592-e0d0-4c52-ae9c-6a4f084f3b82</v>
      </c>
      <c r="J1145" t="s">
        <v>52</v>
      </c>
      <c r="Y1145" t="s">
        <v>53</v>
      </c>
      <c r="Z1145" t="s">
        <v>114</v>
      </c>
      <c r="AI1145" t="s">
        <v>2075</v>
      </c>
      <c r="AJ1145">
        <v>34</v>
      </c>
      <c r="AK1145" t="s">
        <v>2125</v>
      </c>
      <c r="AL1145" t="s">
        <v>58</v>
      </c>
      <c r="AM1145" t="s">
        <v>58</v>
      </c>
      <c r="AN1145" t="s">
        <v>58</v>
      </c>
      <c r="AO1145" t="s">
        <v>58</v>
      </c>
      <c r="AP1145" t="s">
        <v>58</v>
      </c>
      <c r="AQ1145" t="s">
        <v>58</v>
      </c>
    </row>
    <row r="1146" spans="1:43" x14ac:dyDescent="0.35">
      <c r="A1146" t="s">
        <v>4153</v>
      </c>
      <c r="B1146" t="s">
        <v>47</v>
      </c>
      <c r="C1146" t="s">
        <v>4172</v>
      </c>
      <c r="E1146" t="s">
        <v>49</v>
      </c>
      <c r="F1146" t="s">
        <v>4173</v>
      </c>
      <c r="G1146" t="s">
        <v>4174</v>
      </c>
      <c r="I1146" t="str">
        <f>HYPERLINK("https://play.google.com/store/apps/details?id=com.finopaymentbank.mobile&amp;reviewId=0224d1e0-af9e-4355-aae0-6036fa8ccebe","https://play.google.com/store/apps/details?id=com.finopaymentbank.mobile&amp;reviewId=0224d1e0-af9e-4355-aae0-6036fa8ccebe")</f>
        <v>https://play.google.com/store/apps/details?id=com.finopaymentbank.mobile&amp;reviewId=0224d1e0-af9e-4355-aae0-6036fa8ccebe</v>
      </c>
      <c r="J1146" t="s">
        <v>52</v>
      </c>
      <c r="Y1146" t="s">
        <v>53</v>
      </c>
      <c r="Z1146" t="s">
        <v>54</v>
      </c>
      <c r="AH1146" t="s">
        <v>3482</v>
      </c>
      <c r="AI1146" t="s">
        <v>1133</v>
      </c>
      <c r="AJ1146">
        <v>29</v>
      </c>
      <c r="AK1146" t="s">
        <v>116</v>
      </c>
      <c r="AL1146" t="s">
        <v>58</v>
      </c>
      <c r="AM1146" t="s">
        <v>58</v>
      </c>
      <c r="AN1146" t="s">
        <v>58</v>
      </c>
      <c r="AO1146" t="s">
        <v>58</v>
      </c>
      <c r="AP1146" t="s">
        <v>58</v>
      </c>
      <c r="AQ1146" t="s">
        <v>58</v>
      </c>
    </row>
    <row r="1147" spans="1:43" x14ac:dyDescent="0.35">
      <c r="A1147" t="s">
        <v>4153</v>
      </c>
      <c r="B1147" t="s">
        <v>47</v>
      </c>
      <c r="C1147" t="s">
        <v>4175</v>
      </c>
      <c r="E1147" t="s">
        <v>49</v>
      </c>
      <c r="F1147" t="s">
        <v>279</v>
      </c>
      <c r="G1147" t="s">
        <v>4176</v>
      </c>
      <c r="I1147" t="str">
        <f>HYPERLINK("https://play.google.com/store/apps/details?id=com.finopaymentbank.mobile&amp;reviewId=44fc3fd5-4bc2-4a2d-a89c-6c42801e2009","https://play.google.com/store/apps/details?id=com.finopaymentbank.mobile&amp;reviewId=44fc3fd5-4bc2-4a2d-a89c-6c42801e2009")</f>
        <v>https://play.google.com/store/apps/details?id=com.finopaymentbank.mobile&amp;reviewId=44fc3fd5-4bc2-4a2d-a89c-6c42801e2009</v>
      </c>
      <c r="J1147" t="s">
        <v>52</v>
      </c>
      <c r="Y1147" t="s">
        <v>53</v>
      </c>
      <c r="Z1147" t="s">
        <v>54</v>
      </c>
      <c r="AI1147" t="s">
        <v>4177</v>
      </c>
      <c r="AJ1147">
        <v>27</v>
      </c>
      <c r="AK1147" t="s">
        <v>63</v>
      </c>
      <c r="AL1147" t="s">
        <v>58</v>
      </c>
      <c r="AM1147" t="s">
        <v>58</v>
      </c>
      <c r="AN1147" t="s">
        <v>58</v>
      </c>
      <c r="AO1147" t="s">
        <v>58</v>
      </c>
      <c r="AP1147" t="s">
        <v>58</v>
      </c>
      <c r="AQ1147" t="s">
        <v>58</v>
      </c>
    </row>
    <row r="1148" spans="1:43" x14ac:dyDescent="0.35">
      <c r="A1148" t="s">
        <v>4153</v>
      </c>
      <c r="B1148" t="s">
        <v>47</v>
      </c>
      <c r="C1148" t="s">
        <v>4178</v>
      </c>
      <c r="E1148" t="s">
        <v>49</v>
      </c>
      <c r="F1148" t="s">
        <v>4179</v>
      </c>
      <c r="G1148" t="s">
        <v>4180</v>
      </c>
      <c r="I1148" t="str">
        <f>HYPERLINK("https://play.google.com/store/apps/details?id=com.finopaymentbank.mobile&amp;reviewId=7d4d5de3-1946-4479-b839-082db9d30b33","https://play.google.com/store/apps/details?id=com.finopaymentbank.mobile&amp;reviewId=7d4d5de3-1946-4479-b839-082db9d30b33")</f>
        <v>https://play.google.com/store/apps/details?id=com.finopaymentbank.mobile&amp;reviewId=7d4d5de3-1946-4479-b839-082db9d30b33</v>
      </c>
      <c r="J1148" t="s">
        <v>52</v>
      </c>
      <c r="Y1148" t="s">
        <v>53</v>
      </c>
      <c r="Z1148" t="s">
        <v>54</v>
      </c>
      <c r="AI1148" t="s">
        <v>1792</v>
      </c>
      <c r="AJ1148">
        <v>33</v>
      </c>
      <c r="AK1148" t="s">
        <v>57</v>
      </c>
      <c r="AL1148" t="s">
        <v>58</v>
      </c>
      <c r="AM1148" t="s">
        <v>58</v>
      </c>
      <c r="AN1148" t="s">
        <v>58</v>
      </c>
      <c r="AO1148" t="s">
        <v>58</v>
      </c>
      <c r="AP1148" t="s">
        <v>58</v>
      </c>
      <c r="AQ1148" t="s">
        <v>58</v>
      </c>
    </row>
    <row r="1149" spans="1:43" x14ac:dyDescent="0.35">
      <c r="A1149" t="s">
        <v>4153</v>
      </c>
      <c r="B1149" t="s">
        <v>47</v>
      </c>
      <c r="C1149" t="s">
        <v>4181</v>
      </c>
      <c r="E1149" t="s">
        <v>76</v>
      </c>
      <c r="F1149" t="s">
        <v>4182</v>
      </c>
      <c r="G1149" t="s">
        <v>4183</v>
      </c>
      <c r="I1149" t="str">
        <f>HYPERLINK("https://play.google.com/store/apps/details?id=com.finopaymentbank.mobile&amp;reviewId=949de7e3-973f-45de-a2d9-a845b592f21b","https://play.google.com/store/apps/details?id=com.finopaymentbank.mobile&amp;reviewId=949de7e3-973f-45de-a2d9-a845b592f21b")</f>
        <v>https://play.google.com/store/apps/details?id=com.finopaymentbank.mobile&amp;reviewId=949de7e3-973f-45de-a2d9-a845b592f21b</v>
      </c>
      <c r="J1149" t="s">
        <v>52</v>
      </c>
      <c r="Y1149" t="s">
        <v>53</v>
      </c>
      <c r="Z1149" t="s">
        <v>114</v>
      </c>
      <c r="AH1149" t="s">
        <v>4184</v>
      </c>
      <c r="AI1149" t="s">
        <v>106</v>
      </c>
      <c r="AJ1149">
        <v>31</v>
      </c>
      <c r="AK1149" t="s">
        <v>63</v>
      </c>
      <c r="AL1149" t="s">
        <v>58</v>
      </c>
      <c r="AM1149" t="s">
        <v>58</v>
      </c>
      <c r="AN1149" t="s">
        <v>58</v>
      </c>
      <c r="AO1149" t="s">
        <v>58</v>
      </c>
      <c r="AP1149" t="s">
        <v>58</v>
      </c>
      <c r="AQ1149" t="s">
        <v>58</v>
      </c>
    </row>
    <row r="1150" spans="1:43" x14ac:dyDescent="0.35">
      <c r="A1150" t="s">
        <v>4153</v>
      </c>
      <c r="B1150" t="s">
        <v>47</v>
      </c>
      <c r="C1150" t="s">
        <v>2156</v>
      </c>
      <c r="E1150" t="s">
        <v>49</v>
      </c>
      <c r="F1150" t="s">
        <v>4185</v>
      </c>
      <c r="G1150" t="s">
        <v>4186</v>
      </c>
      <c r="I1150" t="str">
        <f>HYPERLINK("https://play.google.com/store/apps/details?id=com.finopaymentbank.mobile&amp;reviewId=459d9600-14ca-46c7-a36a-23b35a128d05","https://play.google.com/store/apps/details?id=com.finopaymentbank.mobile&amp;reviewId=459d9600-14ca-46c7-a36a-23b35a128d05")</f>
        <v>https://play.google.com/store/apps/details?id=com.finopaymentbank.mobile&amp;reviewId=459d9600-14ca-46c7-a36a-23b35a128d05</v>
      </c>
      <c r="J1150" t="s">
        <v>52</v>
      </c>
      <c r="Y1150" t="s">
        <v>53</v>
      </c>
      <c r="Z1150" t="s">
        <v>54</v>
      </c>
      <c r="AH1150" t="s">
        <v>3482</v>
      </c>
      <c r="AI1150" t="s">
        <v>849</v>
      </c>
      <c r="AJ1150">
        <v>33</v>
      </c>
      <c r="AK1150" t="s">
        <v>3728</v>
      </c>
      <c r="AL1150" t="s">
        <v>58</v>
      </c>
      <c r="AM1150" t="s">
        <v>58</v>
      </c>
      <c r="AN1150" t="s">
        <v>58</v>
      </c>
      <c r="AO1150" t="s">
        <v>58</v>
      </c>
      <c r="AP1150" t="s">
        <v>58</v>
      </c>
      <c r="AQ1150" t="s">
        <v>58</v>
      </c>
    </row>
    <row r="1151" spans="1:43" x14ac:dyDescent="0.35">
      <c r="A1151" t="s">
        <v>4153</v>
      </c>
      <c r="B1151" t="s">
        <v>47</v>
      </c>
      <c r="C1151" t="s">
        <v>4187</v>
      </c>
      <c r="E1151" t="s">
        <v>76</v>
      </c>
      <c r="F1151" t="s">
        <v>4188</v>
      </c>
      <c r="G1151" t="s">
        <v>4189</v>
      </c>
      <c r="I1151" t="str">
        <f>HYPERLINK("https://play.google.com/store/apps/details?id=com.finopaymentbank.mobile&amp;reviewId=c52bd437-a2ab-4877-98cb-e407c937c367","https://play.google.com/store/apps/details?id=com.finopaymentbank.mobile&amp;reviewId=c52bd437-a2ab-4877-98cb-e407c937c367")</f>
        <v>https://play.google.com/store/apps/details?id=com.finopaymentbank.mobile&amp;reviewId=c52bd437-a2ab-4877-98cb-e407c937c367</v>
      </c>
      <c r="J1151" t="s">
        <v>52</v>
      </c>
      <c r="Y1151" t="s">
        <v>53</v>
      </c>
      <c r="Z1151" t="s">
        <v>79</v>
      </c>
      <c r="AH1151" t="s">
        <v>3482</v>
      </c>
      <c r="AI1151" t="s">
        <v>218</v>
      </c>
      <c r="AJ1151">
        <v>26</v>
      </c>
      <c r="AK1151" t="s">
        <v>3078</v>
      </c>
      <c r="AL1151" t="s">
        <v>58</v>
      </c>
      <c r="AM1151" t="s">
        <v>58</v>
      </c>
      <c r="AN1151" t="s">
        <v>58</v>
      </c>
      <c r="AO1151" t="s">
        <v>58</v>
      </c>
      <c r="AP1151" t="s">
        <v>58</v>
      </c>
      <c r="AQ1151" t="s">
        <v>58</v>
      </c>
    </row>
    <row r="1152" spans="1:43" x14ac:dyDescent="0.35">
      <c r="A1152" t="s">
        <v>4153</v>
      </c>
      <c r="B1152" t="s">
        <v>47</v>
      </c>
      <c r="C1152" t="s">
        <v>4190</v>
      </c>
      <c r="E1152" t="s">
        <v>49</v>
      </c>
      <c r="F1152" t="s">
        <v>4191</v>
      </c>
      <c r="G1152" t="s">
        <v>4192</v>
      </c>
      <c r="I1152" t="str">
        <f>HYPERLINK("https://play.google.com/store/apps/details?id=com.finopaymentbank.mobile&amp;reviewId=3e06dda0-10dc-485a-9ee6-b4b2fadee463","https://play.google.com/store/apps/details?id=com.finopaymentbank.mobile&amp;reviewId=3e06dda0-10dc-485a-9ee6-b4b2fadee463")</f>
        <v>https://play.google.com/store/apps/details?id=com.finopaymentbank.mobile&amp;reviewId=3e06dda0-10dc-485a-9ee6-b4b2fadee463</v>
      </c>
      <c r="J1152" t="s">
        <v>52</v>
      </c>
      <c r="Y1152" t="s">
        <v>53</v>
      </c>
      <c r="Z1152" t="s">
        <v>54</v>
      </c>
      <c r="AH1152" t="s">
        <v>3482</v>
      </c>
      <c r="AI1152" t="s">
        <v>1133</v>
      </c>
      <c r="AJ1152">
        <v>29</v>
      </c>
      <c r="AK1152" t="s">
        <v>70</v>
      </c>
      <c r="AL1152" t="s">
        <v>58</v>
      </c>
      <c r="AM1152" t="s">
        <v>58</v>
      </c>
      <c r="AN1152" t="s">
        <v>58</v>
      </c>
      <c r="AO1152" t="s">
        <v>58</v>
      </c>
      <c r="AP1152" t="s">
        <v>58</v>
      </c>
      <c r="AQ1152" t="s">
        <v>58</v>
      </c>
    </row>
    <row r="1153" spans="1:43" x14ac:dyDescent="0.35">
      <c r="A1153" t="s">
        <v>4153</v>
      </c>
      <c r="B1153" t="s">
        <v>47</v>
      </c>
      <c r="C1153" t="s">
        <v>4193</v>
      </c>
      <c r="E1153" t="s">
        <v>49</v>
      </c>
      <c r="F1153" t="s">
        <v>3143</v>
      </c>
      <c r="G1153" t="s">
        <v>4194</v>
      </c>
      <c r="I1153" t="str">
        <f>HYPERLINK("https://play.google.com/store/apps/details?id=com.finopaymentbank.mobile&amp;reviewId=0eb6200b-08de-44c9-9eee-7ee6c4c713c1","https://play.google.com/store/apps/details?id=com.finopaymentbank.mobile&amp;reviewId=0eb6200b-08de-44c9-9eee-7ee6c4c713c1")</f>
        <v>https://play.google.com/store/apps/details?id=com.finopaymentbank.mobile&amp;reviewId=0eb6200b-08de-44c9-9eee-7ee6c4c713c1</v>
      </c>
      <c r="J1153" t="s">
        <v>52</v>
      </c>
      <c r="Y1153" t="s">
        <v>53</v>
      </c>
      <c r="Z1153" t="s">
        <v>54</v>
      </c>
      <c r="AH1153" t="s">
        <v>3482</v>
      </c>
      <c r="AI1153" t="s">
        <v>1354</v>
      </c>
      <c r="AJ1153">
        <v>31</v>
      </c>
      <c r="AK1153" t="s">
        <v>57</v>
      </c>
      <c r="AL1153" t="s">
        <v>58</v>
      </c>
      <c r="AM1153" t="s">
        <v>58</v>
      </c>
      <c r="AN1153" t="s">
        <v>58</v>
      </c>
      <c r="AO1153" t="s">
        <v>58</v>
      </c>
      <c r="AP1153" t="s">
        <v>58</v>
      </c>
      <c r="AQ1153" t="s">
        <v>58</v>
      </c>
    </row>
    <row r="1154" spans="1:43" x14ac:dyDescent="0.35">
      <c r="A1154" t="s">
        <v>4153</v>
      </c>
      <c r="B1154" t="s">
        <v>47</v>
      </c>
      <c r="C1154" t="s">
        <v>4195</v>
      </c>
      <c r="E1154" t="s">
        <v>49</v>
      </c>
      <c r="F1154" t="s">
        <v>86</v>
      </c>
      <c r="G1154" t="s">
        <v>4196</v>
      </c>
      <c r="I1154" t="str">
        <f>HYPERLINK("https://play.google.com/store/apps/details?id=com.finopaymentbank.mobile&amp;reviewId=ced081d2-7053-450b-89e8-b67ffaba3b8b","https://play.google.com/store/apps/details?id=com.finopaymentbank.mobile&amp;reviewId=ced081d2-7053-450b-89e8-b67ffaba3b8b")</f>
        <v>https://play.google.com/store/apps/details?id=com.finopaymentbank.mobile&amp;reviewId=ced081d2-7053-450b-89e8-b67ffaba3b8b</v>
      </c>
      <c r="J1154" t="s">
        <v>52</v>
      </c>
      <c r="Y1154" t="s">
        <v>53</v>
      </c>
      <c r="Z1154" t="s">
        <v>93</v>
      </c>
      <c r="AH1154" t="s">
        <v>3482</v>
      </c>
      <c r="AJ1154">
        <v>31</v>
      </c>
      <c r="AK1154" t="s">
        <v>57</v>
      </c>
      <c r="AL1154" t="s">
        <v>58</v>
      </c>
      <c r="AM1154" t="s">
        <v>58</v>
      </c>
      <c r="AN1154" t="s">
        <v>58</v>
      </c>
      <c r="AO1154" t="s">
        <v>58</v>
      </c>
      <c r="AP1154" t="s">
        <v>58</v>
      </c>
      <c r="AQ1154" t="s">
        <v>58</v>
      </c>
    </row>
    <row r="1155" spans="1:43" x14ac:dyDescent="0.35">
      <c r="A1155" t="s">
        <v>4153</v>
      </c>
      <c r="B1155" t="s">
        <v>47</v>
      </c>
      <c r="C1155" t="s">
        <v>4197</v>
      </c>
      <c r="E1155" t="s">
        <v>76</v>
      </c>
      <c r="F1155" t="s">
        <v>77</v>
      </c>
      <c r="G1155" t="s">
        <v>4198</v>
      </c>
      <c r="I1155" t="str">
        <f>HYPERLINK("https://play.google.com/store/apps/details?id=com.finopaymentbank.mobile&amp;reviewId=e281dd49-55b7-4810-9233-12c94c8c8595","https://play.google.com/store/apps/details?id=com.finopaymentbank.mobile&amp;reviewId=e281dd49-55b7-4810-9233-12c94c8c8595")</f>
        <v>https://play.google.com/store/apps/details?id=com.finopaymentbank.mobile&amp;reviewId=e281dd49-55b7-4810-9233-12c94c8c8595</v>
      </c>
      <c r="J1155" t="s">
        <v>52</v>
      </c>
      <c r="Y1155" t="s">
        <v>53</v>
      </c>
      <c r="Z1155" t="s">
        <v>114</v>
      </c>
      <c r="AH1155" t="s">
        <v>3482</v>
      </c>
      <c r="AI1155" t="s">
        <v>193</v>
      </c>
      <c r="AJ1155">
        <v>29</v>
      </c>
      <c r="AK1155" t="s">
        <v>81</v>
      </c>
      <c r="AL1155" t="s">
        <v>58</v>
      </c>
      <c r="AM1155" t="s">
        <v>58</v>
      </c>
      <c r="AN1155" t="s">
        <v>58</v>
      </c>
      <c r="AO1155" t="s">
        <v>58</v>
      </c>
      <c r="AP1155" t="s">
        <v>58</v>
      </c>
      <c r="AQ1155" t="s">
        <v>58</v>
      </c>
    </row>
    <row r="1156" spans="1:43" x14ac:dyDescent="0.35">
      <c r="A1156" t="s">
        <v>4153</v>
      </c>
      <c r="B1156" t="s">
        <v>47</v>
      </c>
      <c r="C1156" t="s">
        <v>4199</v>
      </c>
      <c r="E1156" t="s">
        <v>49</v>
      </c>
      <c r="F1156" t="s">
        <v>77</v>
      </c>
      <c r="G1156" t="s">
        <v>4200</v>
      </c>
      <c r="I1156" t="str">
        <f>HYPERLINK("https://play.google.com/store/apps/details?id=com.finopaymentbank.mobile&amp;reviewId=8392dc24-5981-4bcc-8668-529489810371","https://play.google.com/store/apps/details?id=com.finopaymentbank.mobile&amp;reviewId=8392dc24-5981-4bcc-8668-529489810371")</f>
        <v>https://play.google.com/store/apps/details?id=com.finopaymentbank.mobile&amp;reviewId=8392dc24-5981-4bcc-8668-529489810371</v>
      </c>
      <c r="J1156" t="s">
        <v>52</v>
      </c>
      <c r="Y1156" t="s">
        <v>53</v>
      </c>
      <c r="Z1156" t="s">
        <v>54</v>
      </c>
      <c r="AH1156" t="s">
        <v>3482</v>
      </c>
      <c r="AI1156" t="s">
        <v>3646</v>
      </c>
      <c r="AJ1156">
        <v>30</v>
      </c>
      <c r="AK1156" t="s">
        <v>81</v>
      </c>
      <c r="AL1156" t="s">
        <v>58</v>
      </c>
      <c r="AM1156" t="s">
        <v>58</v>
      </c>
      <c r="AN1156" t="s">
        <v>58</v>
      </c>
      <c r="AO1156" t="s">
        <v>58</v>
      </c>
      <c r="AP1156" t="s">
        <v>58</v>
      </c>
      <c r="AQ1156" t="s">
        <v>58</v>
      </c>
    </row>
    <row r="1157" spans="1:43" x14ac:dyDescent="0.35">
      <c r="A1157" t="s">
        <v>4201</v>
      </c>
      <c r="B1157" t="s">
        <v>47</v>
      </c>
      <c r="C1157" t="s">
        <v>4202</v>
      </c>
      <c r="E1157" t="s">
        <v>49</v>
      </c>
      <c r="F1157" t="s">
        <v>86</v>
      </c>
      <c r="G1157" t="s">
        <v>4203</v>
      </c>
      <c r="I1157" t="str">
        <f>HYPERLINK("https://play.google.com/store/apps/details?id=com.finopaymentbank.mobile&amp;reviewId=a086d637-70bd-4fde-a6b8-84e0dcc94e8c","https://play.google.com/store/apps/details?id=com.finopaymentbank.mobile&amp;reviewId=a086d637-70bd-4fde-a6b8-84e0dcc94e8c")</f>
        <v>https://play.google.com/store/apps/details?id=com.finopaymentbank.mobile&amp;reviewId=a086d637-70bd-4fde-a6b8-84e0dcc94e8c</v>
      </c>
      <c r="J1157" t="s">
        <v>211</v>
      </c>
      <c r="Y1157" t="s">
        <v>53</v>
      </c>
      <c r="Z1157" t="s">
        <v>54</v>
      </c>
      <c r="AH1157" t="s">
        <v>2006</v>
      </c>
      <c r="AI1157" t="s">
        <v>1611</v>
      </c>
      <c r="AJ1157">
        <v>34</v>
      </c>
      <c r="AK1157" t="s">
        <v>57</v>
      </c>
      <c r="AL1157" t="s">
        <v>58</v>
      </c>
      <c r="AM1157" t="s">
        <v>58</v>
      </c>
      <c r="AN1157" t="s">
        <v>58</v>
      </c>
      <c r="AO1157" t="s">
        <v>58</v>
      </c>
      <c r="AP1157" t="s">
        <v>58</v>
      </c>
      <c r="AQ1157" t="s">
        <v>58</v>
      </c>
    </row>
    <row r="1158" spans="1:43" x14ac:dyDescent="0.35">
      <c r="A1158" t="s">
        <v>4201</v>
      </c>
      <c r="B1158" t="s">
        <v>47</v>
      </c>
      <c r="C1158" t="s">
        <v>4204</v>
      </c>
      <c r="E1158" t="s">
        <v>49</v>
      </c>
      <c r="F1158" t="s">
        <v>4205</v>
      </c>
      <c r="G1158" t="s">
        <v>4206</v>
      </c>
      <c r="I1158" t="str">
        <f>HYPERLINK("https://play.google.com/store/apps/details?id=com.finopaymentbank.mobile&amp;reviewId=a94866a0-0c99-472d-a156-529498b1a8e3","https://play.google.com/store/apps/details?id=com.finopaymentbank.mobile&amp;reviewId=a94866a0-0c99-472d-a156-529498b1a8e3")</f>
        <v>https://play.google.com/store/apps/details?id=com.finopaymentbank.mobile&amp;reviewId=a94866a0-0c99-472d-a156-529498b1a8e3</v>
      </c>
      <c r="J1158" t="s">
        <v>52</v>
      </c>
      <c r="Y1158" t="s">
        <v>53</v>
      </c>
      <c r="Z1158" t="s">
        <v>93</v>
      </c>
      <c r="AH1158" t="s">
        <v>3482</v>
      </c>
      <c r="AI1158" t="s">
        <v>997</v>
      </c>
      <c r="AJ1158">
        <v>33</v>
      </c>
      <c r="AK1158" t="s">
        <v>57</v>
      </c>
      <c r="AL1158" t="s">
        <v>58</v>
      </c>
      <c r="AM1158" t="s">
        <v>58</v>
      </c>
      <c r="AN1158" t="s">
        <v>58</v>
      </c>
      <c r="AO1158" t="s">
        <v>58</v>
      </c>
      <c r="AP1158" t="s">
        <v>58</v>
      </c>
      <c r="AQ1158" t="s">
        <v>58</v>
      </c>
    </row>
    <row r="1159" spans="1:43" x14ac:dyDescent="0.35">
      <c r="A1159" t="s">
        <v>4201</v>
      </c>
      <c r="B1159" t="s">
        <v>47</v>
      </c>
      <c r="C1159" t="s">
        <v>4207</v>
      </c>
      <c r="E1159" t="s">
        <v>49</v>
      </c>
      <c r="F1159" t="s">
        <v>4208</v>
      </c>
      <c r="G1159" t="s">
        <v>4209</v>
      </c>
      <c r="I1159" t="str">
        <f>HYPERLINK("https://play.google.com/store/apps/details?id=com.finopaymentbank.mobile&amp;reviewId=cdf0f905-37da-463a-8d28-087bdc9c0e55","https://play.google.com/store/apps/details?id=com.finopaymentbank.mobile&amp;reviewId=cdf0f905-37da-463a-8d28-087bdc9c0e55")</f>
        <v>https://play.google.com/store/apps/details?id=com.finopaymentbank.mobile&amp;reviewId=cdf0f905-37da-463a-8d28-087bdc9c0e55</v>
      </c>
      <c r="Y1159" t="s">
        <v>53</v>
      </c>
      <c r="Z1159" t="s">
        <v>54</v>
      </c>
      <c r="AH1159" t="s">
        <v>479</v>
      </c>
      <c r="AI1159" t="s">
        <v>1583</v>
      </c>
      <c r="AJ1159">
        <v>31</v>
      </c>
      <c r="AK1159" t="s">
        <v>121</v>
      </c>
      <c r="AL1159" t="s">
        <v>58</v>
      </c>
      <c r="AM1159" t="s">
        <v>58</v>
      </c>
      <c r="AN1159" t="s">
        <v>58</v>
      </c>
      <c r="AO1159" t="s">
        <v>58</v>
      </c>
      <c r="AP1159" t="s">
        <v>58</v>
      </c>
      <c r="AQ1159" t="s">
        <v>58</v>
      </c>
    </row>
    <row r="1160" spans="1:43" x14ac:dyDescent="0.35">
      <c r="A1160" t="s">
        <v>4201</v>
      </c>
      <c r="B1160" t="s">
        <v>47</v>
      </c>
      <c r="C1160" t="s">
        <v>4210</v>
      </c>
      <c r="E1160" t="s">
        <v>49</v>
      </c>
      <c r="F1160" t="s">
        <v>4211</v>
      </c>
      <c r="G1160" t="s">
        <v>4212</v>
      </c>
      <c r="I1160" t="str">
        <f>HYPERLINK("https://play.google.com/store/apps/details?id=com.finopaymentbank.mobile&amp;reviewId=a383d7d2-6298-463d-aa0f-4f3f5d082505","https://play.google.com/store/apps/details?id=com.finopaymentbank.mobile&amp;reviewId=a383d7d2-6298-463d-aa0f-4f3f5d082505")</f>
        <v>https://play.google.com/store/apps/details?id=com.finopaymentbank.mobile&amp;reviewId=a383d7d2-6298-463d-aa0f-4f3f5d082505</v>
      </c>
      <c r="J1160" t="s">
        <v>52</v>
      </c>
      <c r="Y1160" t="s">
        <v>53</v>
      </c>
      <c r="Z1160" t="s">
        <v>54</v>
      </c>
      <c r="AH1160" t="s">
        <v>3482</v>
      </c>
      <c r="AI1160" t="s">
        <v>134</v>
      </c>
      <c r="AJ1160">
        <v>28</v>
      </c>
      <c r="AK1160" t="s">
        <v>57</v>
      </c>
      <c r="AL1160" t="s">
        <v>58</v>
      </c>
      <c r="AM1160" t="s">
        <v>58</v>
      </c>
      <c r="AN1160" t="s">
        <v>58</v>
      </c>
      <c r="AO1160" t="s">
        <v>58</v>
      </c>
      <c r="AP1160" t="s">
        <v>58</v>
      </c>
      <c r="AQ1160" t="s">
        <v>58</v>
      </c>
    </row>
    <row r="1161" spans="1:43" x14ac:dyDescent="0.35">
      <c r="A1161" t="s">
        <v>4201</v>
      </c>
      <c r="B1161" t="s">
        <v>47</v>
      </c>
      <c r="C1161" t="s">
        <v>4213</v>
      </c>
      <c r="E1161" t="s">
        <v>76</v>
      </c>
      <c r="F1161" t="s">
        <v>4214</v>
      </c>
      <c r="G1161" t="s">
        <v>4215</v>
      </c>
      <c r="I1161" t="str">
        <f>HYPERLINK("https://play.google.com/store/apps/details?id=com.finopaymentbank.mobile&amp;reviewId=0cf19758-5bfc-4fbc-bb2f-dfc14d82716f","https://play.google.com/store/apps/details?id=com.finopaymentbank.mobile&amp;reviewId=0cf19758-5bfc-4fbc-bb2f-dfc14d82716f")</f>
        <v>https://play.google.com/store/apps/details?id=com.finopaymentbank.mobile&amp;reviewId=0cf19758-5bfc-4fbc-bb2f-dfc14d82716f</v>
      </c>
      <c r="J1161" t="s">
        <v>52</v>
      </c>
      <c r="Y1161" t="s">
        <v>53</v>
      </c>
      <c r="Z1161" t="s">
        <v>114</v>
      </c>
      <c r="AH1161" t="s">
        <v>3482</v>
      </c>
      <c r="AI1161" t="s">
        <v>2138</v>
      </c>
      <c r="AJ1161">
        <v>34</v>
      </c>
      <c r="AK1161" t="s">
        <v>63</v>
      </c>
      <c r="AL1161" t="s">
        <v>58</v>
      </c>
      <c r="AM1161" t="s">
        <v>58</v>
      </c>
      <c r="AN1161" t="s">
        <v>58</v>
      </c>
      <c r="AO1161" t="s">
        <v>58</v>
      </c>
      <c r="AP1161" t="s">
        <v>58</v>
      </c>
      <c r="AQ1161" t="s">
        <v>58</v>
      </c>
    </row>
    <row r="1162" spans="1:43" x14ac:dyDescent="0.35">
      <c r="A1162" t="s">
        <v>4201</v>
      </c>
      <c r="B1162" t="s">
        <v>47</v>
      </c>
      <c r="C1162" t="s">
        <v>4216</v>
      </c>
      <c r="E1162" t="s">
        <v>49</v>
      </c>
      <c r="F1162" t="s">
        <v>2288</v>
      </c>
      <c r="G1162" t="s">
        <v>4217</v>
      </c>
      <c r="I1162" t="str">
        <f>HYPERLINK("https://play.google.com/store/apps/details?id=com.finopaymentbank.mobile&amp;reviewId=b2b36b7d-536e-442c-a7ba-2ee12e4a4a3b","https://play.google.com/store/apps/details?id=com.finopaymentbank.mobile&amp;reviewId=b2b36b7d-536e-442c-a7ba-2ee12e4a4a3b")</f>
        <v>https://play.google.com/store/apps/details?id=com.finopaymentbank.mobile&amp;reviewId=b2b36b7d-536e-442c-a7ba-2ee12e4a4a3b</v>
      </c>
      <c r="Y1162" t="s">
        <v>53</v>
      </c>
      <c r="Z1162" t="s">
        <v>54</v>
      </c>
      <c r="AH1162" t="s">
        <v>3482</v>
      </c>
      <c r="AI1162" t="s">
        <v>158</v>
      </c>
      <c r="AJ1162">
        <v>34</v>
      </c>
      <c r="AK1162" t="s">
        <v>2211</v>
      </c>
      <c r="AL1162" t="s">
        <v>58</v>
      </c>
      <c r="AM1162" t="s">
        <v>58</v>
      </c>
      <c r="AN1162" t="s">
        <v>58</v>
      </c>
      <c r="AO1162" t="s">
        <v>58</v>
      </c>
      <c r="AP1162" t="s">
        <v>58</v>
      </c>
      <c r="AQ1162" t="s">
        <v>58</v>
      </c>
    </row>
    <row r="1163" spans="1:43" x14ac:dyDescent="0.35">
      <c r="A1163" t="s">
        <v>4201</v>
      </c>
      <c r="B1163" t="s">
        <v>47</v>
      </c>
      <c r="C1163" t="s">
        <v>4218</v>
      </c>
      <c r="E1163" t="s">
        <v>49</v>
      </c>
      <c r="F1163" t="s">
        <v>4219</v>
      </c>
      <c r="G1163" t="s">
        <v>4220</v>
      </c>
      <c r="I1163" t="str">
        <f>HYPERLINK("https://play.google.com/store/apps/details?id=com.finopaymentbank.mobile&amp;reviewId=6ca1c57e-5796-4d50-9830-ab74ac3777a5","https://play.google.com/store/apps/details?id=com.finopaymentbank.mobile&amp;reviewId=6ca1c57e-5796-4d50-9830-ab74ac3777a5")</f>
        <v>https://play.google.com/store/apps/details?id=com.finopaymentbank.mobile&amp;reviewId=6ca1c57e-5796-4d50-9830-ab74ac3777a5</v>
      </c>
      <c r="J1163" t="s">
        <v>92</v>
      </c>
      <c r="Y1163" t="s">
        <v>53</v>
      </c>
      <c r="Z1163" t="s">
        <v>54</v>
      </c>
      <c r="AH1163" t="s">
        <v>1986</v>
      </c>
      <c r="AI1163" t="s">
        <v>4221</v>
      </c>
      <c r="AJ1163">
        <v>29</v>
      </c>
      <c r="AK1163" t="s">
        <v>81</v>
      </c>
      <c r="AL1163" t="s">
        <v>58</v>
      </c>
      <c r="AM1163" t="s">
        <v>58</v>
      </c>
      <c r="AN1163" t="s">
        <v>58</v>
      </c>
      <c r="AO1163" t="s">
        <v>58</v>
      </c>
      <c r="AP1163" t="s">
        <v>58</v>
      </c>
      <c r="AQ1163" t="s">
        <v>58</v>
      </c>
    </row>
    <row r="1164" spans="1:43" x14ac:dyDescent="0.35">
      <c r="A1164" t="s">
        <v>4201</v>
      </c>
      <c r="B1164" t="s">
        <v>47</v>
      </c>
      <c r="C1164" t="s">
        <v>4222</v>
      </c>
      <c r="E1164" t="s">
        <v>76</v>
      </c>
      <c r="F1164" t="s">
        <v>4223</v>
      </c>
      <c r="G1164" t="s">
        <v>4224</v>
      </c>
      <c r="I1164" t="str">
        <f>HYPERLINK("https://play.google.com/store/apps/details?id=com.finopaymentbank.mobile&amp;reviewId=c55ceb4d-0ba9-4752-beb1-a25dae73faf8","https://play.google.com/store/apps/details?id=com.finopaymentbank.mobile&amp;reviewId=c55ceb4d-0ba9-4752-beb1-a25dae73faf8")</f>
        <v>https://play.google.com/store/apps/details?id=com.finopaymentbank.mobile&amp;reviewId=c55ceb4d-0ba9-4752-beb1-a25dae73faf8</v>
      </c>
      <c r="J1164" t="s">
        <v>52</v>
      </c>
      <c r="Y1164" t="s">
        <v>53</v>
      </c>
      <c r="Z1164" t="s">
        <v>114</v>
      </c>
      <c r="AH1164" t="s">
        <v>3482</v>
      </c>
      <c r="AI1164" t="s">
        <v>4225</v>
      </c>
      <c r="AJ1164">
        <v>33</v>
      </c>
      <c r="AK1164" t="s">
        <v>63</v>
      </c>
      <c r="AL1164" t="s">
        <v>58</v>
      </c>
      <c r="AM1164" t="s">
        <v>58</v>
      </c>
      <c r="AN1164" t="s">
        <v>58</v>
      </c>
      <c r="AO1164" t="s">
        <v>58</v>
      </c>
      <c r="AP1164" t="s">
        <v>58</v>
      </c>
      <c r="AQ1164" t="s">
        <v>58</v>
      </c>
    </row>
    <row r="1165" spans="1:43" x14ac:dyDescent="0.35">
      <c r="A1165" t="s">
        <v>4201</v>
      </c>
      <c r="B1165" t="s">
        <v>47</v>
      </c>
      <c r="C1165" t="s">
        <v>4226</v>
      </c>
      <c r="E1165" t="s">
        <v>76</v>
      </c>
      <c r="F1165" t="s">
        <v>512</v>
      </c>
      <c r="G1165" t="s">
        <v>4227</v>
      </c>
      <c r="I1165" t="str">
        <f>HYPERLINK("https://play.google.com/store/apps/details?id=com.finopaymentbank.mobile&amp;reviewId=223cec4d-1e23-418c-9c9d-585f44e1f6ac","https://play.google.com/store/apps/details?id=com.finopaymentbank.mobile&amp;reviewId=223cec4d-1e23-418c-9c9d-585f44e1f6ac")</f>
        <v>https://play.google.com/store/apps/details?id=com.finopaymentbank.mobile&amp;reviewId=223cec4d-1e23-418c-9c9d-585f44e1f6ac</v>
      </c>
      <c r="J1165" t="s">
        <v>52</v>
      </c>
      <c r="Y1165" t="s">
        <v>53</v>
      </c>
      <c r="Z1165" t="s">
        <v>114</v>
      </c>
      <c r="AH1165" t="s">
        <v>3482</v>
      </c>
      <c r="AI1165" t="s">
        <v>1248</v>
      </c>
      <c r="AJ1165">
        <v>33</v>
      </c>
      <c r="AK1165" t="s">
        <v>63</v>
      </c>
      <c r="AL1165" t="s">
        <v>58</v>
      </c>
      <c r="AM1165" t="s">
        <v>58</v>
      </c>
      <c r="AN1165" t="s">
        <v>58</v>
      </c>
      <c r="AO1165" t="s">
        <v>58</v>
      </c>
      <c r="AP1165" t="s">
        <v>58</v>
      </c>
      <c r="AQ1165" t="s">
        <v>58</v>
      </c>
    </row>
    <row r="1166" spans="1:43" x14ac:dyDescent="0.35">
      <c r="A1166" t="s">
        <v>4201</v>
      </c>
      <c r="B1166" t="s">
        <v>47</v>
      </c>
      <c r="C1166" t="s">
        <v>4228</v>
      </c>
      <c r="E1166" t="s">
        <v>49</v>
      </c>
      <c r="F1166" t="s">
        <v>4229</v>
      </c>
      <c r="G1166" t="s">
        <v>4230</v>
      </c>
      <c r="I1166" t="str">
        <f>HYPERLINK("https://play.google.com/store/apps/details?id=com.finopaymentbank.mobile&amp;reviewId=9c650c7d-df7e-4ce1-b200-14280a4b6764","https://play.google.com/store/apps/details?id=com.finopaymentbank.mobile&amp;reviewId=9c650c7d-df7e-4ce1-b200-14280a4b6764")</f>
        <v>https://play.google.com/store/apps/details?id=com.finopaymentbank.mobile&amp;reviewId=9c650c7d-df7e-4ce1-b200-14280a4b6764</v>
      </c>
      <c r="J1166" t="s">
        <v>52</v>
      </c>
      <c r="Y1166" t="s">
        <v>53</v>
      </c>
      <c r="Z1166" t="s">
        <v>54</v>
      </c>
      <c r="AI1166" t="s">
        <v>106</v>
      </c>
      <c r="AJ1166">
        <v>31</v>
      </c>
      <c r="AK1166" t="s">
        <v>387</v>
      </c>
      <c r="AL1166" t="s">
        <v>58</v>
      </c>
      <c r="AM1166" t="s">
        <v>58</v>
      </c>
      <c r="AN1166" t="s">
        <v>58</v>
      </c>
      <c r="AO1166" t="s">
        <v>58</v>
      </c>
      <c r="AP1166" t="s">
        <v>58</v>
      </c>
      <c r="AQ1166" t="s">
        <v>58</v>
      </c>
    </row>
    <row r="1167" spans="1:43" x14ac:dyDescent="0.35">
      <c r="A1167" t="s">
        <v>4201</v>
      </c>
      <c r="B1167" t="s">
        <v>47</v>
      </c>
      <c r="C1167" t="s">
        <v>4231</v>
      </c>
      <c r="E1167" t="s">
        <v>49</v>
      </c>
      <c r="F1167" t="s">
        <v>4232</v>
      </c>
      <c r="G1167" t="s">
        <v>4233</v>
      </c>
      <c r="I1167" t="str">
        <f>HYPERLINK("https://play.google.com/store/apps/details?id=com.finopaymentbank.mobile&amp;reviewId=0a8c7c55-e9c6-48ce-aa2e-1543f0bff311","https://play.google.com/store/apps/details?id=com.finopaymentbank.mobile&amp;reviewId=0a8c7c55-e9c6-48ce-aa2e-1543f0bff311")</f>
        <v>https://play.google.com/store/apps/details?id=com.finopaymentbank.mobile&amp;reviewId=0a8c7c55-e9c6-48ce-aa2e-1543f0bff311</v>
      </c>
      <c r="J1167" t="s">
        <v>52</v>
      </c>
      <c r="Y1167" t="s">
        <v>53</v>
      </c>
      <c r="Z1167" t="s">
        <v>54</v>
      </c>
      <c r="AH1167" t="s">
        <v>3482</v>
      </c>
      <c r="AI1167" t="s">
        <v>2627</v>
      </c>
      <c r="AJ1167">
        <v>29</v>
      </c>
      <c r="AK1167" t="s">
        <v>102</v>
      </c>
      <c r="AL1167" t="s">
        <v>58</v>
      </c>
      <c r="AM1167" t="s">
        <v>58</v>
      </c>
      <c r="AN1167" t="s">
        <v>58</v>
      </c>
      <c r="AO1167" t="s">
        <v>58</v>
      </c>
      <c r="AP1167" t="s">
        <v>58</v>
      </c>
      <c r="AQ1167" t="s">
        <v>58</v>
      </c>
    </row>
    <row r="1168" spans="1:43" x14ac:dyDescent="0.35">
      <c r="A1168" t="s">
        <v>4201</v>
      </c>
      <c r="B1168" t="s">
        <v>47</v>
      </c>
      <c r="C1168" t="s">
        <v>4234</v>
      </c>
      <c r="E1168" t="s">
        <v>49</v>
      </c>
      <c r="F1168" t="s">
        <v>4235</v>
      </c>
      <c r="G1168" t="s">
        <v>4236</v>
      </c>
      <c r="I1168" t="str">
        <f>HYPERLINK("https://play.google.com/store/apps/details?id=com.finopaymentbank.mobile&amp;reviewId=4f27f018-4bc8-409a-a1b8-77106b9ff9dc","https://play.google.com/store/apps/details?id=com.finopaymentbank.mobile&amp;reviewId=4f27f018-4bc8-409a-a1b8-77106b9ff9dc")</f>
        <v>https://play.google.com/store/apps/details?id=com.finopaymentbank.mobile&amp;reviewId=4f27f018-4bc8-409a-a1b8-77106b9ff9dc</v>
      </c>
      <c r="J1168" t="s">
        <v>52</v>
      </c>
      <c r="Y1168" t="s">
        <v>53</v>
      </c>
      <c r="Z1168" t="s">
        <v>54</v>
      </c>
      <c r="AH1168" t="s">
        <v>3482</v>
      </c>
      <c r="AI1168" t="s">
        <v>844</v>
      </c>
      <c r="AJ1168">
        <v>33</v>
      </c>
      <c r="AK1168" t="s">
        <v>3728</v>
      </c>
      <c r="AL1168" t="s">
        <v>58</v>
      </c>
      <c r="AM1168" t="s">
        <v>58</v>
      </c>
      <c r="AN1168" t="s">
        <v>58</v>
      </c>
      <c r="AO1168" t="s">
        <v>58</v>
      </c>
      <c r="AP1168" t="s">
        <v>58</v>
      </c>
      <c r="AQ1168" t="s">
        <v>58</v>
      </c>
    </row>
    <row r="1169" spans="1:43" x14ac:dyDescent="0.35">
      <c r="A1169" t="s">
        <v>4201</v>
      </c>
      <c r="B1169" t="s">
        <v>47</v>
      </c>
      <c r="C1169" t="s">
        <v>4237</v>
      </c>
      <c r="E1169" t="s">
        <v>76</v>
      </c>
      <c r="F1169" t="s">
        <v>4238</v>
      </c>
      <c r="G1169" t="s">
        <v>4239</v>
      </c>
      <c r="I1169" t="str">
        <f>HYPERLINK("https://play.google.com/store/apps/details?id=com.finopaymentbank.mobile&amp;reviewId=ca249175-922b-4037-98cc-389c9dd94330","https://play.google.com/store/apps/details?id=com.finopaymentbank.mobile&amp;reviewId=ca249175-922b-4037-98cc-389c9dd94330")</f>
        <v>https://play.google.com/store/apps/details?id=com.finopaymentbank.mobile&amp;reviewId=ca249175-922b-4037-98cc-389c9dd94330</v>
      </c>
      <c r="J1169" t="s">
        <v>52</v>
      </c>
      <c r="Y1169" t="s">
        <v>53</v>
      </c>
      <c r="Z1169" t="s">
        <v>114</v>
      </c>
      <c r="AH1169" t="s">
        <v>3482</v>
      </c>
      <c r="AI1169" t="s">
        <v>1847</v>
      </c>
      <c r="AJ1169">
        <v>33</v>
      </c>
      <c r="AK1169" t="s">
        <v>63</v>
      </c>
      <c r="AL1169" t="s">
        <v>58</v>
      </c>
      <c r="AM1169" t="s">
        <v>58</v>
      </c>
      <c r="AN1169" t="s">
        <v>58</v>
      </c>
      <c r="AO1169" t="s">
        <v>58</v>
      </c>
      <c r="AP1169" t="s">
        <v>58</v>
      </c>
      <c r="AQ1169" t="s">
        <v>58</v>
      </c>
    </row>
    <row r="1170" spans="1:43" x14ac:dyDescent="0.35">
      <c r="A1170" t="s">
        <v>4201</v>
      </c>
      <c r="B1170" t="s">
        <v>47</v>
      </c>
      <c r="C1170" t="s">
        <v>4240</v>
      </c>
      <c r="E1170" t="s">
        <v>76</v>
      </c>
      <c r="F1170" t="s">
        <v>4241</v>
      </c>
      <c r="G1170" t="s">
        <v>4242</v>
      </c>
      <c r="I1170" t="str">
        <f>HYPERLINK("https://play.google.com/store/apps/details?id=com.finopaymentbank.mobile&amp;reviewId=ac714a06-97d6-4da2-be14-b9ad4b48719a","https://play.google.com/store/apps/details?id=com.finopaymentbank.mobile&amp;reviewId=ac714a06-97d6-4da2-be14-b9ad4b48719a")</f>
        <v>https://play.google.com/store/apps/details?id=com.finopaymentbank.mobile&amp;reviewId=ac714a06-97d6-4da2-be14-b9ad4b48719a</v>
      </c>
      <c r="J1170" t="s">
        <v>92</v>
      </c>
      <c r="Y1170" t="s">
        <v>53</v>
      </c>
      <c r="Z1170" t="s">
        <v>114</v>
      </c>
      <c r="AH1170" t="s">
        <v>3482</v>
      </c>
      <c r="AI1170" t="s">
        <v>325</v>
      </c>
      <c r="AJ1170">
        <v>33</v>
      </c>
      <c r="AK1170" t="s">
        <v>63</v>
      </c>
      <c r="AL1170" t="s">
        <v>58</v>
      </c>
      <c r="AM1170" t="s">
        <v>58</v>
      </c>
      <c r="AN1170" t="s">
        <v>58</v>
      </c>
      <c r="AO1170" t="s">
        <v>58</v>
      </c>
      <c r="AP1170" t="s">
        <v>58</v>
      </c>
      <c r="AQ1170" t="s">
        <v>58</v>
      </c>
    </row>
    <row r="1171" spans="1:43" x14ac:dyDescent="0.35">
      <c r="A1171" t="s">
        <v>4243</v>
      </c>
      <c r="B1171" t="s">
        <v>47</v>
      </c>
      <c r="C1171" t="s">
        <v>4244</v>
      </c>
      <c r="E1171" t="s">
        <v>49</v>
      </c>
      <c r="F1171" t="s">
        <v>4245</v>
      </c>
      <c r="G1171" t="s">
        <v>4246</v>
      </c>
      <c r="I1171" t="str">
        <f>HYPERLINK("https://play.google.com/store/apps/details?id=com.finopaymentbank.mobile&amp;reviewId=67e89d14-f5f1-459a-97a8-b50d0a31a23e","https://play.google.com/store/apps/details?id=com.finopaymentbank.mobile&amp;reviewId=67e89d14-f5f1-459a-97a8-b50d0a31a23e")</f>
        <v>https://play.google.com/store/apps/details?id=com.finopaymentbank.mobile&amp;reviewId=67e89d14-f5f1-459a-97a8-b50d0a31a23e</v>
      </c>
      <c r="J1171" t="s">
        <v>211</v>
      </c>
      <c r="Y1171" t="s">
        <v>53</v>
      </c>
      <c r="Z1171" t="s">
        <v>54</v>
      </c>
      <c r="AH1171" t="s">
        <v>3482</v>
      </c>
      <c r="AI1171" t="s">
        <v>4247</v>
      </c>
      <c r="AJ1171">
        <v>34</v>
      </c>
      <c r="AK1171" t="s">
        <v>3078</v>
      </c>
      <c r="AL1171" t="s">
        <v>58</v>
      </c>
      <c r="AM1171" t="s">
        <v>58</v>
      </c>
      <c r="AN1171" t="s">
        <v>58</v>
      </c>
      <c r="AO1171" t="s">
        <v>58</v>
      </c>
      <c r="AP1171" t="s">
        <v>58</v>
      </c>
      <c r="AQ1171" t="s">
        <v>58</v>
      </c>
    </row>
    <row r="1172" spans="1:43" x14ac:dyDescent="0.35">
      <c r="A1172" t="s">
        <v>4243</v>
      </c>
      <c r="B1172" t="s">
        <v>47</v>
      </c>
      <c r="C1172" t="s">
        <v>4248</v>
      </c>
      <c r="E1172" t="s">
        <v>76</v>
      </c>
      <c r="F1172" t="s">
        <v>4249</v>
      </c>
      <c r="G1172" t="s">
        <v>4250</v>
      </c>
      <c r="I1172" t="str">
        <f>HYPERLINK("https://play.google.com/store/apps/details?id=com.finopaymentbank.mobile&amp;reviewId=686acb64-c4f8-4f65-9e76-b144004aa436","https://play.google.com/store/apps/details?id=com.finopaymentbank.mobile&amp;reviewId=686acb64-c4f8-4f65-9e76-b144004aa436")</f>
        <v>https://play.google.com/store/apps/details?id=com.finopaymentbank.mobile&amp;reviewId=686acb64-c4f8-4f65-9e76-b144004aa436</v>
      </c>
      <c r="J1172" t="s">
        <v>52</v>
      </c>
      <c r="Y1172" t="s">
        <v>53</v>
      </c>
      <c r="Z1172" t="s">
        <v>114</v>
      </c>
      <c r="AI1172" t="s">
        <v>162</v>
      </c>
      <c r="AJ1172">
        <v>30</v>
      </c>
      <c r="AK1172" t="s">
        <v>70</v>
      </c>
      <c r="AL1172" t="s">
        <v>58</v>
      </c>
      <c r="AM1172" t="s">
        <v>58</v>
      </c>
      <c r="AN1172" t="s">
        <v>58</v>
      </c>
      <c r="AO1172" t="s">
        <v>58</v>
      </c>
      <c r="AP1172" t="s">
        <v>58</v>
      </c>
      <c r="AQ1172" t="s">
        <v>58</v>
      </c>
    </row>
    <row r="1173" spans="1:43" x14ac:dyDescent="0.35">
      <c r="A1173" t="s">
        <v>4243</v>
      </c>
      <c r="B1173" t="s">
        <v>47</v>
      </c>
      <c r="C1173" t="s">
        <v>4251</v>
      </c>
      <c r="E1173" t="s">
        <v>49</v>
      </c>
      <c r="F1173" t="s">
        <v>4252</v>
      </c>
      <c r="G1173" t="s">
        <v>4253</v>
      </c>
      <c r="I1173" t="str">
        <f>HYPERLINK("https://play.google.com/store/apps/details?id=com.finopaymentbank.mobile&amp;reviewId=ad160f65-0ee4-43e1-b408-d441948d5626","https://play.google.com/store/apps/details?id=com.finopaymentbank.mobile&amp;reviewId=ad160f65-0ee4-43e1-b408-d441948d5626")</f>
        <v>https://play.google.com/store/apps/details?id=com.finopaymentbank.mobile&amp;reviewId=ad160f65-0ee4-43e1-b408-d441948d5626</v>
      </c>
      <c r="J1173" t="s">
        <v>52</v>
      </c>
      <c r="Y1173" t="s">
        <v>53</v>
      </c>
      <c r="Z1173" t="s">
        <v>54</v>
      </c>
      <c r="AH1173" t="s">
        <v>3482</v>
      </c>
      <c r="AJ1173">
        <v>34</v>
      </c>
      <c r="AK1173" t="s">
        <v>102</v>
      </c>
      <c r="AL1173" t="s">
        <v>58</v>
      </c>
      <c r="AM1173" t="s">
        <v>58</v>
      </c>
      <c r="AN1173" t="s">
        <v>58</v>
      </c>
      <c r="AO1173" t="s">
        <v>58</v>
      </c>
      <c r="AP1173" t="s">
        <v>58</v>
      </c>
      <c r="AQ1173" t="s">
        <v>58</v>
      </c>
    </row>
    <row r="1174" spans="1:43" x14ac:dyDescent="0.35">
      <c r="A1174" t="s">
        <v>4243</v>
      </c>
      <c r="B1174" t="s">
        <v>47</v>
      </c>
      <c r="C1174" t="s">
        <v>4254</v>
      </c>
      <c r="E1174" t="s">
        <v>49</v>
      </c>
      <c r="F1174" t="s">
        <v>77</v>
      </c>
      <c r="G1174" t="s">
        <v>4255</v>
      </c>
      <c r="I1174" t="str">
        <f>HYPERLINK("https://play.google.com/store/apps/details?id=com.finopaymentbank.mobile&amp;reviewId=acf3ef2c-0428-408d-b61f-f478e0f4fbea","https://play.google.com/store/apps/details?id=com.finopaymentbank.mobile&amp;reviewId=acf3ef2c-0428-408d-b61f-f478e0f4fbea")</f>
        <v>https://play.google.com/store/apps/details?id=com.finopaymentbank.mobile&amp;reviewId=acf3ef2c-0428-408d-b61f-f478e0f4fbea</v>
      </c>
      <c r="J1174" t="s">
        <v>52</v>
      </c>
      <c r="Y1174" t="s">
        <v>53</v>
      </c>
      <c r="Z1174" t="s">
        <v>54</v>
      </c>
      <c r="AH1174" t="s">
        <v>466</v>
      </c>
      <c r="AI1174" t="s">
        <v>2879</v>
      </c>
      <c r="AJ1174">
        <v>31</v>
      </c>
      <c r="AK1174" t="s">
        <v>81</v>
      </c>
      <c r="AL1174" t="s">
        <v>58</v>
      </c>
      <c r="AM1174" t="s">
        <v>58</v>
      </c>
      <c r="AN1174" t="s">
        <v>58</v>
      </c>
      <c r="AO1174" t="s">
        <v>58</v>
      </c>
      <c r="AP1174" t="s">
        <v>58</v>
      </c>
      <c r="AQ1174" t="s">
        <v>58</v>
      </c>
    </row>
    <row r="1175" spans="1:43" x14ac:dyDescent="0.35">
      <c r="A1175" t="s">
        <v>4243</v>
      </c>
      <c r="B1175" t="s">
        <v>47</v>
      </c>
      <c r="C1175" t="s">
        <v>4256</v>
      </c>
      <c r="E1175" t="s">
        <v>49</v>
      </c>
      <c r="F1175" t="s">
        <v>298</v>
      </c>
      <c r="G1175" t="s">
        <v>4257</v>
      </c>
      <c r="I1175" t="str">
        <f>HYPERLINK("https://play.google.com/store/apps/details?id=com.finopaymentbank.mobile&amp;reviewId=fad58835-727a-4dec-9358-90328f2c18ea","https://play.google.com/store/apps/details?id=com.finopaymentbank.mobile&amp;reviewId=fad58835-727a-4dec-9358-90328f2c18ea")</f>
        <v>https://play.google.com/store/apps/details?id=com.finopaymentbank.mobile&amp;reviewId=fad58835-727a-4dec-9358-90328f2c18ea</v>
      </c>
      <c r="Y1175" t="s">
        <v>53</v>
      </c>
      <c r="Z1175" t="s">
        <v>54</v>
      </c>
      <c r="AI1175" t="s">
        <v>2231</v>
      </c>
      <c r="AJ1175">
        <v>28</v>
      </c>
      <c r="AK1175" t="s">
        <v>63</v>
      </c>
      <c r="AL1175" t="s">
        <v>58</v>
      </c>
      <c r="AM1175" t="s">
        <v>58</v>
      </c>
      <c r="AN1175" t="s">
        <v>58</v>
      </c>
      <c r="AO1175" t="s">
        <v>58</v>
      </c>
      <c r="AP1175" t="s">
        <v>58</v>
      </c>
      <c r="AQ1175" t="s">
        <v>58</v>
      </c>
    </row>
    <row r="1176" spans="1:43" x14ac:dyDescent="0.35">
      <c r="A1176" t="s">
        <v>4243</v>
      </c>
      <c r="B1176" t="s">
        <v>47</v>
      </c>
      <c r="C1176" t="s">
        <v>4258</v>
      </c>
      <c r="E1176" t="s">
        <v>49</v>
      </c>
      <c r="F1176" t="s">
        <v>4259</v>
      </c>
      <c r="G1176" t="s">
        <v>4260</v>
      </c>
      <c r="I1176" t="str">
        <f>HYPERLINK("https://play.google.com/store/apps/details?id=com.finopaymentbank.mobile&amp;reviewId=db84d057-a8f2-43d1-84c5-676ddf7287ed","https://play.google.com/store/apps/details?id=com.finopaymentbank.mobile&amp;reviewId=db84d057-a8f2-43d1-84c5-676ddf7287ed")</f>
        <v>https://play.google.com/store/apps/details?id=com.finopaymentbank.mobile&amp;reviewId=db84d057-a8f2-43d1-84c5-676ddf7287ed</v>
      </c>
      <c r="Y1176" t="s">
        <v>53</v>
      </c>
      <c r="Z1176" t="s">
        <v>54</v>
      </c>
      <c r="AH1176" t="s">
        <v>3482</v>
      </c>
      <c r="AI1176" t="s">
        <v>193</v>
      </c>
      <c r="AJ1176">
        <v>29</v>
      </c>
      <c r="AK1176" t="s">
        <v>63</v>
      </c>
      <c r="AL1176" t="s">
        <v>58</v>
      </c>
      <c r="AM1176" t="s">
        <v>58</v>
      </c>
      <c r="AN1176" t="s">
        <v>58</v>
      </c>
      <c r="AO1176" t="s">
        <v>58</v>
      </c>
      <c r="AP1176" t="s">
        <v>58</v>
      </c>
      <c r="AQ1176" t="s">
        <v>58</v>
      </c>
    </row>
    <row r="1177" spans="1:43" x14ac:dyDescent="0.35">
      <c r="A1177" t="s">
        <v>4243</v>
      </c>
      <c r="B1177" t="s">
        <v>47</v>
      </c>
      <c r="C1177" t="s">
        <v>4261</v>
      </c>
      <c r="E1177" t="s">
        <v>76</v>
      </c>
      <c r="F1177" t="s">
        <v>4262</v>
      </c>
      <c r="G1177" t="s">
        <v>4263</v>
      </c>
      <c r="I1177" t="str">
        <f>HYPERLINK("https://play.google.com/store/apps/details?id=com.finopaymentbank.mobile&amp;reviewId=7780f102-dfdc-419b-84ed-faf4f444b837","https://play.google.com/store/apps/details?id=com.finopaymentbank.mobile&amp;reviewId=7780f102-dfdc-419b-84ed-faf4f444b837")</f>
        <v>https://play.google.com/store/apps/details?id=com.finopaymentbank.mobile&amp;reviewId=7780f102-dfdc-419b-84ed-faf4f444b837</v>
      </c>
      <c r="J1177" t="s">
        <v>52</v>
      </c>
      <c r="Y1177" t="s">
        <v>53</v>
      </c>
      <c r="Z1177" t="s">
        <v>114</v>
      </c>
      <c r="AI1177" t="s">
        <v>162</v>
      </c>
      <c r="AJ1177">
        <v>30</v>
      </c>
      <c r="AK1177" t="s">
        <v>63</v>
      </c>
      <c r="AL1177" t="s">
        <v>58</v>
      </c>
      <c r="AM1177" t="s">
        <v>58</v>
      </c>
      <c r="AN1177" t="s">
        <v>58</v>
      </c>
      <c r="AO1177" t="s">
        <v>58</v>
      </c>
      <c r="AP1177" t="s">
        <v>58</v>
      </c>
      <c r="AQ1177" t="s">
        <v>58</v>
      </c>
    </row>
    <row r="1178" spans="1:43" x14ac:dyDescent="0.35">
      <c r="A1178" t="s">
        <v>4243</v>
      </c>
      <c r="B1178" t="s">
        <v>47</v>
      </c>
      <c r="C1178" t="s">
        <v>4264</v>
      </c>
      <c r="E1178" t="s">
        <v>49</v>
      </c>
      <c r="F1178" t="s">
        <v>4265</v>
      </c>
      <c r="G1178" t="s">
        <v>4266</v>
      </c>
      <c r="I1178" t="str">
        <f>HYPERLINK("https://play.google.com/store/apps/details?id=com.finopaymentbank.mobile&amp;reviewId=4dfb16d5-4265-409a-9a1f-803c52a39687","https://play.google.com/store/apps/details?id=com.finopaymentbank.mobile&amp;reviewId=4dfb16d5-4265-409a-9a1f-803c52a39687")</f>
        <v>https://play.google.com/store/apps/details?id=com.finopaymentbank.mobile&amp;reviewId=4dfb16d5-4265-409a-9a1f-803c52a39687</v>
      </c>
      <c r="J1178" t="s">
        <v>52</v>
      </c>
      <c r="Y1178" t="s">
        <v>53</v>
      </c>
      <c r="Z1178" t="s">
        <v>54</v>
      </c>
      <c r="AH1178" t="s">
        <v>3482</v>
      </c>
      <c r="AI1178" t="s">
        <v>731</v>
      </c>
      <c r="AJ1178">
        <v>29</v>
      </c>
      <c r="AK1178" t="s">
        <v>70</v>
      </c>
      <c r="AL1178" t="s">
        <v>58</v>
      </c>
      <c r="AM1178" t="s">
        <v>58</v>
      </c>
      <c r="AN1178" t="s">
        <v>58</v>
      </c>
      <c r="AO1178" t="s">
        <v>58</v>
      </c>
      <c r="AP1178" t="s">
        <v>58</v>
      </c>
      <c r="AQ1178" t="s">
        <v>58</v>
      </c>
    </row>
    <row r="1179" spans="1:43" x14ac:dyDescent="0.35">
      <c r="A1179" t="s">
        <v>4243</v>
      </c>
      <c r="B1179" t="s">
        <v>47</v>
      </c>
      <c r="C1179" t="s">
        <v>4267</v>
      </c>
      <c r="E1179" t="s">
        <v>49</v>
      </c>
      <c r="F1179" t="s">
        <v>77</v>
      </c>
      <c r="G1179" t="s">
        <v>4268</v>
      </c>
      <c r="I1179" t="str">
        <f>HYPERLINK("https://play.google.com/store/apps/details?id=com.finopaymentbank.mobile&amp;reviewId=4bbaa221-8623-4800-8d2c-419dd92a26c7","https://play.google.com/store/apps/details?id=com.finopaymentbank.mobile&amp;reviewId=4bbaa221-8623-4800-8d2c-419dd92a26c7")</f>
        <v>https://play.google.com/store/apps/details?id=com.finopaymentbank.mobile&amp;reviewId=4bbaa221-8623-4800-8d2c-419dd92a26c7</v>
      </c>
      <c r="J1179" t="s">
        <v>52</v>
      </c>
      <c r="Y1179" t="s">
        <v>53</v>
      </c>
      <c r="Z1179" t="s">
        <v>54</v>
      </c>
      <c r="AH1179" t="s">
        <v>3482</v>
      </c>
      <c r="AI1179" t="s">
        <v>484</v>
      </c>
      <c r="AJ1179">
        <v>31</v>
      </c>
      <c r="AK1179" t="s">
        <v>81</v>
      </c>
      <c r="AL1179" t="s">
        <v>58</v>
      </c>
      <c r="AM1179" t="s">
        <v>58</v>
      </c>
      <c r="AN1179" t="s">
        <v>58</v>
      </c>
      <c r="AO1179" t="s">
        <v>58</v>
      </c>
      <c r="AP1179" t="s">
        <v>58</v>
      </c>
      <c r="AQ1179" t="s">
        <v>58</v>
      </c>
    </row>
    <row r="1180" spans="1:43" x14ac:dyDescent="0.35">
      <c r="A1180" t="s">
        <v>4243</v>
      </c>
      <c r="B1180" t="s">
        <v>47</v>
      </c>
      <c r="C1180" t="s">
        <v>4269</v>
      </c>
      <c r="E1180" t="s">
        <v>49</v>
      </c>
      <c r="F1180" t="s">
        <v>4270</v>
      </c>
      <c r="G1180" t="s">
        <v>4271</v>
      </c>
      <c r="I1180" t="str">
        <f>HYPERLINK("https://play.google.com/store/apps/details?id=com.finopaymentbank.mobile&amp;reviewId=e6f123c2-fdb2-435b-bbf4-1415234316a9","https://play.google.com/store/apps/details?id=com.finopaymentbank.mobile&amp;reviewId=e6f123c2-fdb2-435b-bbf4-1415234316a9")</f>
        <v>https://play.google.com/store/apps/details?id=com.finopaymentbank.mobile&amp;reviewId=e6f123c2-fdb2-435b-bbf4-1415234316a9</v>
      </c>
      <c r="J1180" t="s">
        <v>211</v>
      </c>
      <c r="Y1180" t="s">
        <v>53</v>
      </c>
      <c r="Z1180" t="s">
        <v>54</v>
      </c>
      <c r="AH1180" t="s">
        <v>3482</v>
      </c>
      <c r="AI1180" t="s">
        <v>849</v>
      </c>
      <c r="AJ1180">
        <v>33</v>
      </c>
      <c r="AK1180" t="s">
        <v>81</v>
      </c>
      <c r="AL1180" t="s">
        <v>58</v>
      </c>
      <c r="AM1180" t="s">
        <v>58</v>
      </c>
      <c r="AN1180" t="s">
        <v>58</v>
      </c>
      <c r="AO1180" t="s">
        <v>58</v>
      </c>
      <c r="AP1180" t="s">
        <v>58</v>
      </c>
      <c r="AQ1180" t="s">
        <v>58</v>
      </c>
    </row>
    <row r="1181" spans="1:43" x14ac:dyDescent="0.35">
      <c r="A1181" t="s">
        <v>4243</v>
      </c>
      <c r="B1181" t="s">
        <v>47</v>
      </c>
      <c r="C1181" t="s">
        <v>4272</v>
      </c>
      <c r="E1181" t="s">
        <v>49</v>
      </c>
      <c r="F1181" t="s">
        <v>550</v>
      </c>
      <c r="G1181" t="s">
        <v>4273</v>
      </c>
      <c r="I1181" t="str">
        <f>HYPERLINK("https://play.google.com/store/apps/details?id=com.finopaymentbank.mobile&amp;reviewId=94921fc3-343d-4b6f-9404-676228b88b04","https://play.google.com/store/apps/details?id=com.finopaymentbank.mobile&amp;reviewId=94921fc3-343d-4b6f-9404-676228b88b04")</f>
        <v>https://play.google.com/store/apps/details?id=com.finopaymentbank.mobile&amp;reviewId=94921fc3-343d-4b6f-9404-676228b88b04</v>
      </c>
      <c r="J1181" t="s">
        <v>52</v>
      </c>
      <c r="Y1181" t="s">
        <v>53</v>
      </c>
      <c r="Z1181" t="s">
        <v>54</v>
      </c>
      <c r="AH1181" t="s">
        <v>3482</v>
      </c>
      <c r="AI1181" t="s">
        <v>193</v>
      </c>
      <c r="AJ1181">
        <v>29</v>
      </c>
      <c r="AK1181" t="s">
        <v>154</v>
      </c>
      <c r="AL1181" t="s">
        <v>58</v>
      </c>
      <c r="AM1181" t="s">
        <v>58</v>
      </c>
      <c r="AN1181" t="s">
        <v>58</v>
      </c>
      <c r="AO1181" t="s">
        <v>58</v>
      </c>
      <c r="AP1181" t="s">
        <v>58</v>
      </c>
      <c r="AQ1181" t="s">
        <v>58</v>
      </c>
    </row>
    <row r="1182" spans="1:43" x14ac:dyDescent="0.35">
      <c r="A1182" t="s">
        <v>4243</v>
      </c>
      <c r="B1182" t="s">
        <v>47</v>
      </c>
      <c r="C1182" t="s">
        <v>4274</v>
      </c>
      <c r="E1182" t="s">
        <v>49</v>
      </c>
      <c r="F1182" t="s">
        <v>86</v>
      </c>
      <c r="G1182" t="s">
        <v>4275</v>
      </c>
      <c r="I1182" t="str">
        <f>HYPERLINK("https://play.google.com/store/apps/details?id=com.finopaymentbank.mobile&amp;reviewId=023f7726-e1b8-458a-925e-0fa155d0a8b7","https://play.google.com/store/apps/details?id=com.finopaymentbank.mobile&amp;reviewId=023f7726-e1b8-458a-925e-0fa155d0a8b7")</f>
        <v>https://play.google.com/store/apps/details?id=com.finopaymentbank.mobile&amp;reviewId=023f7726-e1b8-458a-925e-0fa155d0a8b7</v>
      </c>
      <c r="J1182" t="s">
        <v>52</v>
      </c>
      <c r="Y1182" t="s">
        <v>53</v>
      </c>
      <c r="Z1182" t="s">
        <v>54</v>
      </c>
      <c r="AH1182" t="s">
        <v>3482</v>
      </c>
      <c r="AI1182" t="s">
        <v>69</v>
      </c>
      <c r="AJ1182">
        <v>34</v>
      </c>
      <c r="AK1182" t="s">
        <v>57</v>
      </c>
      <c r="AL1182" t="s">
        <v>58</v>
      </c>
      <c r="AM1182" t="s">
        <v>58</v>
      </c>
      <c r="AN1182" t="s">
        <v>58</v>
      </c>
      <c r="AO1182" t="s">
        <v>58</v>
      </c>
      <c r="AP1182" t="s">
        <v>58</v>
      </c>
      <c r="AQ1182" t="s">
        <v>58</v>
      </c>
    </row>
    <row r="1183" spans="1:43" x14ac:dyDescent="0.35">
      <c r="A1183" t="s">
        <v>4243</v>
      </c>
      <c r="B1183" t="s">
        <v>47</v>
      </c>
      <c r="C1183" t="s">
        <v>4276</v>
      </c>
      <c r="E1183" t="s">
        <v>65</v>
      </c>
      <c r="F1183" t="s">
        <v>4277</v>
      </c>
      <c r="G1183" t="s">
        <v>4278</v>
      </c>
      <c r="I1183" t="str">
        <f>HYPERLINK("https://play.google.com/store/apps/details?id=com.finopaymentbank.mobile&amp;reviewId=331b33e2-a804-42e6-87fc-25700fa82c66","https://play.google.com/store/apps/details?id=com.finopaymentbank.mobile&amp;reviewId=331b33e2-a804-42e6-87fc-25700fa82c66")</f>
        <v>https://play.google.com/store/apps/details?id=com.finopaymentbank.mobile&amp;reviewId=331b33e2-a804-42e6-87fc-25700fa82c66</v>
      </c>
      <c r="J1183" t="s">
        <v>92</v>
      </c>
      <c r="Y1183" t="s">
        <v>53</v>
      </c>
      <c r="Z1183" t="s">
        <v>68</v>
      </c>
      <c r="AH1183" t="s">
        <v>3482</v>
      </c>
      <c r="AI1183" t="s">
        <v>1383</v>
      </c>
      <c r="AJ1183">
        <v>29</v>
      </c>
      <c r="AK1183" t="s">
        <v>63</v>
      </c>
      <c r="AL1183" t="s">
        <v>58</v>
      </c>
      <c r="AM1183" t="s">
        <v>58</v>
      </c>
      <c r="AN1183" t="s">
        <v>58</v>
      </c>
      <c r="AO1183" t="s">
        <v>58</v>
      </c>
      <c r="AP1183" t="s">
        <v>58</v>
      </c>
      <c r="AQ1183" t="s">
        <v>58</v>
      </c>
    </row>
    <row r="1184" spans="1:43" x14ac:dyDescent="0.35">
      <c r="A1184" t="s">
        <v>4279</v>
      </c>
      <c r="B1184" t="s">
        <v>47</v>
      </c>
      <c r="C1184" t="s">
        <v>4280</v>
      </c>
      <c r="E1184" t="s">
        <v>76</v>
      </c>
      <c r="F1184" t="s">
        <v>4281</v>
      </c>
      <c r="G1184" t="s">
        <v>4282</v>
      </c>
      <c r="I1184" t="str">
        <f>HYPERLINK("https://play.google.com/store/apps/details?id=com.finopaymentbank.mobile&amp;reviewId=d6bf4960-6a1a-4545-93c0-80b35201f395","https://play.google.com/store/apps/details?id=com.finopaymentbank.mobile&amp;reviewId=d6bf4960-6a1a-4545-93c0-80b35201f395")</f>
        <v>https://play.google.com/store/apps/details?id=com.finopaymentbank.mobile&amp;reviewId=d6bf4960-6a1a-4545-93c0-80b35201f395</v>
      </c>
      <c r="J1184" t="s">
        <v>52</v>
      </c>
      <c r="Y1184" t="s">
        <v>53</v>
      </c>
      <c r="Z1184" t="s">
        <v>114</v>
      </c>
      <c r="AH1184" t="s">
        <v>3482</v>
      </c>
      <c r="AI1184" t="s">
        <v>261</v>
      </c>
      <c r="AJ1184">
        <v>31</v>
      </c>
      <c r="AK1184" t="s">
        <v>249</v>
      </c>
      <c r="AL1184" t="s">
        <v>58</v>
      </c>
      <c r="AM1184" t="s">
        <v>58</v>
      </c>
      <c r="AN1184" t="s">
        <v>58</v>
      </c>
      <c r="AO1184" t="s">
        <v>58</v>
      </c>
      <c r="AP1184" t="s">
        <v>58</v>
      </c>
      <c r="AQ1184" t="s">
        <v>58</v>
      </c>
    </row>
    <row r="1185" spans="1:43" x14ac:dyDescent="0.35">
      <c r="A1185" t="s">
        <v>4279</v>
      </c>
      <c r="B1185" t="s">
        <v>47</v>
      </c>
      <c r="C1185" t="s">
        <v>4283</v>
      </c>
      <c r="E1185" t="s">
        <v>49</v>
      </c>
      <c r="F1185" t="s">
        <v>4011</v>
      </c>
      <c r="G1185" t="s">
        <v>4284</v>
      </c>
      <c r="I1185" t="str">
        <f>HYPERLINK("https://play.google.com/store/apps/details?id=com.finopaymentbank.mobile&amp;reviewId=fb1e5ce9-848c-4219-b449-4a30d22dc930","https://play.google.com/store/apps/details?id=com.finopaymentbank.mobile&amp;reviewId=fb1e5ce9-848c-4219-b449-4a30d22dc930")</f>
        <v>https://play.google.com/store/apps/details?id=com.finopaymentbank.mobile&amp;reviewId=fb1e5ce9-848c-4219-b449-4a30d22dc930</v>
      </c>
      <c r="J1185" t="s">
        <v>52</v>
      </c>
      <c r="Y1185" t="s">
        <v>53</v>
      </c>
      <c r="Z1185" t="s">
        <v>54</v>
      </c>
      <c r="AH1185" t="s">
        <v>3482</v>
      </c>
      <c r="AI1185" t="s">
        <v>514</v>
      </c>
      <c r="AJ1185">
        <v>33</v>
      </c>
      <c r="AK1185" t="s">
        <v>102</v>
      </c>
      <c r="AL1185" t="s">
        <v>58</v>
      </c>
      <c r="AM1185" t="s">
        <v>58</v>
      </c>
      <c r="AN1185" t="s">
        <v>58</v>
      </c>
      <c r="AO1185" t="s">
        <v>58</v>
      </c>
      <c r="AP1185" t="s">
        <v>58</v>
      </c>
      <c r="AQ1185" t="s">
        <v>58</v>
      </c>
    </row>
    <row r="1186" spans="1:43" x14ac:dyDescent="0.35">
      <c r="A1186" t="s">
        <v>4279</v>
      </c>
      <c r="B1186" t="s">
        <v>47</v>
      </c>
      <c r="C1186" t="s">
        <v>4285</v>
      </c>
      <c r="E1186" t="s">
        <v>49</v>
      </c>
      <c r="F1186" t="s">
        <v>77</v>
      </c>
      <c r="G1186" t="s">
        <v>4286</v>
      </c>
      <c r="I1186" t="str">
        <f>HYPERLINK("https://play.google.com/store/apps/details?id=com.finopaymentbank.mobile&amp;reviewId=847dc69d-70c1-4c21-b2bf-4cff59972c16","https://play.google.com/store/apps/details?id=com.finopaymentbank.mobile&amp;reviewId=847dc69d-70c1-4c21-b2bf-4cff59972c16")</f>
        <v>https://play.google.com/store/apps/details?id=com.finopaymentbank.mobile&amp;reviewId=847dc69d-70c1-4c21-b2bf-4cff59972c16</v>
      </c>
      <c r="J1186" t="s">
        <v>92</v>
      </c>
      <c r="Y1186" t="s">
        <v>53</v>
      </c>
      <c r="Z1186" t="s">
        <v>54</v>
      </c>
      <c r="AH1186" t="s">
        <v>3482</v>
      </c>
      <c r="AI1186" t="s">
        <v>106</v>
      </c>
      <c r="AJ1186">
        <v>31</v>
      </c>
      <c r="AK1186" t="s">
        <v>81</v>
      </c>
      <c r="AL1186" t="s">
        <v>58</v>
      </c>
      <c r="AM1186" t="s">
        <v>58</v>
      </c>
      <c r="AN1186" t="s">
        <v>58</v>
      </c>
      <c r="AO1186" t="s">
        <v>58</v>
      </c>
      <c r="AP1186" t="s">
        <v>58</v>
      </c>
      <c r="AQ1186" t="s">
        <v>58</v>
      </c>
    </row>
    <row r="1187" spans="1:43" x14ac:dyDescent="0.35">
      <c r="A1187" t="s">
        <v>4279</v>
      </c>
      <c r="B1187" t="s">
        <v>47</v>
      </c>
      <c r="C1187" t="s">
        <v>4287</v>
      </c>
      <c r="E1187" t="s">
        <v>49</v>
      </c>
      <c r="F1187" t="s">
        <v>4288</v>
      </c>
      <c r="G1187" t="s">
        <v>4289</v>
      </c>
      <c r="I1187" t="str">
        <f>HYPERLINK("https://play.google.com/store/apps/details?id=com.finopaymentbank.mobile&amp;reviewId=d3a3dd1c-ac3d-4763-9ade-ac868b8ea783","https://play.google.com/store/apps/details?id=com.finopaymentbank.mobile&amp;reviewId=d3a3dd1c-ac3d-4763-9ade-ac868b8ea783")</f>
        <v>https://play.google.com/store/apps/details?id=com.finopaymentbank.mobile&amp;reviewId=d3a3dd1c-ac3d-4763-9ade-ac868b8ea783</v>
      </c>
      <c r="J1187" t="s">
        <v>52</v>
      </c>
      <c r="Y1187" t="s">
        <v>53</v>
      </c>
      <c r="Z1187" t="s">
        <v>54</v>
      </c>
      <c r="AI1187" t="s">
        <v>740</v>
      </c>
      <c r="AJ1187">
        <v>31</v>
      </c>
      <c r="AK1187" t="s">
        <v>63</v>
      </c>
      <c r="AL1187" t="s">
        <v>58</v>
      </c>
      <c r="AM1187" t="s">
        <v>58</v>
      </c>
      <c r="AN1187" t="s">
        <v>58</v>
      </c>
      <c r="AO1187" t="s">
        <v>58</v>
      </c>
      <c r="AP1187" t="s">
        <v>58</v>
      </c>
      <c r="AQ1187" t="s">
        <v>58</v>
      </c>
    </row>
    <row r="1188" spans="1:43" x14ac:dyDescent="0.35">
      <c r="A1188" t="s">
        <v>4279</v>
      </c>
      <c r="B1188" t="s">
        <v>47</v>
      </c>
      <c r="C1188" t="s">
        <v>4290</v>
      </c>
      <c r="E1188" t="s">
        <v>76</v>
      </c>
      <c r="F1188" t="s">
        <v>4291</v>
      </c>
      <c r="G1188" t="s">
        <v>4292</v>
      </c>
      <c r="I1188" t="str">
        <f>HYPERLINK("https://play.google.com/store/apps/details?id=com.finopaymentbank.mobile&amp;reviewId=dceab9ea-c7bc-41d6-a34e-442eb60a8291","https://play.google.com/store/apps/details?id=com.finopaymentbank.mobile&amp;reviewId=dceab9ea-c7bc-41d6-a34e-442eb60a8291")</f>
        <v>https://play.google.com/store/apps/details?id=com.finopaymentbank.mobile&amp;reviewId=dceab9ea-c7bc-41d6-a34e-442eb60a8291</v>
      </c>
      <c r="J1188" t="s">
        <v>52</v>
      </c>
      <c r="Y1188" t="s">
        <v>53</v>
      </c>
      <c r="Z1188" t="s">
        <v>114</v>
      </c>
      <c r="AH1188" t="s">
        <v>3482</v>
      </c>
      <c r="AI1188" t="s">
        <v>1291</v>
      </c>
      <c r="AJ1188">
        <v>33</v>
      </c>
      <c r="AK1188" t="s">
        <v>63</v>
      </c>
      <c r="AL1188" t="s">
        <v>58</v>
      </c>
      <c r="AM1188" t="s">
        <v>58</v>
      </c>
      <c r="AN1188" t="s">
        <v>58</v>
      </c>
      <c r="AO1188" t="s">
        <v>58</v>
      </c>
      <c r="AP1188" t="s">
        <v>58</v>
      </c>
      <c r="AQ1188" t="s">
        <v>58</v>
      </c>
    </row>
    <row r="1189" spans="1:43" x14ac:dyDescent="0.35">
      <c r="A1189" t="s">
        <v>4279</v>
      </c>
      <c r="B1189" t="s">
        <v>47</v>
      </c>
      <c r="C1189" t="s">
        <v>4293</v>
      </c>
      <c r="E1189" t="s">
        <v>49</v>
      </c>
      <c r="F1189" t="s">
        <v>4294</v>
      </c>
      <c r="G1189" t="s">
        <v>4295</v>
      </c>
      <c r="I1189" t="str">
        <f>HYPERLINK("https://play.google.com/store/apps/details?id=com.finopaymentbank.mobile&amp;reviewId=44dd0ad0-74e6-453f-a125-1ebcebebdbd6","https://play.google.com/store/apps/details?id=com.finopaymentbank.mobile&amp;reviewId=44dd0ad0-74e6-453f-a125-1ebcebebdbd6")</f>
        <v>https://play.google.com/store/apps/details?id=com.finopaymentbank.mobile&amp;reviewId=44dd0ad0-74e6-453f-a125-1ebcebebdbd6</v>
      </c>
      <c r="J1189" t="s">
        <v>52</v>
      </c>
      <c r="Y1189" t="s">
        <v>53</v>
      </c>
      <c r="Z1189" t="s">
        <v>54</v>
      </c>
      <c r="AH1189" t="s">
        <v>3482</v>
      </c>
      <c r="AI1189" t="s">
        <v>3579</v>
      </c>
      <c r="AJ1189">
        <v>30</v>
      </c>
      <c r="AK1189" t="s">
        <v>102</v>
      </c>
      <c r="AL1189" t="s">
        <v>58</v>
      </c>
      <c r="AM1189" t="s">
        <v>58</v>
      </c>
      <c r="AN1189" t="s">
        <v>58</v>
      </c>
      <c r="AO1189" t="s">
        <v>58</v>
      </c>
      <c r="AP1189" t="s">
        <v>58</v>
      </c>
      <c r="AQ1189" t="s">
        <v>58</v>
      </c>
    </row>
    <row r="1190" spans="1:43" x14ac:dyDescent="0.35">
      <c r="A1190" t="s">
        <v>4279</v>
      </c>
      <c r="B1190" t="s">
        <v>47</v>
      </c>
      <c r="C1190" t="s">
        <v>4296</v>
      </c>
      <c r="E1190" t="s">
        <v>49</v>
      </c>
      <c r="F1190" t="s">
        <v>86</v>
      </c>
      <c r="G1190" t="s">
        <v>4297</v>
      </c>
      <c r="I1190" t="str">
        <f>HYPERLINK("https://play.google.com/store/apps/details?id=com.finopaymentbank.mobile&amp;reviewId=c8e86227-2860-44c8-8f28-1977fdcc3f0f","https://play.google.com/store/apps/details?id=com.finopaymentbank.mobile&amp;reviewId=c8e86227-2860-44c8-8f28-1977fdcc3f0f")</f>
        <v>https://play.google.com/store/apps/details?id=com.finopaymentbank.mobile&amp;reviewId=c8e86227-2860-44c8-8f28-1977fdcc3f0f</v>
      </c>
      <c r="J1190" t="s">
        <v>52</v>
      </c>
      <c r="Y1190" t="s">
        <v>53</v>
      </c>
      <c r="Z1190" t="s">
        <v>54</v>
      </c>
      <c r="AH1190" t="s">
        <v>3482</v>
      </c>
      <c r="AI1190" t="s">
        <v>4298</v>
      </c>
      <c r="AJ1190">
        <v>30</v>
      </c>
      <c r="AK1190" t="s">
        <v>57</v>
      </c>
      <c r="AL1190" t="s">
        <v>58</v>
      </c>
      <c r="AM1190" t="s">
        <v>58</v>
      </c>
      <c r="AN1190" t="s">
        <v>58</v>
      </c>
      <c r="AO1190" t="s">
        <v>58</v>
      </c>
      <c r="AP1190" t="s">
        <v>58</v>
      </c>
      <c r="AQ1190" t="s">
        <v>58</v>
      </c>
    </row>
    <row r="1191" spans="1:43" x14ac:dyDescent="0.35">
      <c r="A1191" t="s">
        <v>4279</v>
      </c>
      <c r="B1191" t="s">
        <v>47</v>
      </c>
      <c r="C1191" t="s">
        <v>4299</v>
      </c>
      <c r="E1191" t="s">
        <v>76</v>
      </c>
      <c r="F1191" t="s">
        <v>4300</v>
      </c>
      <c r="G1191" t="s">
        <v>4301</v>
      </c>
      <c r="I1191" t="str">
        <f>HYPERLINK("https://play.google.com/store/apps/details?id=com.finopaymentbank.mobile&amp;reviewId=8194e80d-0398-40e5-b68d-51189cf34070","https://play.google.com/store/apps/details?id=com.finopaymentbank.mobile&amp;reviewId=8194e80d-0398-40e5-b68d-51189cf34070")</f>
        <v>https://play.google.com/store/apps/details?id=com.finopaymentbank.mobile&amp;reviewId=8194e80d-0398-40e5-b68d-51189cf34070</v>
      </c>
      <c r="J1191" t="s">
        <v>211</v>
      </c>
      <c r="Y1191" t="s">
        <v>53</v>
      </c>
      <c r="Z1191" t="s">
        <v>114</v>
      </c>
      <c r="AH1191" t="s">
        <v>3482</v>
      </c>
      <c r="AI1191" t="s">
        <v>1410</v>
      </c>
      <c r="AJ1191">
        <v>31</v>
      </c>
      <c r="AK1191" t="s">
        <v>249</v>
      </c>
      <c r="AL1191" t="s">
        <v>58</v>
      </c>
      <c r="AM1191" t="s">
        <v>58</v>
      </c>
      <c r="AN1191" t="s">
        <v>58</v>
      </c>
      <c r="AO1191" t="s">
        <v>58</v>
      </c>
      <c r="AP1191" t="s">
        <v>58</v>
      </c>
      <c r="AQ1191" t="s">
        <v>58</v>
      </c>
    </row>
    <row r="1192" spans="1:43" x14ac:dyDescent="0.35">
      <c r="A1192" t="s">
        <v>4279</v>
      </c>
      <c r="B1192" t="s">
        <v>47</v>
      </c>
      <c r="C1192" t="s">
        <v>427</v>
      </c>
      <c r="E1192" t="s">
        <v>76</v>
      </c>
      <c r="F1192" t="s">
        <v>3143</v>
      </c>
      <c r="G1192" t="s">
        <v>4302</v>
      </c>
      <c r="I1192" t="str">
        <f>HYPERLINK("https://play.google.com/store/apps/details?id=com.finopaymentbank.mobile&amp;reviewId=752dddff-06d9-44ab-b2fb-b3d486b73f45","https://play.google.com/store/apps/details?id=com.finopaymentbank.mobile&amp;reviewId=752dddff-06d9-44ab-b2fb-b3d486b73f45")</f>
        <v>https://play.google.com/store/apps/details?id=com.finopaymentbank.mobile&amp;reviewId=752dddff-06d9-44ab-b2fb-b3d486b73f45</v>
      </c>
      <c r="J1192" t="s">
        <v>52</v>
      </c>
      <c r="Y1192" t="s">
        <v>53</v>
      </c>
      <c r="Z1192" t="s">
        <v>114</v>
      </c>
      <c r="AH1192" t="s">
        <v>3482</v>
      </c>
      <c r="AI1192" t="s">
        <v>4303</v>
      </c>
      <c r="AJ1192">
        <v>31</v>
      </c>
      <c r="AK1192" t="s">
        <v>57</v>
      </c>
      <c r="AL1192" t="s">
        <v>58</v>
      </c>
      <c r="AM1192" t="s">
        <v>58</v>
      </c>
      <c r="AN1192" t="s">
        <v>58</v>
      </c>
      <c r="AO1192" t="s">
        <v>58</v>
      </c>
      <c r="AP1192" t="s">
        <v>58</v>
      </c>
      <c r="AQ1192" t="s">
        <v>58</v>
      </c>
    </row>
    <row r="1193" spans="1:43" x14ac:dyDescent="0.35">
      <c r="A1193" t="s">
        <v>4279</v>
      </c>
      <c r="B1193" t="s">
        <v>47</v>
      </c>
      <c r="C1193" t="s">
        <v>4304</v>
      </c>
      <c r="E1193" t="s">
        <v>76</v>
      </c>
      <c r="F1193" t="s">
        <v>4305</v>
      </c>
      <c r="G1193" t="s">
        <v>4306</v>
      </c>
      <c r="I1193" t="str">
        <f>HYPERLINK("https://play.google.com/store/apps/details?id=com.finopaymentbank.mobile&amp;reviewId=99385e37-5d2a-4342-82c3-0f77d1c84c3b","https://play.google.com/store/apps/details?id=com.finopaymentbank.mobile&amp;reviewId=99385e37-5d2a-4342-82c3-0f77d1c84c3b")</f>
        <v>https://play.google.com/store/apps/details?id=com.finopaymentbank.mobile&amp;reviewId=99385e37-5d2a-4342-82c3-0f77d1c84c3b</v>
      </c>
      <c r="J1193" t="s">
        <v>92</v>
      </c>
      <c r="Y1193" t="s">
        <v>53</v>
      </c>
      <c r="Z1193" t="s">
        <v>114</v>
      </c>
      <c r="AI1193" t="s">
        <v>1774</v>
      </c>
      <c r="AJ1193">
        <v>34</v>
      </c>
      <c r="AK1193" t="s">
        <v>154</v>
      </c>
      <c r="AL1193" t="s">
        <v>58</v>
      </c>
      <c r="AM1193" t="s">
        <v>58</v>
      </c>
      <c r="AN1193" t="s">
        <v>58</v>
      </c>
      <c r="AO1193" t="s">
        <v>58</v>
      </c>
      <c r="AP1193" t="s">
        <v>58</v>
      </c>
      <c r="AQ1193" t="s">
        <v>58</v>
      </c>
    </row>
    <row r="1194" spans="1:43" x14ac:dyDescent="0.35">
      <c r="A1194" t="s">
        <v>4279</v>
      </c>
      <c r="B1194" t="s">
        <v>47</v>
      </c>
      <c r="C1194" t="s">
        <v>4307</v>
      </c>
      <c r="E1194" t="s">
        <v>76</v>
      </c>
      <c r="F1194" t="s">
        <v>4308</v>
      </c>
      <c r="G1194" t="s">
        <v>4309</v>
      </c>
      <c r="I1194" t="str">
        <f>HYPERLINK("https://play.google.com/store/apps/details?id=com.finopaymentbank.mobile&amp;reviewId=e6323efc-53ed-489b-846a-5e9541abb867","https://play.google.com/store/apps/details?id=com.finopaymentbank.mobile&amp;reviewId=e6323efc-53ed-489b-846a-5e9541abb867")</f>
        <v>https://play.google.com/store/apps/details?id=com.finopaymentbank.mobile&amp;reviewId=e6323efc-53ed-489b-846a-5e9541abb867</v>
      </c>
      <c r="J1194" t="s">
        <v>52</v>
      </c>
      <c r="Y1194" t="s">
        <v>53</v>
      </c>
      <c r="Z1194" t="s">
        <v>114</v>
      </c>
      <c r="AH1194" t="s">
        <v>3482</v>
      </c>
      <c r="AI1194" t="s">
        <v>4310</v>
      </c>
      <c r="AJ1194">
        <v>29</v>
      </c>
      <c r="AK1194" t="s">
        <v>245</v>
      </c>
      <c r="AL1194" t="s">
        <v>58</v>
      </c>
      <c r="AM1194" t="s">
        <v>58</v>
      </c>
      <c r="AN1194" t="s">
        <v>58</v>
      </c>
      <c r="AO1194" t="s">
        <v>58</v>
      </c>
      <c r="AP1194" t="s">
        <v>58</v>
      </c>
      <c r="AQ1194" t="s">
        <v>58</v>
      </c>
    </row>
    <row r="1195" spans="1:43" x14ac:dyDescent="0.35">
      <c r="A1195" t="s">
        <v>4279</v>
      </c>
      <c r="B1195" t="s">
        <v>47</v>
      </c>
      <c r="C1195" t="s">
        <v>2505</v>
      </c>
      <c r="E1195" t="s">
        <v>49</v>
      </c>
      <c r="F1195" t="s">
        <v>77</v>
      </c>
      <c r="G1195" t="s">
        <v>4311</v>
      </c>
      <c r="I1195" t="str">
        <f>HYPERLINK("https://play.google.com/store/apps/details?id=com.finopaymentbank.mobile&amp;reviewId=6f54ffe6-1035-4d5e-86bf-b7437abcd488","https://play.google.com/store/apps/details?id=com.finopaymentbank.mobile&amp;reviewId=6f54ffe6-1035-4d5e-86bf-b7437abcd488")</f>
        <v>https://play.google.com/store/apps/details?id=com.finopaymentbank.mobile&amp;reviewId=6f54ffe6-1035-4d5e-86bf-b7437abcd488</v>
      </c>
      <c r="J1195" t="s">
        <v>52</v>
      </c>
      <c r="Y1195" t="s">
        <v>53</v>
      </c>
      <c r="Z1195" t="s">
        <v>54</v>
      </c>
      <c r="AH1195" t="s">
        <v>1990</v>
      </c>
      <c r="AI1195" t="s">
        <v>1735</v>
      </c>
      <c r="AJ1195">
        <v>30</v>
      </c>
      <c r="AK1195" t="s">
        <v>81</v>
      </c>
      <c r="AL1195" t="s">
        <v>58</v>
      </c>
      <c r="AM1195" t="s">
        <v>58</v>
      </c>
      <c r="AN1195" t="s">
        <v>58</v>
      </c>
      <c r="AO1195" t="s">
        <v>58</v>
      </c>
      <c r="AP1195" t="s">
        <v>58</v>
      </c>
      <c r="AQ1195" t="s">
        <v>58</v>
      </c>
    </row>
    <row r="1196" spans="1:43" x14ac:dyDescent="0.35">
      <c r="A1196" t="s">
        <v>4279</v>
      </c>
      <c r="B1196" t="s">
        <v>47</v>
      </c>
      <c r="C1196" t="s">
        <v>4312</v>
      </c>
      <c r="E1196" t="s">
        <v>76</v>
      </c>
      <c r="F1196" t="s">
        <v>4313</v>
      </c>
      <c r="G1196" t="s">
        <v>4314</v>
      </c>
      <c r="I1196" t="str">
        <f>HYPERLINK("https://play.google.com/store/apps/details?id=com.finopaymentbank.mobile&amp;reviewId=bc6c040d-be0a-431c-8872-37d2bb6b76b4","https://play.google.com/store/apps/details?id=com.finopaymentbank.mobile&amp;reviewId=bc6c040d-be0a-431c-8872-37d2bb6b76b4")</f>
        <v>https://play.google.com/store/apps/details?id=com.finopaymentbank.mobile&amp;reviewId=bc6c040d-be0a-431c-8872-37d2bb6b76b4</v>
      </c>
      <c r="J1196" t="s">
        <v>52</v>
      </c>
      <c r="Y1196" t="s">
        <v>53</v>
      </c>
      <c r="Z1196" t="s">
        <v>114</v>
      </c>
      <c r="AI1196" t="s">
        <v>2046</v>
      </c>
      <c r="AJ1196">
        <v>31</v>
      </c>
      <c r="AK1196" t="s">
        <v>63</v>
      </c>
      <c r="AL1196" t="s">
        <v>58</v>
      </c>
      <c r="AM1196" t="s">
        <v>58</v>
      </c>
      <c r="AN1196" t="s">
        <v>58</v>
      </c>
      <c r="AO1196" t="s">
        <v>58</v>
      </c>
      <c r="AP1196" t="s">
        <v>58</v>
      </c>
      <c r="AQ1196" t="s">
        <v>58</v>
      </c>
    </row>
    <row r="1197" spans="1:43" x14ac:dyDescent="0.35">
      <c r="A1197" t="s">
        <v>4279</v>
      </c>
      <c r="B1197" t="s">
        <v>47</v>
      </c>
      <c r="C1197" t="s">
        <v>4315</v>
      </c>
      <c r="E1197" t="s">
        <v>49</v>
      </c>
      <c r="F1197" t="s">
        <v>104</v>
      </c>
      <c r="G1197" t="s">
        <v>4316</v>
      </c>
      <c r="I1197" t="str">
        <f>HYPERLINK("https://play.google.com/store/apps/details?id=com.finopaymentbank.mobile&amp;reviewId=c47388b3-03ce-4855-81bc-312d8b794f49","https://play.google.com/store/apps/details?id=com.finopaymentbank.mobile&amp;reviewId=c47388b3-03ce-4855-81bc-312d8b794f49")</f>
        <v>https://play.google.com/store/apps/details?id=com.finopaymentbank.mobile&amp;reviewId=c47388b3-03ce-4855-81bc-312d8b794f49</v>
      </c>
      <c r="J1197" t="s">
        <v>52</v>
      </c>
      <c r="Y1197" t="s">
        <v>53</v>
      </c>
      <c r="Z1197" t="s">
        <v>93</v>
      </c>
      <c r="AH1197" t="s">
        <v>3482</v>
      </c>
      <c r="AI1197" t="s">
        <v>4317</v>
      </c>
      <c r="AJ1197">
        <v>33</v>
      </c>
      <c r="AK1197" t="s">
        <v>63</v>
      </c>
      <c r="AL1197" t="s">
        <v>58</v>
      </c>
      <c r="AM1197" t="s">
        <v>58</v>
      </c>
      <c r="AN1197" t="s">
        <v>58</v>
      </c>
      <c r="AO1197" t="s">
        <v>58</v>
      </c>
      <c r="AP1197" t="s">
        <v>58</v>
      </c>
      <c r="AQ1197" t="s">
        <v>58</v>
      </c>
    </row>
    <row r="1198" spans="1:43" x14ac:dyDescent="0.35">
      <c r="A1198" t="s">
        <v>4279</v>
      </c>
      <c r="B1198" t="s">
        <v>47</v>
      </c>
      <c r="C1198" t="s">
        <v>4318</v>
      </c>
      <c r="E1198" t="s">
        <v>49</v>
      </c>
      <c r="F1198" t="s">
        <v>86</v>
      </c>
      <c r="G1198" t="s">
        <v>4319</v>
      </c>
      <c r="I1198" t="str">
        <f>HYPERLINK("https://play.google.com/store/apps/details?id=com.finopaymentbank.mobile&amp;reviewId=b9836084-b2d6-4ad1-8332-7ea5f27070e7","https://play.google.com/store/apps/details?id=com.finopaymentbank.mobile&amp;reviewId=b9836084-b2d6-4ad1-8332-7ea5f27070e7")</f>
        <v>https://play.google.com/store/apps/details?id=com.finopaymentbank.mobile&amp;reviewId=b9836084-b2d6-4ad1-8332-7ea5f27070e7</v>
      </c>
      <c r="J1198" t="s">
        <v>211</v>
      </c>
      <c r="Y1198" t="s">
        <v>53</v>
      </c>
      <c r="Z1198" t="s">
        <v>54</v>
      </c>
      <c r="AI1198" t="s">
        <v>3664</v>
      </c>
      <c r="AJ1198">
        <v>30</v>
      </c>
      <c r="AK1198" t="s">
        <v>57</v>
      </c>
      <c r="AL1198" t="s">
        <v>58</v>
      </c>
      <c r="AM1198" t="s">
        <v>58</v>
      </c>
      <c r="AN1198" t="s">
        <v>58</v>
      </c>
      <c r="AO1198" t="s">
        <v>58</v>
      </c>
      <c r="AP1198" t="s">
        <v>58</v>
      </c>
      <c r="AQ1198" t="s">
        <v>58</v>
      </c>
    </row>
    <row r="1199" spans="1:43" x14ac:dyDescent="0.35">
      <c r="A1199" t="s">
        <v>4279</v>
      </c>
      <c r="B1199" t="s">
        <v>47</v>
      </c>
      <c r="C1199" t="s">
        <v>4320</v>
      </c>
      <c r="E1199" t="s">
        <v>49</v>
      </c>
      <c r="F1199" t="s">
        <v>4321</v>
      </c>
      <c r="G1199" t="s">
        <v>4322</v>
      </c>
      <c r="I1199" t="str">
        <f>HYPERLINK("https://play.google.com/store/apps/details?id=com.finopaymentbank.mobile&amp;reviewId=d7342c0d-89ae-4139-ba63-10f021368aee","https://play.google.com/store/apps/details?id=com.finopaymentbank.mobile&amp;reviewId=d7342c0d-89ae-4139-ba63-10f021368aee")</f>
        <v>https://play.google.com/store/apps/details?id=com.finopaymentbank.mobile&amp;reviewId=d7342c0d-89ae-4139-ba63-10f021368aee</v>
      </c>
      <c r="J1199" t="s">
        <v>52</v>
      </c>
      <c r="Y1199" t="s">
        <v>53</v>
      </c>
      <c r="Z1199" t="s">
        <v>54</v>
      </c>
      <c r="AH1199" t="s">
        <v>3482</v>
      </c>
      <c r="AI1199" t="s">
        <v>2787</v>
      </c>
      <c r="AJ1199">
        <v>28</v>
      </c>
      <c r="AK1199" t="s">
        <v>63</v>
      </c>
      <c r="AL1199" t="s">
        <v>58</v>
      </c>
      <c r="AM1199" t="s">
        <v>58</v>
      </c>
      <c r="AN1199" t="s">
        <v>58</v>
      </c>
      <c r="AO1199" t="s">
        <v>58</v>
      </c>
      <c r="AP1199" t="s">
        <v>58</v>
      </c>
      <c r="AQ1199" t="s">
        <v>58</v>
      </c>
    </row>
    <row r="1200" spans="1:43" x14ac:dyDescent="0.35">
      <c r="A1200" t="s">
        <v>4279</v>
      </c>
      <c r="B1200" t="s">
        <v>47</v>
      </c>
      <c r="C1200" t="s">
        <v>4323</v>
      </c>
      <c r="E1200" t="s">
        <v>49</v>
      </c>
      <c r="F1200" t="s">
        <v>4324</v>
      </c>
      <c r="G1200" t="s">
        <v>4325</v>
      </c>
      <c r="I1200" t="str">
        <f>HYPERLINK("https://play.google.com/store/apps/details?id=com.finopaymentbank.mobile&amp;reviewId=0211ca79-ee3c-4943-9c75-c341485ef61b","https://play.google.com/store/apps/details?id=com.finopaymentbank.mobile&amp;reviewId=0211ca79-ee3c-4943-9c75-c341485ef61b")</f>
        <v>https://play.google.com/store/apps/details?id=com.finopaymentbank.mobile&amp;reviewId=0211ca79-ee3c-4943-9c75-c341485ef61b</v>
      </c>
      <c r="J1200" t="s">
        <v>52</v>
      </c>
      <c r="Y1200" t="s">
        <v>53</v>
      </c>
      <c r="Z1200" t="s">
        <v>93</v>
      </c>
      <c r="AH1200" t="s">
        <v>3482</v>
      </c>
      <c r="AI1200" t="s">
        <v>1994</v>
      </c>
      <c r="AJ1200">
        <v>34</v>
      </c>
      <c r="AK1200" t="s">
        <v>63</v>
      </c>
      <c r="AL1200" t="s">
        <v>58</v>
      </c>
      <c r="AM1200" t="s">
        <v>58</v>
      </c>
      <c r="AN1200" t="s">
        <v>58</v>
      </c>
      <c r="AO1200" t="s">
        <v>58</v>
      </c>
      <c r="AP1200" t="s">
        <v>58</v>
      </c>
      <c r="AQ1200" t="s">
        <v>58</v>
      </c>
    </row>
    <row r="1201" spans="1:43" x14ac:dyDescent="0.35">
      <c r="A1201" t="s">
        <v>4326</v>
      </c>
      <c r="B1201" t="s">
        <v>47</v>
      </c>
      <c r="C1201" t="s">
        <v>4327</v>
      </c>
      <c r="E1201" t="s">
        <v>49</v>
      </c>
      <c r="F1201" t="s">
        <v>4328</v>
      </c>
      <c r="G1201" t="s">
        <v>4329</v>
      </c>
      <c r="I1201" t="str">
        <f>HYPERLINK("https://play.google.com/store/apps/details?id=com.finopaymentbank.mobile&amp;reviewId=b79e2745-1dd5-4438-a4cf-d7e6a1dde244","https://play.google.com/store/apps/details?id=com.finopaymentbank.mobile&amp;reviewId=b79e2745-1dd5-4438-a4cf-d7e6a1dde244")</f>
        <v>https://play.google.com/store/apps/details?id=com.finopaymentbank.mobile&amp;reviewId=b79e2745-1dd5-4438-a4cf-d7e6a1dde244</v>
      </c>
      <c r="Y1201" t="s">
        <v>53</v>
      </c>
      <c r="Z1201" t="s">
        <v>54</v>
      </c>
      <c r="AH1201" t="s">
        <v>3482</v>
      </c>
      <c r="AI1201" t="s">
        <v>2947</v>
      </c>
      <c r="AJ1201">
        <v>33</v>
      </c>
      <c r="AK1201" t="s">
        <v>4330</v>
      </c>
      <c r="AL1201" t="s">
        <v>58</v>
      </c>
      <c r="AM1201" t="s">
        <v>58</v>
      </c>
      <c r="AN1201" t="s">
        <v>58</v>
      </c>
      <c r="AO1201" t="s">
        <v>58</v>
      </c>
      <c r="AP1201" t="s">
        <v>58</v>
      </c>
      <c r="AQ1201" t="s">
        <v>58</v>
      </c>
    </row>
    <row r="1202" spans="1:43" x14ac:dyDescent="0.35">
      <c r="A1202" t="s">
        <v>4326</v>
      </c>
      <c r="B1202" t="s">
        <v>47</v>
      </c>
      <c r="C1202" t="s">
        <v>4331</v>
      </c>
      <c r="E1202" t="s">
        <v>49</v>
      </c>
      <c r="F1202" t="s">
        <v>4332</v>
      </c>
      <c r="G1202" t="s">
        <v>4333</v>
      </c>
      <c r="I1202" t="str">
        <f>HYPERLINK("https://play.google.com/store/apps/details?id=com.finopaymentbank.mobile&amp;reviewId=10b04def-4f3f-4dbd-8313-708957f6b7d4","https://play.google.com/store/apps/details?id=com.finopaymentbank.mobile&amp;reviewId=10b04def-4f3f-4dbd-8313-708957f6b7d4")</f>
        <v>https://play.google.com/store/apps/details?id=com.finopaymentbank.mobile&amp;reviewId=10b04def-4f3f-4dbd-8313-708957f6b7d4</v>
      </c>
      <c r="J1202" t="s">
        <v>52</v>
      </c>
      <c r="Y1202" t="s">
        <v>53</v>
      </c>
      <c r="Z1202" t="s">
        <v>93</v>
      </c>
      <c r="AH1202" t="s">
        <v>3482</v>
      </c>
      <c r="AI1202" t="s">
        <v>3618</v>
      </c>
      <c r="AJ1202">
        <v>34</v>
      </c>
      <c r="AK1202" t="s">
        <v>63</v>
      </c>
      <c r="AL1202" t="s">
        <v>58</v>
      </c>
      <c r="AM1202" t="s">
        <v>58</v>
      </c>
      <c r="AN1202" t="s">
        <v>58</v>
      </c>
      <c r="AO1202" t="s">
        <v>58</v>
      </c>
      <c r="AP1202" t="s">
        <v>58</v>
      </c>
      <c r="AQ1202" t="s">
        <v>58</v>
      </c>
    </row>
    <row r="1203" spans="1:43" x14ac:dyDescent="0.35">
      <c r="A1203" t="s">
        <v>4326</v>
      </c>
      <c r="B1203" t="s">
        <v>47</v>
      </c>
      <c r="C1203" t="s">
        <v>4334</v>
      </c>
      <c r="E1203" t="s">
        <v>76</v>
      </c>
      <c r="F1203" t="s">
        <v>4335</v>
      </c>
      <c r="G1203" t="s">
        <v>4336</v>
      </c>
      <c r="I1203" t="str">
        <f>HYPERLINK("https://play.google.com/store/apps/details?id=com.finopaymentbank.mobile&amp;reviewId=4c0a2f95-323b-4c94-a031-c513f006b59a","https://play.google.com/store/apps/details?id=com.finopaymentbank.mobile&amp;reviewId=4c0a2f95-323b-4c94-a031-c513f006b59a")</f>
        <v>https://play.google.com/store/apps/details?id=com.finopaymentbank.mobile&amp;reviewId=4c0a2f95-323b-4c94-a031-c513f006b59a</v>
      </c>
      <c r="J1203" t="s">
        <v>52</v>
      </c>
      <c r="Y1203" t="s">
        <v>53</v>
      </c>
      <c r="Z1203" t="s">
        <v>114</v>
      </c>
      <c r="AH1203" t="s">
        <v>3482</v>
      </c>
      <c r="AI1203" t="s">
        <v>702</v>
      </c>
      <c r="AJ1203">
        <v>33</v>
      </c>
      <c r="AK1203" t="s">
        <v>63</v>
      </c>
      <c r="AL1203" t="s">
        <v>58</v>
      </c>
      <c r="AM1203" t="s">
        <v>58</v>
      </c>
      <c r="AN1203" t="s">
        <v>58</v>
      </c>
      <c r="AO1203" t="s">
        <v>58</v>
      </c>
      <c r="AP1203" t="s">
        <v>58</v>
      </c>
      <c r="AQ1203" t="s">
        <v>58</v>
      </c>
    </row>
    <row r="1204" spans="1:43" x14ac:dyDescent="0.35">
      <c r="A1204" t="s">
        <v>4326</v>
      </c>
      <c r="B1204" t="s">
        <v>47</v>
      </c>
      <c r="C1204" t="s">
        <v>4337</v>
      </c>
      <c r="E1204" t="s">
        <v>49</v>
      </c>
      <c r="F1204" t="s">
        <v>528</v>
      </c>
      <c r="G1204" t="s">
        <v>4338</v>
      </c>
      <c r="I1204" t="str">
        <f>HYPERLINK("https://play.google.com/store/apps/details?id=com.finopaymentbank.mobile&amp;reviewId=7c47eae6-1bb6-4695-8b50-82afcdec754e","https://play.google.com/store/apps/details?id=com.finopaymentbank.mobile&amp;reviewId=7c47eae6-1bb6-4695-8b50-82afcdec754e")</f>
        <v>https://play.google.com/store/apps/details?id=com.finopaymentbank.mobile&amp;reviewId=7c47eae6-1bb6-4695-8b50-82afcdec754e</v>
      </c>
      <c r="J1204" t="s">
        <v>52</v>
      </c>
      <c r="Y1204" t="s">
        <v>53</v>
      </c>
      <c r="Z1204" t="s">
        <v>54</v>
      </c>
      <c r="AH1204" t="s">
        <v>3482</v>
      </c>
      <c r="AI1204" t="s">
        <v>4339</v>
      </c>
      <c r="AJ1204">
        <v>30</v>
      </c>
      <c r="AK1204" t="s">
        <v>57</v>
      </c>
      <c r="AL1204" t="s">
        <v>58</v>
      </c>
      <c r="AM1204" t="s">
        <v>58</v>
      </c>
      <c r="AN1204" t="s">
        <v>58</v>
      </c>
      <c r="AO1204" t="s">
        <v>58</v>
      </c>
      <c r="AP1204" t="s">
        <v>58</v>
      </c>
      <c r="AQ1204" t="s">
        <v>58</v>
      </c>
    </row>
    <row r="1205" spans="1:43" x14ac:dyDescent="0.35">
      <c r="A1205" t="s">
        <v>4326</v>
      </c>
      <c r="B1205" t="s">
        <v>47</v>
      </c>
      <c r="C1205" t="s">
        <v>4340</v>
      </c>
      <c r="E1205" t="s">
        <v>49</v>
      </c>
      <c r="F1205" t="s">
        <v>550</v>
      </c>
      <c r="G1205" t="s">
        <v>4341</v>
      </c>
      <c r="I1205" t="str">
        <f>HYPERLINK("https://play.google.com/store/apps/details?id=com.finopaymentbank.mobile&amp;reviewId=aa2442d5-b27c-46d9-bec8-6687d3830ebf","https://play.google.com/store/apps/details?id=com.finopaymentbank.mobile&amp;reviewId=aa2442d5-b27c-46d9-bec8-6687d3830ebf")</f>
        <v>https://play.google.com/store/apps/details?id=com.finopaymentbank.mobile&amp;reviewId=aa2442d5-b27c-46d9-bec8-6687d3830ebf</v>
      </c>
      <c r="J1205" t="s">
        <v>52</v>
      </c>
      <c r="Y1205" t="s">
        <v>53</v>
      </c>
      <c r="Z1205" t="s">
        <v>54</v>
      </c>
      <c r="AH1205" t="s">
        <v>3482</v>
      </c>
      <c r="AI1205" t="s">
        <v>300</v>
      </c>
      <c r="AJ1205">
        <v>29</v>
      </c>
      <c r="AK1205" t="s">
        <v>154</v>
      </c>
      <c r="AL1205" t="s">
        <v>58</v>
      </c>
      <c r="AM1205" t="s">
        <v>58</v>
      </c>
      <c r="AN1205" t="s">
        <v>58</v>
      </c>
      <c r="AO1205" t="s">
        <v>58</v>
      </c>
      <c r="AP1205" t="s">
        <v>58</v>
      </c>
      <c r="AQ1205" t="s">
        <v>58</v>
      </c>
    </row>
    <row r="1206" spans="1:43" x14ac:dyDescent="0.35">
      <c r="A1206" t="s">
        <v>4326</v>
      </c>
      <c r="B1206" t="s">
        <v>47</v>
      </c>
      <c r="C1206" t="s">
        <v>4342</v>
      </c>
      <c r="E1206" t="s">
        <v>65</v>
      </c>
      <c r="F1206" t="s">
        <v>4343</v>
      </c>
      <c r="G1206" t="s">
        <v>4344</v>
      </c>
      <c r="I1206" t="str">
        <f>HYPERLINK("https://play.google.com/store/apps/details?id=com.finopaymentbank.mobile&amp;reviewId=b2da9d60-0955-4f31-964f-188ed85e1e72","https://play.google.com/store/apps/details?id=com.finopaymentbank.mobile&amp;reviewId=b2da9d60-0955-4f31-964f-188ed85e1e72")</f>
        <v>https://play.google.com/store/apps/details?id=com.finopaymentbank.mobile&amp;reviewId=b2da9d60-0955-4f31-964f-188ed85e1e72</v>
      </c>
      <c r="J1206" t="s">
        <v>52</v>
      </c>
      <c r="Y1206" t="s">
        <v>53</v>
      </c>
      <c r="Z1206" t="s">
        <v>68</v>
      </c>
      <c r="AI1206" t="s">
        <v>4345</v>
      </c>
      <c r="AJ1206">
        <v>33</v>
      </c>
      <c r="AK1206" t="s">
        <v>202</v>
      </c>
      <c r="AL1206" t="s">
        <v>58</v>
      </c>
      <c r="AM1206" t="s">
        <v>58</v>
      </c>
      <c r="AN1206" t="s">
        <v>58</v>
      </c>
      <c r="AO1206" t="s">
        <v>58</v>
      </c>
      <c r="AP1206" t="s">
        <v>58</v>
      </c>
      <c r="AQ1206" t="s">
        <v>58</v>
      </c>
    </row>
    <row r="1207" spans="1:43" x14ac:dyDescent="0.35">
      <c r="A1207" t="s">
        <v>4326</v>
      </c>
      <c r="B1207" t="s">
        <v>47</v>
      </c>
      <c r="C1207" t="s">
        <v>4346</v>
      </c>
      <c r="E1207" t="s">
        <v>49</v>
      </c>
      <c r="F1207" t="s">
        <v>4347</v>
      </c>
      <c r="G1207" t="s">
        <v>4348</v>
      </c>
      <c r="I1207" t="str">
        <f>HYPERLINK("https://play.google.com/store/apps/details?id=com.finopaymentbank.mobile&amp;reviewId=55edbac5-3754-4bfe-8c5b-da14986eb376","https://play.google.com/store/apps/details?id=com.finopaymentbank.mobile&amp;reviewId=55edbac5-3754-4bfe-8c5b-da14986eb376")</f>
        <v>https://play.google.com/store/apps/details?id=com.finopaymentbank.mobile&amp;reviewId=55edbac5-3754-4bfe-8c5b-da14986eb376</v>
      </c>
      <c r="J1207" t="s">
        <v>52</v>
      </c>
      <c r="Y1207" t="s">
        <v>53</v>
      </c>
      <c r="Z1207" t="s">
        <v>54</v>
      </c>
      <c r="AH1207" t="s">
        <v>3482</v>
      </c>
      <c r="AI1207" t="s">
        <v>4349</v>
      </c>
      <c r="AJ1207">
        <v>33</v>
      </c>
      <c r="AK1207" t="s">
        <v>2125</v>
      </c>
      <c r="AL1207" t="s">
        <v>58</v>
      </c>
      <c r="AM1207" t="s">
        <v>58</v>
      </c>
      <c r="AN1207" t="s">
        <v>58</v>
      </c>
      <c r="AO1207" t="s">
        <v>58</v>
      </c>
      <c r="AP1207" t="s">
        <v>58</v>
      </c>
      <c r="AQ1207" t="s">
        <v>58</v>
      </c>
    </row>
    <row r="1208" spans="1:43" x14ac:dyDescent="0.35">
      <c r="A1208" t="s">
        <v>4350</v>
      </c>
      <c r="B1208" t="s">
        <v>47</v>
      </c>
      <c r="C1208" t="s">
        <v>4351</v>
      </c>
      <c r="E1208" t="s">
        <v>49</v>
      </c>
      <c r="F1208" t="s">
        <v>4352</v>
      </c>
      <c r="G1208" t="s">
        <v>4353</v>
      </c>
      <c r="I1208" t="str">
        <f>HYPERLINK("https://play.google.com/store/apps/details?id=com.finopaymentbank.mobile&amp;reviewId=8acd75ab-4691-4b16-bdbf-5c9daabccb74","https://play.google.com/store/apps/details?id=com.finopaymentbank.mobile&amp;reviewId=8acd75ab-4691-4b16-bdbf-5c9daabccb74")</f>
        <v>https://play.google.com/store/apps/details?id=com.finopaymentbank.mobile&amp;reviewId=8acd75ab-4691-4b16-bdbf-5c9daabccb74</v>
      </c>
      <c r="J1208" t="s">
        <v>52</v>
      </c>
      <c r="Y1208" t="s">
        <v>53</v>
      </c>
      <c r="Z1208" t="s">
        <v>54</v>
      </c>
      <c r="AI1208" t="s">
        <v>233</v>
      </c>
      <c r="AJ1208">
        <v>33</v>
      </c>
      <c r="AK1208" t="s">
        <v>387</v>
      </c>
      <c r="AL1208" t="s">
        <v>58</v>
      </c>
      <c r="AM1208" t="s">
        <v>58</v>
      </c>
      <c r="AN1208" t="s">
        <v>58</v>
      </c>
      <c r="AO1208" t="s">
        <v>58</v>
      </c>
      <c r="AP1208" t="s">
        <v>58</v>
      </c>
      <c r="AQ1208" t="s">
        <v>58</v>
      </c>
    </row>
    <row r="1209" spans="1:43" x14ac:dyDescent="0.35">
      <c r="A1209" t="s">
        <v>4350</v>
      </c>
      <c r="B1209" t="s">
        <v>47</v>
      </c>
      <c r="C1209" t="s">
        <v>4354</v>
      </c>
      <c r="E1209" t="s">
        <v>76</v>
      </c>
      <c r="F1209" t="s">
        <v>4355</v>
      </c>
      <c r="G1209" t="s">
        <v>4356</v>
      </c>
      <c r="I1209" t="str">
        <f>HYPERLINK("https://play.google.com/store/apps/details?id=com.finopaymentbank.mobile&amp;reviewId=f2d8b4b7-a3c5-4cce-90c8-e12bf9ca1d3d","https://play.google.com/store/apps/details?id=com.finopaymentbank.mobile&amp;reviewId=f2d8b4b7-a3c5-4cce-90c8-e12bf9ca1d3d")</f>
        <v>https://play.google.com/store/apps/details?id=com.finopaymentbank.mobile&amp;reviewId=f2d8b4b7-a3c5-4cce-90c8-e12bf9ca1d3d</v>
      </c>
      <c r="J1209" t="s">
        <v>52</v>
      </c>
      <c r="Y1209" t="s">
        <v>53</v>
      </c>
      <c r="Z1209" t="s">
        <v>114</v>
      </c>
      <c r="AH1209" t="s">
        <v>3482</v>
      </c>
      <c r="AI1209" t="s">
        <v>484</v>
      </c>
      <c r="AJ1209">
        <v>31</v>
      </c>
      <c r="AK1209" t="s">
        <v>163</v>
      </c>
      <c r="AL1209" t="s">
        <v>58</v>
      </c>
      <c r="AM1209" t="s">
        <v>58</v>
      </c>
      <c r="AN1209" t="s">
        <v>58</v>
      </c>
      <c r="AO1209" t="s">
        <v>58</v>
      </c>
      <c r="AP1209" t="s">
        <v>58</v>
      </c>
      <c r="AQ1209" t="s">
        <v>58</v>
      </c>
    </row>
    <row r="1210" spans="1:43" x14ac:dyDescent="0.35">
      <c r="A1210" t="s">
        <v>4350</v>
      </c>
      <c r="B1210" t="s">
        <v>47</v>
      </c>
      <c r="C1210" t="s">
        <v>1744</v>
      </c>
      <c r="E1210" t="s">
        <v>76</v>
      </c>
      <c r="F1210" t="s">
        <v>4357</v>
      </c>
      <c r="G1210" t="s">
        <v>4358</v>
      </c>
      <c r="I1210" t="str">
        <f>HYPERLINK("https://play.google.com/store/apps/details?id=com.finopaymentbank.mobile&amp;reviewId=047fe974-e88f-4886-9c1d-c82064b2a64d","https://play.google.com/store/apps/details?id=com.finopaymentbank.mobile&amp;reviewId=047fe974-e88f-4886-9c1d-c82064b2a64d")</f>
        <v>https://play.google.com/store/apps/details?id=com.finopaymentbank.mobile&amp;reviewId=047fe974-e88f-4886-9c1d-c82064b2a64d</v>
      </c>
      <c r="J1210" t="s">
        <v>52</v>
      </c>
      <c r="Y1210" t="s">
        <v>53</v>
      </c>
      <c r="Z1210" t="s">
        <v>114</v>
      </c>
      <c r="AI1210" t="s">
        <v>115</v>
      </c>
      <c r="AJ1210">
        <v>34</v>
      </c>
      <c r="AK1210" t="s">
        <v>63</v>
      </c>
      <c r="AL1210" t="s">
        <v>58</v>
      </c>
      <c r="AM1210" t="s">
        <v>58</v>
      </c>
      <c r="AN1210" t="s">
        <v>58</v>
      </c>
      <c r="AO1210" t="s">
        <v>58</v>
      </c>
      <c r="AP1210" t="s">
        <v>58</v>
      </c>
      <c r="AQ1210" t="s">
        <v>58</v>
      </c>
    </row>
    <row r="1211" spans="1:43" x14ac:dyDescent="0.35">
      <c r="A1211" t="s">
        <v>4350</v>
      </c>
      <c r="B1211" t="s">
        <v>47</v>
      </c>
      <c r="C1211" t="s">
        <v>4359</v>
      </c>
      <c r="E1211" t="s">
        <v>49</v>
      </c>
      <c r="F1211" t="s">
        <v>298</v>
      </c>
      <c r="G1211" t="s">
        <v>4360</v>
      </c>
      <c r="I1211" t="str">
        <f>HYPERLINK("https://play.google.com/store/apps/details?id=com.finopaymentbank.mobile&amp;reviewId=f9c0a173-c900-429b-a084-d7fb10a817aa","https://play.google.com/store/apps/details?id=com.finopaymentbank.mobile&amp;reviewId=f9c0a173-c900-429b-a084-d7fb10a817aa")</f>
        <v>https://play.google.com/store/apps/details?id=com.finopaymentbank.mobile&amp;reviewId=f9c0a173-c900-429b-a084-d7fb10a817aa</v>
      </c>
      <c r="J1211" t="s">
        <v>52</v>
      </c>
      <c r="Y1211" t="s">
        <v>53</v>
      </c>
      <c r="Z1211" t="s">
        <v>54</v>
      </c>
      <c r="AH1211" t="s">
        <v>3482</v>
      </c>
      <c r="AI1211" t="s">
        <v>4361</v>
      </c>
      <c r="AJ1211">
        <v>31</v>
      </c>
      <c r="AK1211" t="s">
        <v>63</v>
      </c>
      <c r="AL1211" t="s">
        <v>58</v>
      </c>
      <c r="AM1211" t="s">
        <v>58</v>
      </c>
      <c r="AN1211" t="s">
        <v>58</v>
      </c>
      <c r="AO1211" t="s">
        <v>58</v>
      </c>
      <c r="AP1211" t="s">
        <v>58</v>
      </c>
      <c r="AQ1211" t="s">
        <v>58</v>
      </c>
    </row>
    <row r="1212" spans="1:43" x14ac:dyDescent="0.35">
      <c r="A1212" t="s">
        <v>4350</v>
      </c>
      <c r="B1212" t="s">
        <v>47</v>
      </c>
      <c r="C1212" t="s">
        <v>4362</v>
      </c>
      <c r="E1212" t="s">
        <v>76</v>
      </c>
      <c r="F1212" t="s">
        <v>4363</v>
      </c>
      <c r="G1212" t="s">
        <v>4364</v>
      </c>
      <c r="I1212" t="str">
        <f>HYPERLINK("https://play.google.com/store/apps/details?id=com.finopaymentbank.mobile&amp;reviewId=58828aaa-25aa-4754-8674-bd80d466e4ee","https://play.google.com/store/apps/details?id=com.finopaymentbank.mobile&amp;reviewId=58828aaa-25aa-4754-8674-bd80d466e4ee")</f>
        <v>https://play.google.com/store/apps/details?id=com.finopaymentbank.mobile&amp;reviewId=58828aaa-25aa-4754-8674-bd80d466e4ee</v>
      </c>
      <c r="Y1212" t="s">
        <v>53</v>
      </c>
      <c r="Z1212" t="s">
        <v>114</v>
      </c>
      <c r="AH1212" t="s">
        <v>3482</v>
      </c>
      <c r="AI1212" t="s">
        <v>3179</v>
      </c>
      <c r="AJ1212">
        <v>27</v>
      </c>
      <c r="AK1212" t="s">
        <v>63</v>
      </c>
      <c r="AL1212" t="s">
        <v>58</v>
      </c>
      <c r="AM1212" t="s">
        <v>58</v>
      </c>
      <c r="AN1212" t="s">
        <v>58</v>
      </c>
      <c r="AO1212" t="s">
        <v>58</v>
      </c>
      <c r="AP1212" t="s">
        <v>58</v>
      </c>
      <c r="AQ1212" t="s">
        <v>58</v>
      </c>
    </row>
    <row r="1213" spans="1:43" x14ac:dyDescent="0.35">
      <c r="A1213" t="s">
        <v>4350</v>
      </c>
      <c r="B1213" t="s">
        <v>47</v>
      </c>
      <c r="C1213" t="s">
        <v>4365</v>
      </c>
      <c r="E1213" t="s">
        <v>76</v>
      </c>
      <c r="F1213" t="s">
        <v>4366</v>
      </c>
      <c r="G1213" t="s">
        <v>4367</v>
      </c>
      <c r="I1213" t="str">
        <f>HYPERLINK("https://play.google.com/store/apps/details?id=com.finopaymentbank.mobile&amp;reviewId=c632b68c-e386-4b7b-856b-41e964fadcf3","https://play.google.com/store/apps/details?id=com.finopaymentbank.mobile&amp;reviewId=c632b68c-e386-4b7b-856b-41e964fadcf3")</f>
        <v>https://play.google.com/store/apps/details?id=com.finopaymentbank.mobile&amp;reviewId=c632b68c-e386-4b7b-856b-41e964fadcf3</v>
      </c>
      <c r="J1213" t="s">
        <v>52</v>
      </c>
      <c r="Y1213" t="s">
        <v>53</v>
      </c>
      <c r="Z1213" t="s">
        <v>114</v>
      </c>
      <c r="AI1213" t="s">
        <v>4368</v>
      </c>
      <c r="AJ1213">
        <v>31</v>
      </c>
      <c r="AK1213" t="s">
        <v>163</v>
      </c>
      <c r="AL1213" t="s">
        <v>58</v>
      </c>
      <c r="AM1213" t="s">
        <v>58</v>
      </c>
      <c r="AN1213" t="s">
        <v>58</v>
      </c>
      <c r="AO1213" t="s">
        <v>58</v>
      </c>
      <c r="AP1213" t="s">
        <v>58</v>
      </c>
      <c r="AQ1213" t="s">
        <v>58</v>
      </c>
    </row>
    <row r="1214" spans="1:43" x14ac:dyDescent="0.35">
      <c r="A1214" t="s">
        <v>4350</v>
      </c>
      <c r="B1214" t="s">
        <v>47</v>
      </c>
      <c r="C1214" t="s">
        <v>4369</v>
      </c>
      <c r="E1214" t="s">
        <v>49</v>
      </c>
      <c r="F1214" t="s">
        <v>4370</v>
      </c>
      <c r="G1214" t="s">
        <v>4371</v>
      </c>
      <c r="I1214" t="str">
        <f>HYPERLINK("https://play.google.com/store/apps/details?id=com.finopaymentbank.mobile&amp;reviewId=01214427-353f-44a7-aed9-4eac6dd92d26","https://play.google.com/store/apps/details?id=com.finopaymentbank.mobile&amp;reviewId=01214427-353f-44a7-aed9-4eac6dd92d26")</f>
        <v>https://play.google.com/store/apps/details?id=com.finopaymentbank.mobile&amp;reviewId=01214427-353f-44a7-aed9-4eac6dd92d26</v>
      </c>
      <c r="J1214" t="s">
        <v>52</v>
      </c>
      <c r="Y1214" t="s">
        <v>53</v>
      </c>
      <c r="Z1214" t="s">
        <v>54</v>
      </c>
      <c r="AH1214" t="s">
        <v>3482</v>
      </c>
      <c r="AI1214" t="s">
        <v>395</v>
      </c>
      <c r="AJ1214">
        <v>33</v>
      </c>
      <c r="AK1214" t="s">
        <v>63</v>
      </c>
      <c r="AL1214" t="s">
        <v>58</v>
      </c>
      <c r="AM1214" t="s">
        <v>58</v>
      </c>
      <c r="AN1214" t="s">
        <v>58</v>
      </c>
      <c r="AO1214" t="s">
        <v>58</v>
      </c>
      <c r="AP1214" t="s">
        <v>58</v>
      </c>
      <c r="AQ1214" t="s">
        <v>58</v>
      </c>
    </row>
    <row r="1215" spans="1:43" x14ac:dyDescent="0.35">
      <c r="A1215" t="s">
        <v>4350</v>
      </c>
      <c r="B1215" t="s">
        <v>47</v>
      </c>
      <c r="C1215" t="s">
        <v>4372</v>
      </c>
      <c r="E1215" t="s">
        <v>49</v>
      </c>
      <c r="F1215" t="s">
        <v>4373</v>
      </c>
      <c r="G1215" t="s">
        <v>4374</v>
      </c>
      <c r="I1215" t="str">
        <f>HYPERLINK("https://play.google.com/store/apps/details?id=com.finopaymentbank.mobile&amp;reviewId=8646bcde-4ad5-4510-bca0-e491662a73d9","https://play.google.com/store/apps/details?id=com.finopaymentbank.mobile&amp;reviewId=8646bcde-4ad5-4510-bca0-e491662a73d9")</f>
        <v>https://play.google.com/store/apps/details?id=com.finopaymentbank.mobile&amp;reviewId=8646bcde-4ad5-4510-bca0-e491662a73d9</v>
      </c>
      <c r="J1215" t="s">
        <v>52</v>
      </c>
      <c r="Y1215" t="s">
        <v>53</v>
      </c>
      <c r="Z1215" t="s">
        <v>54</v>
      </c>
      <c r="AH1215" t="s">
        <v>3482</v>
      </c>
      <c r="AI1215" t="s">
        <v>3664</v>
      </c>
      <c r="AJ1215">
        <v>30</v>
      </c>
      <c r="AK1215" t="s">
        <v>74</v>
      </c>
      <c r="AL1215" t="s">
        <v>58</v>
      </c>
      <c r="AM1215" t="s">
        <v>58</v>
      </c>
      <c r="AN1215" t="s">
        <v>58</v>
      </c>
      <c r="AO1215" t="s">
        <v>58</v>
      </c>
      <c r="AP1215" t="s">
        <v>58</v>
      </c>
      <c r="AQ1215" t="s">
        <v>58</v>
      </c>
    </row>
    <row r="1216" spans="1:43" x14ac:dyDescent="0.35">
      <c r="A1216" t="s">
        <v>4350</v>
      </c>
      <c r="B1216" t="s">
        <v>47</v>
      </c>
      <c r="C1216" t="s">
        <v>4375</v>
      </c>
      <c r="E1216" t="s">
        <v>76</v>
      </c>
      <c r="F1216" t="s">
        <v>4376</v>
      </c>
      <c r="G1216" t="s">
        <v>4377</v>
      </c>
      <c r="I1216" t="str">
        <f>HYPERLINK("https://play.google.com/store/apps/details?id=com.finopaymentbank.mobile&amp;reviewId=351a1664-bd3c-4ca6-8293-7456397f2ba0","https://play.google.com/store/apps/details?id=com.finopaymentbank.mobile&amp;reviewId=351a1664-bd3c-4ca6-8293-7456397f2ba0")</f>
        <v>https://play.google.com/store/apps/details?id=com.finopaymentbank.mobile&amp;reviewId=351a1664-bd3c-4ca6-8293-7456397f2ba0</v>
      </c>
      <c r="Y1216" t="s">
        <v>53</v>
      </c>
      <c r="Z1216" t="s">
        <v>114</v>
      </c>
      <c r="AI1216" t="s">
        <v>182</v>
      </c>
      <c r="AJ1216">
        <v>28</v>
      </c>
      <c r="AK1216" t="s">
        <v>63</v>
      </c>
      <c r="AL1216" t="s">
        <v>58</v>
      </c>
      <c r="AM1216" t="s">
        <v>58</v>
      </c>
      <c r="AN1216" t="s">
        <v>58</v>
      </c>
      <c r="AO1216" t="s">
        <v>58</v>
      </c>
      <c r="AP1216" t="s">
        <v>58</v>
      </c>
      <c r="AQ1216" t="s">
        <v>58</v>
      </c>
    </row>
    <row r="1217" spans="1:43" x14ac:dyDescent="0.35">
      <c r="A1217" t="s">
        <v>4350</v>
      </c>
      <c r="B1217" t="s">
        <v>47</v>
      </c>
      <c r="C1217" t="s">
        <v>4378</v>
      </c>
      <c r="E1217" t="s">
        <v>49</v>
      </c>
      <c r="F1217" t="s">
        <v>4379</v>
      </c>
      <c r="G1217" t="s">
        <v>4380</v>
      </c>
      <c r="I1217" t="str">
        <f>HYPERLINK("https://play.google.com/store/apps/details?id=com.finopaymentbank.mobile&amp;reviewId=0694d7d2-a405-44d1-a4b9-9f4c2557f440","https://play.google.com/store/apps/details?id=com.finopaymentbank.mobile&amp;reviewId=0694d7d2-a405-44d1-a4b9-9f4c2557f440")</f>
        <v>https://play.google.com/store/apps/details?id=com.finopaymentbank.mobile&amp;reviewId=0694d7d2-a405-44d1-a4b9-9f4c2557f440</v>
      </c>
      <c r="J1217" t="s">
        <v>52</v>
      </c>
      <c r="Y1217" t="s">
        <v>53</v>
      </c>
      <c r="Z1217" t="s">
        <v>54</v>
      </c>
      <c r="AH1217" t="s">
        <v>3482</v>
      </c>
      <c r="AI1217" t="s">
        <v>162</v>
      </c>
      <c r="AJ1217">
        <v>30</v>
      </c>
      <c r="AK1217" t="s">
        <v>57</v>
      </c>
      <c r="AL1217" t="s">
        <v>58</v>
      </c>
      <c r="AM1217" t="s">
        <v>58</v>
      </c>
      <c r="AN1217" t="s">
        <v>58</v>
      </c>
      <c r="AO1217" t="s">
        <v>58</v>
      </c>
      <c r="AP1217" t="s">
        <v>58</v>
      </c>
      <c r="AQ1217" t="s">
        <v>58</v>
      </c>
    </row>
    <row r="1218" spans="1:43" x14ac:dyDescent="0.35">
      <c r="A1218" t="s">
        <v>4381</v>
      </c>
      <c r="B1218" t="s">
        <v>47</v>
      </c>
      <c r="C1218" t="s">
        <v>4382</v>
      </c>
      <c r="E1218" t="s">
        <v>49</v>
      </c>
      <c r="F1218" t="s">
        <v>4383</v>
      </c>
      <c r="G1218" t="s">
        <v>4384</v>
      </c>
      <c r="I1218" t="str">
        <f>HYPERLINK("https://play.google.com/store/apps/details?id=com.finopaymentbank.mobile&amp;reviewId=db454f2a-017f-4b0b-88b5-fcd27fd85244","https://play.google.com/store/apps/details?id=com.finopaymentbank.mobile&amp;reviewId=db454f2a-017f-4b0b-88b5-fcd27fd85244")</f>
        <v>https://play.google.com/store/apps/details?id=com.finopaymentbank.mobile&amp;reviewId=db454f2a-017f-4b0b-88b5-fcd27fd85244</v>
      </c>
      <c r="J1218" t="s">
        <v>52</v>
      </c>
      <c r="Y1218" t="s">
        <v>53</v>
      </c>
      <c r="Z1218" t="s">
        <v>54</v>
      </c>
      <c r="AI1218" t="s">
        <v>4385</v>
      </c>
      <c r="AJ1218">
        <v>29</v>
      </c>
      <c r="AK1218" t="s">
        <v>74</v>
      </c>
      <c r="AL1218" t="s">
        <v>58</v>
      </c>
      <c r="AM1218" t="s">
        <v>58</v>
      </c>
      <c r="AN1218" t="s">
        <v>58</v>
      </c>
      <c r="AO1218" t="s">
        <v>58</v>
      </c>
      <c r="AP1218" t="s">
        <v>58</v>
      </c>
      <c r="AQ1218" t="s">
        <v>58</v>
      </c>
    </row>
    <row r="1219" spans="1:43" x14ac:dyDescent="0.35">
      <c r="A1219" t="s">
        <v>4381</v>
      </c>
      <c r="B1219" t="s">
        <v>47</v>
      </c>
      <c r="C1219" t="s">
        <v>4386</v>
      </c>
      <c r="E1219" t="s">
        <v>49</v>
      </c>
      <c r="F1219" t="s">
        <v>77</v>
      </c>
      <c r="G1219" t="s">
        <v>4387</v>
      </c>
      <c r="I1219" t="str">
        <f>HYPERLINK("https://play.google.com/store/apps/details?id=com.finopaymentbank.mobile&amp;reviewId=17df5fb5-c900-477c-9e78-faf9b74a17a1","https://play.google.com/store/apps/details?id=com.finopaymentbank.mobile&amp;reviewId=17df5fb5-c900-477c-9e78-faf9b74a17a1")</f>
        <v>https://play.google.com/store/apps/details?id=com.finopaymentbank.mobile&amp;reviewId=17df5fb5-c900-477c-9e78-faf9b74a17a1</v>
      </c>
      <c r="J1219" t="s">
        <v>52</v>
      </c>
      <c r="Y1219" t="s">
        <v>53</v>
      </c>
      <c r="Z1219" t="s">
        <v>54</v>
      </c>
      <c r="AH1219" t="s">
        <v>3482</v>
      </c>
      <c r="AI1219" t="s">
        <v>319</v>
      </c>
      <c r="AJ1219">
        <v>33</v>
      </c>
      <c r="AK1219" t="s">
        <v>81</v>
      </c>
      <c r="AL1219" t="s">
        <v>58</v>
      </c>
      <c r="AM1219" t="s">
        <v>58</v>
      </c>
      <c r="AN1219" t="s">
        <v>58</v>
      </c>
      <c r="AO1219" t="s">
        <v>58</v>
      </c>
      <c r="AP1219" t="s">
        <v>58</v>
      </c>
      <c r="AQ1219" t="s">
        <v>58</v>
      </c>
    </row>
    <row r="1220" spans="1:43" x14ac:dyDescent="0.35">
      <c r="A1220" t="s">
        <v>4381</v>
      </c>
      <c r="B1220" t="s">
        <v>47</v>
      </c>
      <c r="C1220" t="s">
        <v>4388</v>
      </c>
      <c r="E1220" t="s">
        <v>49</v>
      </c>
      <c r="F1220" t="s">
        <v>4389</v>
      </c>
      <c r="G1220" t="s">
        <v>4390</v>
      </c>
      <c r="I1220" t="str">
        <f>HYPERLINK("https://play.google.com/store/apps/details?id=com.finopaymentbank.mobile&amp;reviewId=f3b41056-6aa3-454d-8367-17459c16e7a2","https://play.google.com/store/apps/details?id=com.finopaymentbank.mobile&amp;reviewId=f3b41056-6aa3-454d-8367-17459c16e7a2")</f>
        <v>https://play.google.com/store/apps/details?id=com.finopaymentbank.mobile&amp;reviewId=f3b41056-6aa3-454d-8367-17459c16e7a2</v>
      </c>
      <c r="Y1220" t="s">
        <v>53</v>
      </c>
      <c r="Z1220" t="s">
        <v>54</v>
      </c>
      <c r="AH1220" t="s">
        <v>3482</v>
      </c>
      <c r="AI1220" t="s">
        <v>4391</v>
      </c>
      <c r="AJ1220">
        <v>30</v>
      </c>
      <c r="AK1220" t="s">
        <v>3728</v>
      </c>
      <c r="AL1220" t="s">
        <v>58</v>
      </c>
      <c r="AM1220" t="s">
        <v>58</v>
      </c>
      <c r="AN1220" t="s">
        <v>58</v>
      </c>
      <c r="AO1220" t="s">
        <v>58</v>
      </c>
      <c r="AP1220" t="s">
        <v>58</v>
      </c>
      <c r="AQ1220" t="s">
        <v>58</v>
      </c>
    </row>
    <row r="1221" spans="1:43" x14ac:dyDescent="0.35">
      <c r="A1221" t="s">
        <v>4381</v>
      </c>
      <c r="B1221" t="s">
        <v>47</v>
      </c>
      <c r="C1221" t="s">
        <v>4392</v>
      </c>
      <c r="E1221" t="s">
        <v>76</v>
      </c>
      <c r="F1221" t="s">
        <v>4393</v>
      </c>
      <c r="G1221" t="s">
        <v>4394</v>
      </c>
      <c r="I1221" t="str">
        <f>HYPERLINK("https://play.google.com/store/apps/details?id=com.finopaymentbank.mobile&amp;reviewId=edb6afc5-8232-44f7-bf58-047dce31294d","https://play.google.com/store/apps/details?id=com.finopaymentbank.mobile&amp;reviewId=edb6afc5-8232-44f7-bf58-047dce31294d")</f>
        <v>https://play.google.com/store/apps/details?id=com.finopaymentbank.mobile&amp;reviewId=edb6afc5-8232-44f7-bf58-047dce31294d</v>
      </c>
      <c r="J1221" t="s">
        <v>52</v>
      </c>
      <c r="Y1221" t="s">
        <v>53</v>
      </c>
      <c r="Z1221" t="s">
        <v>114</v>
      </c>
      <c r="AH1221" t="s">
        <v>1990</v>
      </c>
      <c r="AI1221" t="s">
        <v>356</v>
      </c>
      <c r="AJ1221">
        <v>30</v>
      </c>
      <c r="AK1221" t="s">
        <v>63</v>
      </c>
      <c r="AL1221" t="s">
        <v>58</v>
      </c>
      <c r="AM1221" t="s">
        <v>58</v>
      </c>
      <c r="AN1221" t="s">
        <v>58</v>
      </c>
      <c r="AO1221" t="s">
        <v>58</v>
      </c>
      <c r="AP1221" t="s">
        <v>58</v>
      </c>
      <c r="AQ1221" t="s">
        <v>58</v>
      </c>
    </row>
    <row r="1222" spans="1:43" x14ac:dyDescent="0.35">
      <c r="A1222" t="s">
        <v>4381</v>
      </c>
      <c r="B1222" t="s">
        <v>47</v>
      </c>
      <c r="C1222" t="s">
        <v>4395</v>
      </c>
      <c r="E1222" t="s">
        <v>49</v>
      </c>
      <c r="F1222" t="s">
        <v>4396</v>
      </c>
      <c r="G1222" t="s">
        <v>4397</v>
      </c>
      <c r="I1222" t="str">
        <f>HYPERLINK("https://play.google.com/store/apps/details?id=com.finopaymentbank.mobile&amp;reviewId=a2767310-4693-49b9-8adc-585e134385ec","https://play.google.com/store/apps/details?id=com.finopaymentbank.mobile&amp;reviewId=a2767310-4693-49b9-8adc-585e134385ec")</f>
        <v>https://play.google.com/store/apps/details?id=com.finopaymentbank.mobile&amp;reviewId=a2767310-4693-49b9-8adc-585e134385ec</v>
      </c>
      <c r="Y1222" t="s">
        <v>53</v>
      </c>
      <c r="Z1222" t="s">
        <v>54</v>
      </c>
      <c r="AH1222" t="s">
        <v>3482</v>
      </c>
      <c r="AI1222" t="s">
        <v>106</v>
      </c>
      <c r="AJ1222">
        <v>31</v>
      </c>
      <c r="AK1222" t="s">
        <v>74</v>
      </c>
      <c r="AL1222" t="s">
        <v>58</v>
      </c>
      <c r="AM1222" t="s">
        <v>58</v>
      </c>
      <c r="AN1222" t="s">
        <v>58</v>
      </c>
      <c r="AO1222" t="s">
        <v>58</v>
      </c>
      <c r="AP1222" t="s">
        <v>58</v>
      </c>
      <c r="AQ1222" t="s">
        <v>58</v>
      </c>
    </row>
    <row r="1223" spans="1:43" x14ac:dyDescent="0.35">
      <c r="A1223" t="s">
        <v>4381</v>
      </c>
      <c r="B1223" t="s">
        <v>47</v>
      </c>
      <c r="C1223" t="s">
        <v>4398</v>
      </c>
      <c r="E1223" t="s">
        <v>49</v>
      </c>
      <c r="F1223" t="s">
        <v>2157</v>
      </c>
      <c r="G1223" t="s">
        <v>4399</v>
      </c>
      <c r="I1223" t="str">
        <f>HYPERLINK("https://play.google.com/store/apps/details?id=com.finopaymentbank.mobile&amp;reviewId=56811289-f1a9-408b-8652-524cec9801d5","https://play.google.com/store/apps/details?id=com.finopaymentbank.mobile&amp;reviewId=56811289-f1a9-408b-8652-524cec9801d5")</f>
        <v>https://play.google.com/store/apps/details?id=com.finopaymentbank.mobile&amp;reviewId=56811289-f1a9-408b-8652-524cec9801d5</v>
      </c>
      <c r="J1223" t="s">
        <v>52</v>
      </c>
      <c r="Y1223" t="s">
        <v>53</v>
      </c>
      <c r="Z1223" t="s">
        <v>54</v>
      </c>
      <c r="AH1223" t="s">
        <v>3482</v>
      </c>
      <c r="AI1223" t="s">
        <v>2558</v>
      </c>
      <c r="AJ1223">
        <v>30</v>
      </c>
      <c r="AK1223" t="s">
        <v>154</v>
      </c>
      <c r="AL1223" t="s">
        <v>58</v>
      </c>
      <c r="AM1223" t="s">
        <v>58</v>
      </c>
      <c r="AN1223" t="s">
        <v>58</v>
      </c>
      <c r="AO1223" t="s">
        <v>58</v>
      </c>
      <c r="AP1223" t="s">
        <v>58</v>
      </c>
      <c r="AQ1223" t="s">
        <v>58</v>
      </c>
    </row>
    <row r="1224" spans="1:43" x14ac:dyDescent="0.35">
      <c r="A1224" t="s">
        <v>4381</v>
      </c>
      <c r="B1224" t="s">
        <v>47</v>
      </c>
      <c r="C1224" t="s">
        <v>4400</v>
      </c>
      <c r="E1224" t="s">
        <v>49</v>
      </c>
      <c r="F1224" t="s">
        <v>4401</v>
      </c>
      <c r="G1224" t="s">
        <v>4402</v>
      </c>
      <c r="I1224" t="str">
        <f>HYPERLINK("https://play.google.com/store/apps/details?id=com.finopaymentbank.mobile&amp;reviewId=a3e3050b-5803-4634-a42a-b09c8c4ae026","https://play.google.com/store/apps/details?id=com.finopaymentbank.mobile&amp;reviewId=a3e3050b-5803-4634-a42a-b09c8c4ae026")</f>
        <v>https://play.google.com/store/apps/details?id=com.finopaymentbank.mobile&amp;reviewId=a3e3050b-5803-4634-a42a-b09c8c4ae026</v>
      </c>
      <c r="J1224" t="s">
        <v>92</v>
      </c>
      <c r="Y1224" t="s">
        <v>53</v>
      </c>
      <c r="Z1224" t="s">
        <v>54</v>
      </c>
      <c r="AI1224" t="s">
        <v>622</v>
      </c>
      <c r="AJ1224">
        <v>28</v>
      </c>
      <c r="AK1224" t="s">
        <v>63</v>
      </c>
      <c r="AL1224" t="s">
        <v>58</v>
      </c>
      <c r="AM1224" t="s">
        <v>58</v>
      </c>
      <c r="AN1224" t="s">
        <v>58</v>
      </c>
      <c r="AO1224" t="s">
        <v>58</v>
      </c>
      <c r="AP1224" t="s">
        <v>58</v>
      </c>
      <c r="AQ1224" t="s">
        <v>58</v>
      </c>
    </row>
    <row r="1225" spans="1:43" x14ac:dyDescent="0.35">
      <c r="A1225" t="s">
        <v>4381</v>
      </c>
      <c r="B1225" t="s">
        <v>47</v>
      </c>
      <c r="C1225" t="s">
        <v>4403</v>
      </c>
      <c r="E1225" t="s">
        <v>49</v>
      </c>
      <c r="F1225" t="s">
        <v>4404</v>
      </c>
      <c r="G1225" t="s">
        <v>4405</v>
      </c>
      <c r="I1225" t="str">
        <f>HYPERLINK("https://play.google.com/store/apps/details?id=com.finopaymentbank.mobile&amp;reviewId=99a99100-1177-40e0-8221-5b8fb096eef1","https://play.google.com/store/apps/details?id=com.finopaymentbank.mobile&amp;reviewId=99a99100-1177-40e0-8221-5b8fb096eef1")</f>
        <v>https://play.google.com/store/apps/details?id=com.finopaymentbank.mobile&amp;reviewId=99a99100-1177-40e0-8221-5b8fb096eef1</v>
      </c>
      <c r="J1225" t="s">
        <v>52</v>
      </c>
      <c r="Y1225" t="s">
        <v>53</v>
      </c>
      <c r="Z1225" t="s">
        <v>54</v>
      </c>
      <c r="AI1225" t="s">
        <v>2165</v>
      </c>
      <c r="AJ1225">
        <v>33</v>
      </c>
      <c r="AK1225" t="s">
        <v>63</v>
      </c>
      <c r="AL1225" t="s">
        <v>58</v>
      </c>
      <c r="AM1225" t="s">
        <v>58</v>
      </c>
      <c r="AN1225" t="s">
        <v>58</v>
      </c>
      <c r="AO1225" t="s">
        <v>58</v>
      </c>
      <c r="AP1225" t="s">
        <v>58</v>
      </c>
      <c r="AQ1225" t="s">
        <v>58</v>
      </c>
    </row>
    <row r="1226" spans="1:43" x14ac:dyDescent="0.35">
      <c r="A1226" t="s">
        <v>4381</v>
      </c>
      <c r="B1226" t="s">
        <v>47</v>
      </c>
      <c r="C1226" t="s">
        <v>4406</v>
      </c>
      <c r="E1226" t="s">
        <v>49</v>
      </c>
      <c r="F1226" t="s">
        <v>4407</v>
      </c>
      <c r="G1226" t="s">
        <v>4408</v>
      </c>
      <c r="I1226" t="str">
        <f>HYPERLINK("https://play.google.com/store/apps/details?id=com.finopaymentbank.mobile&amp;reviewId=ca766731-52f6-4d01-87d7-e2d71c073dc4","https://play.google.com/store/apps/details?id=com.finopaymentbank.mobile&amp;reviewId=ca766731-52f6-4d01-87d7-e2d71c073dc4")</f>
        <v>https://play.google.com/store/apps/details?id=com.finopaymentbank.mobile&amp;reviewId=ca766731-52f6-4d01-87d7-e2d71c073dc4</v>
      </c>
      <c r="J1226" t="s">
        <v>52</v>
      </c>
      <c r="Y1226" t="s">
        <v>53</v>
      </c>
      <c r="Z1226" t="s">
        <v>54</v>
      </c>
      <c r="AH1226" t="s">
        <v>3482</v>
      </c>
      <c r="AI1226" t="s">
        <v>2627</v>
      </c>
      <c r="AJ1226">
        <v>29</v>
      </c>
      <c r="AK1226" t="s">
        <v>57</v>
      </c>
      <c r="AL1226" t="s">
        <v>58</v>
      </c>
      <c r="AM1226" t="s">
        <v>58</v>
      </c>
      <c r="AN1226" t="s">
        <v>58</v>
      </c>
      <c r="AO1226" t="s">
        <v>58</v>
      </c>
      <c r="AP1226" t="s">
        <v>58</v>
      </c>
      <c r="AQ1226" t="s">
        <v>58</v>
      </c>
    </row>
    <row r="1227" spans="1:43" x14ac:dyDescent="0.35">
      <c r="A1227" t="s">
        <v>4381</v>
      </c>
      <c r="B1227" t="s">
        <v>47</v>
      </c>
      <c r="C1227" t="s">
        <v>4409</v>
      </c>
      <c r="E1227" t="s">
        <v>49</v>
      </c>
      <c r="F1227" t="s">
        <v>4410</v>
      </c>
      <c r="G1227" t="s">
        <v>4411</v>
      </c>
      <c r="I1227" t="str">
        <f>HYPERLINK("https://play.google.com/store/apps/details?id=com.finopaymentbank.mobile&amp;reviewId=39f1c875-46af-4445-b5ac-f7147ede9a78","https://play.google.com/store/apps/details?id=com.finopaymentbank.mobile&amp;reviewId=39f1c875-46af-4445-b5ac-f7147ede9a78")</f>
        <v>https://play.google.com/store/apps/details?id=com.finopaymentbank.mobile&amp;reviewId=39f1c875-46af-4445-b5ac-f7147ede9a78</v>
      </c>
      <c r="J1227" t="s">
        <v>52</v>
      </c>
      <c r="Y1227" t="s">
        <v>53</v>
      </c>
      <c r="Z1227" t="s">
        <v>54</v>
      </c>
      <c r="AH1227" t="s">
        <v>3482</v>
      </c>
      <c r="AI1227" t="s">
        <v>698</v>
      </c>
      <c r="AJ1227">
        <v>29</v>
      </c>
      <c r="AK1227" t="s">
        <v>63</v>
      </c>
      <c r="AL1227" t="s">
        <v>58</v>
      </c>
      <c r="AM1227" t="s">
        <v>58</v>
      </c>
      <c r="AN1227" t="s">
        <v>58</v>
      </c>
      <c r="AO1227" t="s">
        <v>58</v>
      </c>
      <c r="AP1227" t="s">
        <v>58</v>
      </c>
      <c r="AQ1227" t="s">
        <v>58</v>
      </c>
    </row>
    <row r="1228" spans="1:43" x14ac:dyDescent="0.35">
      <c r="A1228" t="s">
        <v>4412</v>
      </c>
      <c r="B1228" t="s">
        <v>47</v>
      </c>
      <c r="C1228" t="s">
        <v>4413</v>
      </c>
      <c r="E1228" t="s">
        <v>76</v>
      </c>
      <c r="F1228" t="s">
        <v>4414</v>
      </c>
      <c r="G1228" t="s">
        <v>4415</v>
      </c>
      <c r="I1228" t="str">
        <f>HYPERLINK("https://play.google.com/store/apps/details?id=com.finopaymentbank.mobile&amp;reviewId=069ef2c3-f0a8-4b11-92f3-21eee9f4c580","https://play.google.com/store/apps/details?id=com.finopaymentbank.mobile&amp;reviewId=069ef2c3-f0a8-4b11-92f3-21eee9f4c580")</f>
        <v>https://play.google.com/store/apps/details?id=com.finopaymentbank.mobile&amp;reviewId=069ef2c3-f0a8-4b11-92f3-21eee9f4c580</v>
      </c>
      <c r="J1228" t="s">
        <v>52</v>
      </c>
      <c r="Y1228" t="s">
        <v>53</v>
      </c>
      <c r="Z1228" t="s">
        <v>114</v>
      </c>
      <c r="AH1228" t="s">
        <v>3482</v>
      </c>
      <c r="AI1228" t="s">
        <v>656</v>
      </c>
      <c r="AJ1228">
        <v>31</v>
      </c>
      <c r="AK1228" t="s">
        <v>63</v>
      </c>
      <c r="AL1228" t="s">
        <v>58</v>
      </c>
      <c r="AM1228" t="s">
        <v>58</v>
      </c>
      <c r="AN1228" t="s">
        <v>58</v>
      </c>
      <c r="AO1228" t="s">
        <v>58</v>
      </c>
      <c r="AP1228" t="s">
        <v>58</v>
      </c>
      <c r="AQ1228" t="s">
        <v>58</v>
      </c>
    </row>
    <row r="1229" spans="1:43" x14ac:dyDescent="0.35">
      <c r="A1229" t="s">
        <v>4412</v>
      </c>
      <c r="B1229" t="s">
        <v>47</v>
      </c>
      <c r="C1229" t="s">
        <v>4416</v>
      </c>
      <c r="E1229" t="s">
        <v>76</v>
      </c>
      <c r="F1229" t="s">
        <v>4417</v>
      </c>
      <c r="G1229" t="s">
        <v>4418</v>
      </c>
      <c r="I1229" t="str">
        <f>HYPERLINK("https://play.google.com/store/apps/details?id=com.finopaymentbank.mobile&amp;reviewId=41cca771-e9d5-4050-94e8-0f52d17c352e","https://play.google.com/store/apps/details?id=com.finopaymentbank.mobile&amp;reviewId=41cca771-e9d5-4050-94e8-0f52d17c352e")</f>
        <v>https://play.google.com/store/apps/details?id=com.finopaymentbank.mobile&amp;reviewId=41cca771-e9d5-4050-94e8-0f52d17c352e</v>
      </c>
      <c r="J1229" t="s">
        <v>52</v>
      </c>
      <c r="Y1229" t="s">
        <v>53</v>
      </c>
      <c r="Z1229" t="s">
        <v>114</v>
      </c>
      <c r="AH1229" t="s">
        <v>3482</v>
      </c>
      <c r="AI1229" t="s">
        <v>4419</v>
      </c>
      <c r="AJ1229">
        <v>33</v>
      </c>
      <c r="AK1229" t="s">
        <v>63</v>
      </c>
      <c r="AL1229" t="s">
        <v>58</v>
      </c>
      <c r="AM1229" t="s">
        <v>58</v>
      </c>
      <c r="AN1229" t="s">
        <v>58</v>
      </c>
      <c r="AO1229" t="s">
        <v>58</v>
      </c>
      <c r="AP1229" t="s">
        <v>58</v>
      </c>
      <c r="AQ1229" t="s">
        <v>58</v>
      </c>
    </row>
    <row r="1230" spans="1:43" x14ac:dyDescent="0.35">
      <c r="A1230" t="s">
        <v>4412</v>
      </c>
      <c r="B1230" t="s">
        <v>47</v>
      </c>
      <c r="C1230" t="s">
        <v>4420</v>
      </c>
      <c r="E1230" t="s">
        <v>76</v>
      </c>
      <c r="F1230" t="s">
        <v>4421</v>
      </c>
      <c r="G1230" t="s">
        <v>4422</v>
      </c>
      <c r="I1230" t="str">
        <f>HYPERLINK("https://play.google.com/store/apps/details?id=com.finopaymentbank.mobile&amp;reviewId=4f4dfb18-fc9b-4701-8031-3455269ae9b6","https://play.google.com/store/apps/details?id=com.finopaymentbank.mobile&amp;reviewId=4f4dfb18-fc9b-4701-8031-3455269ae9b6")</f>
        <v>https://play.google.com/store/apps/details?id=com.finopaymentbank.mobile&amp;reviewId=4f4dfb18-fc9b-4701-8031-3455269ae9b6</v>
      </c>
      <c r="J1230" t="s">
        <v>52</v>
      </c>
      <c r="Y1230" t="s">
        <v>53</v>
      </c>
      <c r="Z1230" t="s">
        <v>114</v>
      </c>
      <c r="AH1230" t="s">
        <v>3482</v>
      </c>
      <c r="AI1230" t="s">
        <v>115</v>
      </c>
      <c r="AJ1230">
        <v>31</v>
      </c>
      <c r="AK1230" t="s">
        <v>63</v>
      </c>
      <c r="AL1230" t="s">
        <v>58</v>
      </c>
      <c r="AM1230" t="s">
        <v>58</v>
      </c>
      <c r="AN1230" t="s">
        <v>58</v>
      </c>
      <c r="AO1230" t="s">
        <v>58</v>
      </c>
      <c r="AP1230" t="s">
        <v>58</v>
      </c>
      <c r="AQ1230" t="s">
        <v>58</v>
      </c>
    </row>
    <row r="1231" spans="1:43" x14ac:dyDescent="0.35">
      <c r="A1231" t="s">
        <v>4412</v>
      </c>
      <c r="B1231" t="s">
        <v>47</v>
      </c>
      <c r="C1231" t="s">
        <v>4423</v>
      </c>
      <c r="E1231" t="s">
        <v>49</v>
      </c>
      <c r="F1231" t="s">
        <v>4424</v>
      </c>
      <c r="G1231" t="s">
        <v>4425</v>
      </c>
      <c r="I1231" t="str">
        <f>HYPERLINK("https://play.google.com/store/apps/details?id=com.finopaymentbank.mobile&amp;reviewId=fa32528d-daaa-40d1-9f40-8f738f5e9703","https://play.google.com/store/apps/details?id=com.finopaymentbank.mobile&amp;reviewId=fa32528d-daaa-40d1-9f40-8f738f5e9703")</f>
        <v>https://play.google.com/store/apps/details?id=com.finopaymentbank.mobile&amp;reviewId=fa32528d-daaa-40d1-9f40-8f738f5e9703</v>
      </c>
      <c r="J1231" t="s">
        <v>52</v>
      </c>
      <c r="Y1231" t="s">
        <v>53</v>
      </c>
      <c r="Z1231" t="s">
        <v>54</v>
      </c>
      <c r="AH1231" t="s">
        <v>3482</v>
      </c>
      <c r="AI1231" t="s">
        <v>4426</v>
      </c>
      <c r="AJ1231">
        <v>33</v>
      </c>
      <c r="AK1231" t="s">
        <v>63</v>
      </c>
      <c r="AL1231" t="s">
        <v>58</v>
      </c>
      <c r="AM1231" t="s">
        <v>58</v>
      </c>
      <c r="AN1231" t="s">
        <v>58</v>
      </c>
      <c r="AO1231" t="s">
        <v>58</v>
      </c>
      <c r="AP1231" t="s">
        <v>58</v>
      </c>
      <c r="AQ1231" t="s">
        <v>58</v>
      </c>
    </row>
    <row r="1232" spans="1:43" x14ac:dyDescent="0.35">
      <c r="A1232" t="s">
        <v>4412</v>
      </c>
      <c r="B1232" t="s">
        <v>47</v>
      </c>
      <c r="C1232" t="s">
        <v>4427</v>
      </c>
      <c r="E1232" t="s">
        <v>76</v>
      </c>
      <c r="F1232" t="s">
        <v>4428</v>
      </c>
      <c r="G1232" t="s">
        <v>4429</v>
      </c>
      <c r="I1232" t="str">
        <f>HYPERLINK("https://play.google.com/store/apps/details?id=com.finopaymentbank.mobile&amp;reviewId=81d6e855-ba9d-4bca-aac4-c854e932e358","https://play.google.com/store/apps/details?id=com.finopaymentbank.mobile&amp;reviewId=81d6e855-ba9d-4bca-aac4-c854e932e358")</f>
        <v>https://play.google.com/store/apps/details?id=com.finopaymentbank.mobile&amp;reviewId=81d6e855-ba9d-4bca-aac4-c854e932e358</v>
      </c>
      <c r="J1232" t="s">
        <v>52</v>
      </c>
      <c r="Y1232" t="s">
        <v>53</v>
      </c>
      <c r="Z1232" t="s">
        <v>114</v>
      </c>
      <c r="AI1232" t="s">
        <v>4430</v>
      </c>
      <c r="AJ1232">
        <v>29</v>
      </c>
      <c r="AK1232" t="s">
        <v>63</v>
      </c>
      <c r="AL1232" t="s">
        <v>58</v>
      </c>
      <c r="AM1232" t="s">
        <v>58</v>
      </c>
      <c r="AN1232" t="s">
        <v>58</v>
      </c>
      <c r="AO1232" t="s">
        <v>58</v>
      </c>
      <c r="AP1232" t="s">
        <v>58</v>
      </c>
      <c r="AQ1232" t="s">
        <v>58</v>
      </c>
    </row>
    <row r="1233" spans="1:43" x14ac:dyDescent="0.35">
      <c r="A1233" t="s">
        <v>4412</v>
      </c>
      <c r="B1233" t="s">
        <v>47</v>
      </c>
      <c r="C1233" t="s">
        <v>4431</v>
      </c>
      <c r="E1233" t="s">
        <v>49</v>
      </c>
      <c r="F1233" t="s">
        <v>4432</v>
      </c>
      <c r="G1233" t="s">
        <v>4433</v>
      </c>
      <c r="I1233" t="str">
        <f>HYPERLINK("https://play.google.com/store/apps/details?id=com.finopaymentbank.mobile&amp;reviewId=9d83d728-c425-45cd-89b3-340f03bce528","https://play.google.com/store/apps/details?id=com.finopaymentbank.mobile&amp;reviewId=9d83d728-c425-45cd-89b3-340f03bce528")</f>
        <v>https://play.google.com/store/apps/details?id=com.finopaymentbank.mobile&amp;reviewId=9d83d728-c425-45cd-89b3-340f03bce528</v>
      </c>
      <c r="J1233" t="s">
        <v>52</v>
      </c>
      <c r="Y1233" t="s">
        <v>53</v>
      </c>
      <c r="Z1233" t="s">
        <v>54</v>
      </c>
      <c r="AH1233" t="s">
        <v>3482</v>
      </c>
      <c r="AI1233" t="s">
        <v>2258</v>
      </c>
      <c r="AJ1233">
        <v>33</v>
      </c>
      <c r="AK1233" t="s">
        <v>63</v>
      </c>
      <c r="AL1233" t="s">
        <v>58</v>
      </c>
      <c r="AM1233" t="s">
        <v>58</v>
      </c>
      <c r="AN1233" t="s">
        <v>58</v>
      </c>
      <c r="AO1233" t="s">
        <v>58</v>
      </c>
      <c r="AP1233" t="s">
        <v>58</v>
      </c>
      <c r="AQ1233" t="s">
        <v>58</v>
      </c>
    </row>
    <row r="1234" spans="1:43" x14ac:dyDescent="0.35">
      <c r="A1234" t="s">
        <v>4412</v>
      </c>
      <c r="B1234" t="s">
        <v>47</v>
      </c>
      <c r="C1234" t="s">
        <v>3373</v>
      </c>
      <c r="E1234" t="s">
        <v>49</v>
      </c>
      <c r="F1234" t="s">
        <v>680</v>
      </c>
      <c r="G1234" t="s">
        <v>4434</v>
      </c>
      <c r="I1234" t="str">
        <f>HYPERLINK("https://play.google.com/store/apps/details?id=com.finopaymentbank.mobile&amp;reviewId=830ce50d-3952-43e6-9cdf-7ff4fbe93746","https://play.google.com/store/apps/details?id=com.finopaymentbank.mobile&amp;reviewId=830ce50d-3952-43e6-9cdf-7ff4fbe93746")</f>
        <v>https://play.google.com/store/apps/details?id=com.finopaymentbank.mobile&amp;reviewId=830ce50d-3952-43e6-9cdf-7ff4fbe93746</v>
      </c>
      <c r="J1234" t="s">
        <v>52</v>
      </c>
      <c r="Y1234" t="s">
        <v>53</v>
      </c>
      <c r="Z1234" t="s">
        <v>54</v>
      </c>
      <c r="AI1234" t="s">
        <v>686</v>
      </c>
      <c r="AJ1234">
        <v>30</v>
      </c>
      <c r="AK1234" t="s">
        <v>63</v>
      </c>
      <c r="AL1234" t="s">
        <v>58</v>
      </c>
      <c r="AM1234" t="s">
        <v>58</v>
      </c>
      <c r="AN1234" t="s">
        <v>58</v>
      </c>
      <c r="AO1234" t="s">
        <v>58</v>
      </c>
      <c r="AP1234" t="s">
        <v>58</v>
      </c>
      <c r="AQ1234" t="s">
        <v>58</v>
      </c>
    </row>
    <row r="1235" spans="1:43" x14ac:dyDescent="0.35">
      <c r="A1235" t="s">
        <v>4412</v>
      </c>
      <c r="B1235" t="s">
        <v>47</v>
      </c>
      <c r="C1235" t="s">
        <v>4435</v>
      </c>
      <c r="E1235" t="s">
        <v>49</v>
      </c>
      <c r="F1235" t="s">
        <v>713</v>
      </c>
      <c r="G1235" t="s">
        <v>4436</v>
      </c>
      <c r="I1235" t="str">
        <f>HYPERLINK("https://play.google.com/store/apps/details?id=com.finopaymentbank.mobile&amp;reviewId=1950ddeb-c7d7-48b7-a1d6-05dfb53ba181","https://play.google.com/store/apps/details?id=com.finopaymentbank.mobile&amp;reviewId=1950ddeb-c7d7-48b7-a1d6-05dfb53ba181")</f>
        <v>https://play.google.com/store/apps/details?id=com.finopaymentbank.mobile&amp;reviewId=1950ddeb-c7d7-48b7-a1d6-05dfb53ba181</v>
      </c>
      <c r="J1235" t="s">
        <v>52</v>
      </c>
      <c r="Y1235" t="s">
        <v>53</v>
      </c>
      <c r="Z1235" t="s">
        <v>54</v>
      </c>
      <c r="AI1235" t="s">
        <v>215</v>
      </c>
      <c r="AJ1235">
        <v>31</v>
      </c>
      <c r="AK1235" t="s">
        <v>81</v>
      </c>
      <c r="AL1235" t="s">
        <v>58</v>
      </c>
      <c r="AM1235" t="s">
        <v>58</v>
      </c>
      <c r="AN1235" t="s">
        <v>58</v>
      </c>
      <c r="AO1235" t="s">
        <v>58</v>
      </c>
      <c r="AP1235" t="s">
        <v>58</v>
      </c>
      <c r="AQ1235" t="s">
        <v>58</v>
      </c>
    </row>
    <row r="1236" spans="1:43" x14ac:dyDescent="0.35">
      <c r="A1236" t="s">
        <v>4412</v>
      </c>
      <c r="B1236" t="s">
        <v>47</v>
      </c>
      <c r="C1236" t="s">
        <v>4437</v>
      </c>
      <c r="E1236" t="s">
        <v>49</v>
      </c>
      <c r="F1236" t="s">
        <v>86</v>
      </c>
      <c r="G1236" t="s">
        <v>4438</v>
      </c>
      <c r="I1236" t="str">
        <f>HYPERLINK("https://play.google.com/store/apps/details?id=com.finopaymentbank.mobile&amp;reviewId=0d45dc13-bc4c-4f93-bbaa-ec2a3323c712","https://play.google.com/store/apps/details?id=com.finopaymentbank.mobile&amp;reviewId=0d45dc13-bc4c-4f93-bbaa-ec2a3323c712")</f>
        <v>https://play.google.com/store/apps/details?id=com.finopaymentbank.mobile&amp;reviewId=0d45dc13-bc4c-4f93-bbaa-ec2a3323c712</v>
      </c>
      <c r="J1236" t="s">
        <v>52</v>
      </c>
      <c r="Y1236" t="s">
        <v>53</v>
      </c>
      <c r="Z1236" t="s">
        <v>54</v>
      </c>
      <c r="AH1236" t="s">
        <v>3482</v>
      </c>
      <c r="AI1236" t="s">
        <v>352</v>
      </c>
      <c r="AJ1236">
        <v>31</v>
      </c>
      <c r="AK1236" t="s">
        <v>57</v>
      </c>
      <c r="AL1236" t="s">
        <v>58</v>
      </c>
      <c r="AM1236" t="s">
        <v>58</v>
      </c>
      <c r="AN1236" t="s">
        <v>58</v>
      </c>
      <c r="AO1236" t="s">
        <v>58</v>
      </c>
      <c r="AP1236" t="s">
        <v>58</v>
      </c>
      <c r="AQ1236" t="s">
        <v>58</v>
      </c>
    </row>
    <row r="1237" spans="1:43" x14ac:dyDescent="0.35">
      <c r="A1237" t="s">
        <v>4412</v>
      </c>
      <c r="B1237" t="s">
        <v>47</v>
      </c>
      <c r="C1237" t="s">
        <v>4439</v>
      </c>
      <c r="E1237" t="s">
        <v>76</v>
      </c>
      <c r="F1237" t="s">
        <v>4440</v>
      </c>
      <c r="G1237" t="s">
        <v>4441</v>
      </c>
      <c r="I1237" t="str">
        <f>HYPERLINK("https://play.google.com/store/apps/details?id=com.finopaymentbank.mobile&amp;reviewId=b6d84da7-1aaa-4178-b0d0-af2f06cdc18b","https://play.google.com/store/apps/details?id=com.finopaymentbank.mobile&amp;reviewId=b6d84da7-1aaa-4178-b0d0-af2f06cdc18b")</f>
        <v>https://play.google.com/store/apps/details?id=com.finopaymentbank.mobile&amp;reviewId=b6d84da7-1aaa-4178-b0d0-af2f06cdc18b</v>
      </c>
      <c r="Y1237" t="s">
        <v>53</v>
      </c>
      <c r="Z1237" t="s">
        <v>79</v>
      </c>
      <c r="AI1237" t="s">
        <v>1937</v>
      </c>
      <c r="AJ1237">
        <v>28</v>
      </c>
      <c r="AK1237" t="s">
        <v>70</v>
      </c>
      <c r="AL1237" t="s">
        <v>58</v>
      </c>
      <c r="AM1237" t="s">
        <v>58</v>
      </c>
      <c r="AN1237" t="s">
        <v>58</v>
      </c>
      <c r="AO1237" t="s">
        <v>58</v>
      </c>
      <c r="AP1237" t="s">
        <v>58</v>
      </c>
      <c r="AQ1237" t="s">
        <v>58</v>
      </c>
    </row>
    <row r="1238" spans="1:43" x14ac:dyDescent="0.35">
      <c r="A1238" t="s">
        <v>4412</v>
      </c>
      <c r="B1238" t="s">
        <v>47</v>
      </c>
      <c r="C1238" t="s">
        <v>4442</v>
      </c>
      <c r="E1238" t="s">
        <v>76</v>
      </c>
      <c r="F1238" t="s">
        <v>4443</v>
      </c>
      <c r="G1238" t="s">
        <v>4444</v>
      </c>
      <c r="I1238" t="str">
        <f>HYPERLINK("https://play.google.com/store/apps/details?id=com.finopaymentbank.mobile&amp;reviewId=52506c5c-4795-4aef-a1dc-ccd397d60a96","https://play.google.com/store/apps/details?id=com.finopaymentbank.mobile&amp;reviewId=52506c5c-4795-4aef-a1dc-ccd397d60a96")</f>
        <v>https://play.google.com/store/apps/details?id=com.finopaymentbank.mobile&amp;reviewId=52506c5c-4795-4aef-a1dc-ccd397d60a96</v>
      </c>
      <c r="J1238" t="s">
        <v>52</v>
      </c>
      <c r="Y1238" t="s">
        <v>53</v>
      </c>
      <c r="Z1238" t="s">
        <v>114</v>
      </c>
      <c r="AH1238" t="s">
        <v>1990</v>
      </c>
      <c r="AI1238" t="s">
        <v>106</v>
      </c>
      <c r="AJ1238">
        <v>31</v>
      </c>
      <c r="AK1238" t="s">
        <v>3078</v>
      </c>
      <c r="AL1238" t="s">
        <v>58</v>
      </c>
      <c r="AM1238" t="s">
        <v>58</v>
      </c>
      <c r="AN1238" t="s">
        <v>58</v>
      </c>
      <c r="AO1238" t="s">
        <v>58</v>
      </c>
      <c r="AP1238" t="s">
        <v>58</v>
      </c>
      <c r="AQ1238" t="s">
        <v>58</v>
      </c>
    </row>
    <row r="1239" spans="1:43" x14ac:dyDescent="0.35">
      <c r="A1239" t="s">
        <v>4412</v>
      </c>
      <c r="B1239" t="s">
        <v>47</v>
      </c>
      <c r="C1239" t="s">
        <v>4445</v>
      </c>
      <c r="E1239" t="s">
        <v>49</v>
      </c>
      <c r="F1239" t="s">
        <v>3080</v>
      </c>
      <c r="G1239" t="s">
        <v>4446</v>
      </c>
      <c r="I1239" t="str">
        <f>HYPERLINK("https://play.google.com/store/apps/details?id=com.finopaymentbank.mobile&amp;reviewId=50361a7d-1bf4-485b-aa23-7c970150a8b2","https://play.google.com/store/apps/details?id=com.finopaymentbank.mobile&amp;reviewId=50361a7d-1bf4-485b-aa23-7c970150a8b2")</f>
        <v>https://play.google.com/store/apps/details?id=com.finopaymentbank.mobile&amp;reviewId=50361a7d-1bf4-485b-aa23-7c970150a8b2</v>
      </c>
      <c r="J1239" t="s">
        <v>52</v>
      </c>
      <c r="Y1239" t="s">
        <v>53</v>
      </c>
      <c r="Z1239" t="s">
        <v>54</v>
      </c>
      <c r="AH1239" t="s">
        <v>4447</v>
      </c>
      <c r="AI1239" t="s">
        <v>193</v>
      </c>
      <c r="AJ1239">
        <v>29</v>
      </c>
      <c r="AK1239" t="s">
        <v>3078</v>
      </c>
      <c r="AL1239" t="s">
        <v>58</v>
      </c>
      <c r="AM1239" t="s">
        <v>58</v>
      </c>
      <c r="AN1239" t="s">
        <v>58</v>
      </c>
      <c r="AO1239" t="s">
        <v>58</v>
      </c>
      <c r="AP1239" t="s">
        <v>58</v>
      </c>
      <c r="AQ1239" t="s">
        <v>58</v>
      </c>
    </row>
    <row r="1240" spans="1:43" x14ac:dyDescent="0.35">
      <c r="A1240" t="s">
        <v>4412</v>
      </c>
      <c r="B1240" t="s">
        <v>47</v>
      </c>
      <c r="C1240" t="s">
        <v>4448</v>
      </c>
      <c r="E1240" t="s">
        <v>49</v>
      </c>
      <c r="F1240" t="s">
        <v>4449</v>
      </c>
      <c r="G1240" t="s">
        <v>4450</v>
      </c>
      <c r="I1240" t="str">
        <f>HYPERLINK("https://play.google.com/store/apps/details?id=com.finopaymentbank.mobile&amp;reviewId=543c1e11-7fab-4a44-947b-b5a09ab81e8f","https://play.google.com/store/apps/details?id=com.finopaymentbank.mobile&amp;reviewId=543c1e11-7fab-4a44-947b-b5a09ab81e8f")</f>
        <v>https://play.google.com/store/apps/details?id=com.finopaymentbank.mobile&amp;reviewId=543c1e11-7fab-4a44-947b-b5a09ab81e8f</v>
      </c>
      <c r="J1240" t="s">
        <v>52</v>
      </c>
      <c r="Y1240" t="s">
        <v>53</v>
      </c>
      <c r="Z1240" t="s">
        <v>54</v>
      </c>
      <c r="AD1240" t="s">
        <v>797</v>
      </c>
      <c r="AE1240" t="s">
        <v>95</v>
      </c>
      <c r="AF1240" t="s">
        <v>4451</v>
      </c>
      <c r="AI1240" t="s">
        <v>3390</v>
      </c>
      <c r="AJ1240">
        <v>33</v>
      </c>
      <c r="AK1240" t="s">
        <v>63</v>
      </c>
      <c r="AL1240" t="s">
        <v>58</v>
      </c>
      <c r="AM1240" t="s">
        <v>58</v>
      </c>
      <c r="AN1240" t="s">
        <v>58</v>
      </c>
      <c r="AO1240" t="s">
        <v>58</v>
      </c>
      <c r="AP1240" t="s">
        <v>58</v>
      </c>
      <c r="AQ1240" t="s">
        <v>58</v>
      </c>
    </row>
    <row r="1241" spans="1:43" x14ac:dyDescent="0.35">
      <c r="A1241" t="s">
        <v>4452</v>
      </c>
      <c r="B1241" t="s">
        <v>47</v>
      </c>
      <c r="C1241" t="s">
        <v>4453</v>
      </c>
      <c r="E1241" t="s">
        <v>49</v>
      </c>
      <c r="F1241" t="s">
        <v>4454</v>
      </c>
      <c r="G1241" t="s">
        <v>4455</v>
      </c>
      <c r="I1241" t="str">
        <f>HYPERLINK("https://play.google.com/store/apps/details?id=com.finopaymentbank.mobile&amp;reviewId=99435919-8a63-4414-9ced-bcb136b33329","https://play.google.com/store/apps/details?id=com.finopaymentbank.mobile&amp;reviewId=99435919-8a63-4414-9ced-bcb136b33329")</f>
        <v>https://play.google.com/store/apps/details?id=com.finopaymentbank.mobile&amp;reviewId=99435919-8a63-4414-9ced-bcb136b33329</v>
      </c>
      <c r="J1241" t="s">
        <v>52</v>
      </c>
      <c r="Y1241" t="s">
        <v>53</v>
      </c>
      <c r="Z1241" t="s">
        <v>54</v>
      </c>
      <c r="AH1241" t="s">
        <v>3482</v>
      </c>
      <c r="AI1241" t="s">
        <v>1998</v>
      </c>
      <c r="AJ1241">
        <v>31</v>
      </c>
      <c r="AK1241" t="s">
        <v>642</v>
      </c>
      <c r="AL1241" t="s">
        <v>58</v>
      </c>
      <c r="AM1241" t="s">
        <v>58</v>
      </c>
      <c r="AN1241" t="s">
        <v>58</v>
      </c>
      <c r="AO1241" t="s">
        <v>58</v>
      </c>
      <c r="AP1241" t="s">
        <v>58</v>
      </c>
      <c r="AQ1241" t="s">
        <v>58</v>
      </c>
    </row>
    <row r="1242" spans="1:43" x14ac:dyDescent="0.35">
      <c r="A1242" t="s">
        <v>4452</v>
      </c>
      <c r="B1242" t="s">
        <v>47</v>
      </c>
      <c r="C1242" t="s">
        <v>4456</v>
      </c>
      <c r="E1242" t="s">
        <v>49</v>
      </c>
      <c r="F1242" t="s">
        <v>334</v>
      </c>
      <c r="G1242" t="s">
        <v>4457</v>
      </c>
      <c r="I1242" t="str">
        <f>HYPERLINK("https://play.google.com/store/apps/details?id=com.finopaymentbank.mobile&amp;reviewId=5ce3b4fb-e16e-4017-a35f-9ea379f6df81","https://play.google.com/store/apps/details?id=com.finopaymentbank.mobile&amp;reviewId=5ce3b4fb-e16e-4017-a35f-9ea379f6df81")</f>
        <v>https://play.google.com/store/apps/details?id=com.finopaymentbank.mobile&amp;reviewId=5ce3b4fb-e16e-4017-a35f-9ea379f6df81</v>
      </c>
      <c r="J1242" t="s">
        <v>52</v>
      </c>
      <c r="Y1242" t="s">
        <v>53</v>
      </c>
      <c r="Z1242" t="s">
        <v>54</v>
      </c>
      <c r="AH1242" t="s">
        <v>3482</v>
      </c>
      <c r="AI1242" t="s">
        <v>2811</v>
      </c>
      <c r="AJ1242">
        <v>34</v>
      </c>
      <c r="AK1242" t="s">
        <v>249</v>
      </c>
      <c r="AL1242" t="s">
        <v>58</v>
      </c>
      <c r="AM1242" t="s">
        <v>58</v>
      </c>
      <c r="AN1242" t="s">
        <v>58</v>
      </c>
      <c r="AO1242" t="s">
        <v>58</v>
      </c>
      <c r="AP1242" t="s">
        <v>58</v>
      </c>
      <c r="AQ1242" t="s">
        <v>58</v>
      </c>
    </row>
    <row r="1243" spans="1:43" x14ac:dyDescent="0.35">
      <c r="A1243" t="s">
        <v>4452</v>
      </c>
      <c r="B1243" t="s">
        <v>47</v>
      </c>
      <c r="C1243" t="s">
        <v>4458</v>
      </c>
      <c r="E1243" t="s">
        <v>49</v>
      </c>
      <c r="F1243" t="s">
        <v>4459</v>
      </c>
      <c r="G1243" t="s">
        <v>4460</v>
      </c>
      <c r="I1243" t="str">
        <f>HYPERLINK("https://play.google.com/store/apps/details?id=com.finopaymentbank.mobile&amp;reviewId=39f05eef-2a4e-401c-ae0d-1e34b5337f93","https://play.google.com/store/apps/details?id=com.finopaymentbank.mobile&amp;reviewId=39f05eef-2a4e-401c-ae0d-1e34b5337f93")</f>
        <v>https://play.google.com/store/apps/details?id=com.finopaymentbank.mobile&amp;reviewId=39f05eef-2a4e-401c-ae0d-1e34b5337f93</v>
      </c>
      <c r="J1243" t="s">
        <v>52</v>
      </c>
      <c r="Y1243" t="s">
        <v>53</v>
      </c>
      <c r="Z1243" t="s">
        <v>54</v>
      </c>
      <c r="AI1243" t="s">
        <v>4461</v>
      </c>
      <c r="AJ1243">
        <v>26</v>
      </c>
      <c r="AK1243" t="s">
        <v>642</v>
      </c>
      <c r="AL1243" t="s">
        <v>58</v>
      </c>
      <c r="AM1243" t="s">
        <v>58</v>
      </c>
      <c r="AN1243" t="s">
        <v>58</v>
      </c>
      <c r="AO1243" t="s">
        <v>58</v>
      </c>
      <c r="AP1243" t="s">
        <v>58</v>
      </c>
      <c r="AQ1243" t="s">
        <v>58</v>
      </c>
    </row>
    <row r="1244" spans="1:43" x14ac:dyDescent="0.35">
      <c r="A1244" t="s">
        <v>4452</v>
      </c>
      <c r="B1244" t="s">
        <v>47</v>
      </c>
      <c r="C1244" t="s">
        <v>4462</v>
      </c>
      <c r="E1244" t="s">
        <v>76</v>
      </c>
      <c r="F1244" t="s">
        <v>4463</v>
      </c>
      <c r="G1244" t="s">
        <v>4464</v>
      </c>
      <c r="I1244" t="str">
        <f>HYPERLINK("https://play.google.com/store/apps/details?id=com.finopaymentbank.mobile&amp;reviewId=29a39520-0f20-45ad-9e87-02346d3f2fad","https://play.google.com/store/apps/details?id=com.finopaymentbank.mobile&amp;reviewId=29a39520-0f20-45ad-9e87-02346d3f2fad")</f>
        <v>https://play.google.com/store/apps/details?id=com.finopaymentbank.mobile&amp;reviewId=29a39520-0f20-45ad-9e87-02346d3f2fad</v>
      </c>
      <c r="J1244" t="s">
        <v>92</v>
      </c>
      <c r="Y1244" t="s">
        <v>53</v>
      </c>
      <c r="Z1244" t="s">
        <v>114</v>
      </c>
      <c r="AI1244" t="s">
        <v>2201</v>
      </c>
      <c r="AJ1244">
        <v>30</v>
      </c>
      <c r="AK1244" t="s">
        <v>63</v>
      </c>
      <c r="AL1244" t="s">
        <v>58</v>
      </c>
      <c r="AM1244" t="s">
        <v>58</v>
      </c>
      <c r="AN1244" t="s">
        <v>58</v>
      </c>
      <c r="AO1244" t="s">
        <v>58</v>
      </c>
      <c r="AP1244" t="s">
        <v>58</v>
      </c>
      <c r="AQ1244" t="s">
        <v>58</v>
      </c>
    </row>
    <row r="1245" spans="1:43" x14ac:dyDescent="0.35">
      <c r="A1245" t="s">
        <v>4452</v>
      </c>
      <c r="B1245" t="s">
        <v>47</v>
      </c>
      <c r="C1245" t="s">
        <v>4465</v>
      </c>
      <c r="E1245" t="s">
        <v>76</v>
      </c>
      <c r="F1245" t="s">
        <v>4466</v>
      </c>
      <c r="G1245" t="s">
        <v>4467</v>
      </c>
      <c r="I1245" t="str">
        <f>HYPERLINK("https://play.google.com/store/apps/details?id=com.finopaymentbank.mobile&amp;reviewId=444f3c47-0797-420a-84a4-240ff77fafbe","https://play.google.com/store/apps/details?id=com.finopaymentbank.mobile&amp;reviewId=444f3c47-0797-420a-84a4-240ff77fafbe")</f>
        <v>https://play.google.com/store/apps/details?id=com.finopaymentbank.mobile&amp;reviewId=444f3c47-0797-420a-84a4-240ff77fafbe</v>
      </c>
      <c r="J1245" t="s">
        <v>52</v>
      </c>
      <c r="Y1245" t="s">
        <v>53</v>
      </c>
      <c r="Z1245" t="s">
        <v>114</v>
      </c>
      <c r="AH1245" t="s">
        <v>1986</v>
      </c>
      <c r="AI1245" t="s">
        <v>727</v>
      </c>
      <c r="AJ1245">
        <v>33</v>
      </c>
      <c r="AK1245" t="s">
        <v>63</v>
      </c>
      <c r="AL1245" t="s">
        <v>58</v>
      </c>
      <c r="AM1245" t="s">
        <v>58</v>
      </c>
      <c r="AN1245" t="s">
        <v>58</v>
      </c>
      <c r="AO1245" t="s">
        <v>58</v>
      </c>
      <c r="AP1245" t="s">
        <v>58</v>
      </c>
      <c r="AQ1245" t="s">
        <v>58</v>
      </c>
    </row>
    <row r="1246" spans="1:43" x14ac:dyDescent="0.35">
      <c r="A1246" t="s">
        <v>4452</v>
      </c>
      <c r="B1246" t="s">
        <v>47</v>
      </c>
      <c r="C1246" t="s">
        <v>4468</v>
      </c>
      <c r="E1246" t="s">
        <v>49</v>
      </c>
      <c r="F1246" t="s">
        <v>4469</v>
      </c>
      <c r="G1246" t="s">
        <v>4470</v>
      </c>
      <c r="I1246" t="str">
        <f>HYPERLINK("https://play.google.com/store/apps/details?id=com.finopaymentbank.mobile&amp;reviewId=a3a08300-1ba7-4324-9915-dfab5c0a8942","https://play.google.com/store/apps/details?id=com.finopaymentbank.mobile&amp;reviewId=a3a08300-1ba7-4324-9915-dfab5c0a8942")</f>
        <v>https://play.google.com/store/apps/details?id=com.finopaymentbank.mobile&amp;reviewId=a3a08300-1ba7-4324-9915-dfab5c0a8942</v>
      </c>
      <c r="J1246" t="s">
        <v>52</v>
      </c>
      <c r="Y1246" t="s">
        <v>53</v>
      </c>
      <c r="Z1246" t="s">
        <v>54</v>
      </c>
      <c r="AI1246" t="s">
        <v>4471</v>
      </c>
      <c r="AJ1246">
        <v>29</v>
      </c>
      <c r="AK1246" t="s">
        <v>63</v>
      </c>
      <c r="AL1246" t="s">
        <v>58</v>
      </c>
      <c r="AM1246" t="s">
        <v>58</v>
      </c>
      <c r="AN1246" t="s">
        <v>58</v>
      </c>
      <c r="AO1246" t="s">
        <v>58</v>
      </c>
      <c r="AP1246" t="s">
        <v>58</v>
      </c>
      <c r="AQ1246" t="s">
        <v>58</v>
      </c>
    </row>
    <row r="1247" spans="1:43" x14ac:dyDescent="0.35">
      <c r="A1247" t="s">
        <v>4452</v>
      </c>
      <c r="B1247" t="s">
        <v>47</v>
      </c>
      <c r="C1247" t="s">
        <v>4472</v>
      </c>
      <c r="E1247" t="s">
        <v>76</v>
      </c>
      <c r="F1247" t="s">
        <v>4473</v>
      </c>
      <c r="G1247" t="s">
        <v>4474</v>
      </c>
      <c r="I1247" t="str">
        <f>HYPERLINK("https://play.google.com/store/apps/details?id=com.finopaymentbank.mobile&amp;reviewId=50cdcbc7-2e70-4b4a-9b94-4ac7b1e43765","https://play.google.com/store/apps/details?id=com.finopaymentbank.mobile&amp;reviewId=50cdcbc7-2e70-4b4a-9b94-4ac7b1e43765")</f>
        <v>https://play.google.com/store/apps/details?id=com.finopaymentbank.mobile&amp;reviewId=50cdcbc7-2e70-4b4a-9b94-4ac7b1e43765</v>
      </c>
      <c r="J1247" t="s">
        <v>52</v>
      </c>
      <c r="Y1247" t="s">
        <v>53</v>
      </c>
      <c r="Z1247" t="s">
        <v>114</v>
      </c>
      <c r="AJ1247">
        <v>34</v>
      </c>
      <c r="AK1247" t="s">
        <v>63</v>
      </c>
      <c r="AL1247" t="s">
        <v>58</v>
      </c>
      <c r="AM1247" t="s">
        <v>58</v>
      </c>
      <c r="AN1247" t="s">
        <v>58</v>
      </c>
      <c r="AO1247" t="s">
        <v>58</v>
      </c>
      <c r="AP1247" t="s">
        <v>58</v>
      </c>
      <c r="AQ1247" t="s">
        <v>58</v>
      </c>
    </row>
    <row r="1248" spans="1:43" x14ac:dyDescent="0.35">
      <c r="A1248" t="s">
        <v>4452</v>
      </c>
      <c r="B1248" t="s">
        <v>47</v>
      </c>
      <c r="C1248" t="s">
        <v>4475</v>
      </c>
      <c r="E1248" t="s">
        <v>49</v>
      </c>
      <c r="F1248" t="s">
        <v>550</v>
      </c>
      <c r="G1248" t="s">
        <v>4476</v>
      </c>
      <c r="I1248" t="str">
        <f>HYPERLINK("https://play.google.com/store/apps/details?id=com.finopaymentbank.mobile&amp;reviewId=9ba85b83-0526-4fd8-a16e-8fe80492f6f1","https://play.google.com/store/apps/details?id=com.finopaymentbank.mobile&amp;reviewId=9ba85b83-0526-4fd8-a16e-8fe80492f6f1")</f>
        <v>https://play.google.com/store/apps/details?id=com.finopaymentbank.mobile&amp;reviewId=9ba85b83-0526-4fd8-a16e-8fe80492f6f1</v>
      </c>
      <c r="J1248" t="s">
        <v>92</v>
      </c>
      <c r="Y1248" t="s">
        <v>53</v>
      </c>
      <c r="Z1248" t="s">
        <v>54</v>
      </c>
      <c r="AH1248" t="s">
        <v>3482</v>
      </c>
      <c r="AI1248" t="s">
        <v>3724</v>
      </c>
      <c r="AJ1248">
        <v>30</v>
      </c>
      <c r="AK1248" t="s">
        <v>154</v>
      </c>
      <c r="AL1248" t="s">
        <v>58</v>
      </c>
      <c r="AM1248" t="s">
        <v>58</v>
      </c>
      <c r="AN1248" t="s">
        <v>58</v>
      </c>
      <c r="AO1248" t="s">
        <v>58</v>
      </c>
      <c r="AP1248" t="s">
        <v>58</v>
      </c>
      <c r="AQ1248" t="s">
        <v>58</v>
      </c>
    </row>
    <row r="1249" spans="1:43" x14ac:dyDescent="0.35">
      <c r="A1249" t="s">
        <v>4452</v>
      </c>
      <c r="B1249" t="s">
        <v>47</v>
      </c>
      <c r="C1249" t="s">
        <v>4477</v>
      </c>
      <c r="E1249" t="s">
        <v>49</v>
      </c>
      <c r="F1249" t="s">
        <v>4478</v>
      </c>
      <c r="G1249" t="s">
        <v>4479</v>
      </c>
      <c r="I1249" t="str">
        <f>HYPERLINK("https://play.google.com/store/apps/details?id=com.finopaymentbank.mobile&amp;reviewId=a891d850-0ed8-4f5c-97a7-b72ca47ecf92","https://play.google.com/store/apps/details?id=com.finopaymentbank.mobile&amp;reviewId=a891d850-0ed8-4f5c-97a7-b72ca47ecf92")</f>
        <v>https://play.google.com/store/apps/details?id=com.finopaymentbank.mobile&amp;reviewId=a891d850-0ed8-4f5c-97a7-b72ca47ecf92</v>
      </c>
      <c r="J1249" t="s">
        <v>52</v>
      </c>
      <c r="Y1249" t="s">
        <v>53</v>
      </c>
      <c r="Z1249" t="s">
        <v>54</v>
      </c>
      <c r="AH1249" t="s">
        <v>3482</v>
      </c>
      <c r="AI1249" t="s">
        <v>514</v>
      </c>
      <c r="AJ1249">
        <v>33</v>
      </c>
      <c r="AK1249" t="s">
        <v>57</v>
      </c>
      <c r="AL1249" t="s">
        <v>58</v>
      </c>
      <c r="AM1249" t="s">
        <v>58</v>
      </c>
      <c r="AN1249" t="s">
        <v>58</v>
      </c>
      <c r="AO1249" t="s">
        <v>58</v>
      </c>
      <c r="AP1249" t="s">
        <v>58</v>
      </c>
      <c r="AQ1249" t="s">
        <v>58</v>
      </c>
    </row>
    <row r="1250" spans="1:43" x14ac:dyDescent="0.35">
      <c r="A1250" t="s">
        <v>4452</v>
      </c>
      <c r="B1250" t="s">
        <v>47</v>
      </c>
      <c r="C1250" t="s">
        <v>4480</v>
      </c>
      <c r="E1250" t="s">
        <v>49</v>
      </c>
      <c r="F1250" t="s">
        <v>4481</v>
      </c>
      <c r="G1250" t="s">
        <v>4482</v>
      </c>
      <c r="I1250" t="str">
        <f>HYPERLINK("https://play.google.com/store/apps/details?id=com.finopaymentbank.mobile&amp;reviewId=24583efc-4659-43e3-bc6b-66b3601daee1","https://play.google.com/store/apps/details?id=com.finopaymentbank.mobile&amp;reviewId=24583efc-4659-43e3-bc6b-66b3601daee1")</f>
        <v>https://play.google.com/store/apps/details?id=com.finopaymentbank.mobile&amp;reviewId=24583efc-4659-43e3-bc6b-66b3601daee1</v>
      </c>
      <c r="J1250" t="s">
        <v>52</v>
      </c>
      <c r="Y1250" t="s">
        <v>53</v>
      </c>
      <c r="Z1250" t="s">
        <v>93</v>
      </c>
      <c r="AI1250" t="s">
        <v>1248</v>
      </c>
      <c r="AJ1250">
        <v>34</v>
      </c>
      <c r="AK1250" t="s">
        <v>489</v>
      </c>
      <c r="AL1250" t="s">
        <v>58</v>
      </c>
      <c r="AM1250" t="s">
        <v>58</v>
      </c>
      <c r="AN1250" t="s">
        <v>58</v>
      </c>
      <c r="AO1250" t="s">
        <v>58</v>
      </c>
      <c r="AP1250" t="s">
        <v>58</v>
      </c>
      <c r="AQ1250" t="s">
        <v>58</v>
      </c>
    </row>
    <row r="1251" spans="1:43" x14ac:dyDescent="0.35">
      <c r="A1251" t="s">
        <v>4452</v>
      </c>
      <c r="B1251" t="s">
        <v>47</v>
      </c>
      <c r="C1251" t="s">
        <v>4483</v>
      </c>
      <c r="E1251" t="s">
        <v>76</v>
      </c>
      <c r="F1251" t="s">
        <v>4484</v>
      </c>
      <c r="G1251" t="s">
        <v>4485</v>
      </c>
      <c r="I1251" t="str">
        <f>HYPERLINK("https://play.google.com/store/apps/details?id=com.finopaymentbank.mobile&amp;reviewId=133ff965-b095-4d7f-9195-fd5817608791","https://play.google.com/store/apps/details?id=com.finopaymentbank.mobile&amp;reviewId=133ff965-b095-4d7f-9195-fd5817608791")</f>
        <v>https://play.google.com/store/apps/details?id=com.finopaymentbank.mobile&amp;reviewId=133ff965-b095-4d7f-9195-fd5817608791</v>
      </c>
      <c r="J1251" t="s">
        <v>52</v>
      </c>
      <c r="Y1251" t="s">
        <v>53</v>
      </c>
      <c r="Z1251" t="s">
        <v>114</v>
      </c>
      <c r="AH1251" t="s">
        <v>1986</v>
      </c>
      <c r="AI1251" t="s">
        <v>4486</v>
      </c>
      <c r="AJ1251">
        <v>34</v>
      </c>
      <c r="AK1251" t="s">
        <v>63</v>
      </c>
      <c r="AL1251" t="s">
        <v>58</v>
      </c>
      <c r="AM1251" t="s">
        <v>58</v>
      </c>
      <c r="AN1251" t="s">
        <v>58</v>
      </c>
      <c r="AO1251" t="s">
        <v>58</v>
      </c>
      <c r="AP1251" t="s">
        <v>58</v>
      </c>
      <c r="AQ1251" t="s">
        <v>58</v>
      </c>
    </row>
    <row r="1252" spans="1:43" x14ac:dyDescent="0.35">
      <c r="A1252" t="s">
        <v>4452</v>
      </c>
      <c r="B1252" t="s">
        <v>47</v>
      </c>
      <c r="C1252" t="s">
        <v>4487</v>
      </c>
      <c r="E1252" t="s">
        <v>49</v>
      </c>
      <c r="F1252" t="s">
        <v>4488</v>
      </c>
      <c r="G1252" t="s">
        <v>4489</v>
      </c>
      <c r="I1252" t="str">
        <f>HYPERLINK("https://play.google.com/store/apps/details?id=com.finopaymentbank.mobile&amp;reviewId=9db0c93f-5eb6-40ad-8f0f-b3159d7f8603","https://play.google.com/store/apps/details?id=com.finopaymentbank.mobile&amp;reviewId=9db0c93f-5eb6-40ad-8f0f-b3159d7f8603")</f>
        <v>https://play.google.com/store/apps/details?id=com.finopaymentbank.mobile&amp;reviewId=9db0c93f-5eb6-40ad-8f0f-b3159d7f8603</v>
      </c>
      <c r="J1252" t="s">
        <v>52</v>
      </c>
      <c r="Y1252" t="s">
        <v>53</v>
      </c>
      <c r="Z1252" t="s">
        <v>54</v>
      </c>
      <c r="AH1252" t="s">
        <v>3482</v>
      </c>
      <c r="AI1252" t="s">
        <v>3422</v>
      </c>
      <c r="AJ1252">
        <v>34</v>
      </c>
      <c r="AK1252" t="s">
        <v>3728</v>
      </c>
      <c r="AL1252" t="s">
        <v>58</v>
      </c>
      <c r="AM1252" t="s">
        <v>58</v>
      </c>
      <c r="AN1252" t="s">
        <v>58</v>
      </c>
      <c r="AO1252" t="s">
        <v>58</v>
      </c>
      <c r="AP1252" t="s">
        <v>58</v>
      </c>
      <c r="AQ1252" t="s">
        <v>58</v>
      </c>
    </row>
    <row r="1253" spans="1:43" x14ac:dyDescent="0.35">
      <c r="A1253" t="s">
        <v>4490</v>
      </c>
      <c r="B1253" t="s">
        <v>47</v>
      </c>
      <c r="C1253" t="s">
        <v>896</v>
      </c>
      <c r="E1253" t="s">
        <v>49</v>
      </c>
      <c r="F1253" t="s">
        <v>4491</v>
      </c>
      <c r="G1253" t="s">
        <v>4492</v>
      </c>
      <c r="I1253" t="str">
        <f>HYPERLINK("https://play.google.com/store/apps/details?id=com.finopaymentbank.mobile&amp;reviewId=6d584f13-25ac-4f26-b22b-cabcbebeb2bf","https://play.google.com/store/apps/details?id=com.finopaymentbank.mobile&amp;reviewId=6d584f13-25ac-4f26-b22b-cabcbebeb2bf")</f>
        <v>https://play.google.com/store/apps/details?id=com.finopaymentbank.mobile&amp;reviewId=6d584f13-25ac-4f26-b22b-cabcbebeb2bf</v>
      </c>
      <c r="J1253" t="s">
        <v>52</v>
      </c>
      <c r="Y1253" t="s">
        <v>53</v>
      </c>
      <c r="Z1253" t="s">
        <v>54</v>
      </c>
      <c r="AH1253" t="s">
        <v>3482</v>
      </c>
      <c r="AI1253" t="s">
        <v>4493</v>
      </c>
      <c r="AJ1253">
        <v>29</v>
      </c>
      <c r="AK1253" t="s">
        <v>642</v>
      </c>
      <c r="AL1253" t="s">
        <v>58</v>
      </c>
      <c r="AM1253" t="s">
        <v>58</v>
      </c>
      <c r="AN1253" t="s">
        <v>58</v>
      </c>
      <c r="AO1253" t="s">
        <v>58</v>
      </c>
      <c r="AP1253" t="s">
        <v>58</v>
      </c>
      <c r="AQ1253" t="s">
        <v>58</v>
      </c>
    </row>
    <row r="1254" spans="1:43" x14ac:dyDescent="0.35">
      <c r="A1254" t="s">
        <v>4490</v>
      </c>
      <c r="B1254" t="s">
        <v>47</v>
      </c>
      <c r="C1254" t="s">
        <v>4494</v>
      </c>
      <c r="E1254" t="s">
        <v>49</v>
      </c>
      <c r="F1254" t="s">
        <v>86</v>
      </c>
      <c r="G1254" t="s">
        <v>4495</v>
      </c>
      <c r="I1254" t="str">
        <f>HYPERLINK("https://play.google.com/store/apps/details?id=com.finopaymentbank.mobile&amp;reviewId=6434d472-66c1-42bb-9ed2-98b6ce9224b9","https://play.google.com/store/apps/details?id=com.finopaymentbank.mobile&amp;reviewId=6434d472-66c1-42bb-9ed2-98b6ce9224b9")</f>
        <v>https://play.google.com/store/apps/details?id=com.finopaymentbank.mobile&amp;reviewId=6434d472-66c1-42bb-9ed2-98b6ce9224b9</v>
      </c>
      <c r="J1254" t="s">
        <v>52</v>
      </c>
      <c r="Y1254" t="s">
        <v>53</v>
      </c>
      <c r="Z1254" t="s">
        <v>54</v>
      </c>
      <c r="AH1254" t="s">
        <v>1986</v>
      </c>
      <c r="AI1254" t="s">
        <v>2007</v>
      </c>
      <c r="AJ1254">
        <v>33</v>
      </c>
      <c r="AK1254" t="s">
        <v>57</v>
      </c>
      <c r="AL1254" t="s">
        <v>58</v>
      </c>
      <c r="AM1254" t="s">
        <v>58</v>
      </c>
      <c r="AN1254" t="s">
        <v>58</v>
      </c>
      <c r="AO1254" t="s">
        <v>58</v>
      </c>
      <c r="AP1254" t="s">
        <v>58</v>
      </c>
      <c r="AQ1254" t="s">
        <v>58</v>
      </c>
    </row>
    <row r="1255" spans="1:43" x14ac:dyDescent="0.35">
      <c r="A1255" t="s">
        <v>4490</v>
      </c>
      <c r="B1255" t="s">
        <v>47</v>
      </c>
      <c r="C1255" t="s">
        <v>4496</v>
      </c>
      <c r="E1255" t="s">
        <v>49</v>
      </c>
      <c r="F1255" t="s">
        <v>4497</v>
      </c>
      <c r="G1255" t="s">
        <v>4498</v>
      </c>
      <c r="I1255" t="str">
        <f>HYPERLINK("https://play.google.com/store/apps/details?id=com.finopaymentbank.mobile&amp;reviewId=972feaec-dce5-4688-9fda-c70504b4b1c8","https://play.google.com/store/apps/details?id=com.finopaymentbank.mobile&amp;reviewId=972feaec-dce5-4688-9fda-c70504b4b1c8")</f>
        <v>https://play.google.com/store/apps/details?id=com.finopaymentbank.mobile&amp;reviewId=972feaec-dce5-4688-9fda-c70504b4b1c8</v>
      </c>
      <c r="J1255" t="s">
        <v>52</v>
      </c>
      <c r="Y1255" t="s">
        <v>53</v>
      </c>
      <c r="Z1255" t="s">
        <v>54</v>
      </c>
      <c r="AH1255" t="s">
        <v>3482</v>
      </c>
      <c r="AI1255" t="s">
        <v>162</v>
      </c>
      <c r="AJ1255">
        <v>30</v>
      </c>
      <c r="AK1255" t="s">
        <v>63</v>
      </c>
      <c r="AL1255" t="s">
        <v>58</v>
      </c>
      <c r="AM1255" t="s">
        <v>58</v>
      </c>
      <c r="AN1255" t="s">
        <v>58</v>
      </c>
      <c r="AO1255" t="s">
        <v>58</v>
      </c>
      <c r="AP1255" t="s">
        <v>58</v>
      </c>
      <c r="AQ1255" t="s">
        <v>58</v>
      </c>
    </row>
    <row r="1256" spans="1:43" x14ac:dyDescent="0.35">
      <c r="A1256" t="s">
        <v>4490</v>
      </c>
      <c r="B1256" t="s">
        <v>47</v>
      </c>
      <c r="C1256" t="s">
        <v>4499</v>
      </c>
      <c r="E1256" t="s">
        <v>49</v>
      </c>
      <c r="F1256" t="s">
        <v>2780</v>
      </c>
      <c r="G1256" t="s">
        <v>4500</v>
      </c>
      <c r="I1256" t="str">
        <f>HYPERLINK("https://play.google.com/store/apps/details?id=com.finopaymentbank.mobile&amp;reviewId=4ae9a6c3-454b-4da5-9177-e3414c1fb93c","https://play.google.com/store/apps/details?id=com.finopaymentbank.mobile&amp;reviewId=4ae9a6c3-454b-4da5-9177-e3414c1fb93c")</f>
        <v>https://play.google.com/store/apps/details?id=com.finopaymentbank.mobile&amp;reviewId=4ae9a6c3-454b-4da5-9177-e3414c1fb93c</v>
      </c>
      <c r="J1256" t="s">
        <v>52</v>
      </c>
      <c r="Y1256" t="s">
        <v>53</v>
      </c>
      <c r="Z1256" t="s">
        <v>54</v>
      </c>
      <c r="AH1256" t="s">
        <v>466</v>
      </c>
      <c r="AI1256" t="s">
        <v>4501</v>
      </c>
      <c r="AJ1256">
        <v>31</v>
      </c>
      <c r="AK1256" t="s">
        <v>63</v>
      </c>
      <c r="AL1256" t="s">
        <v>58</v>
      </c>
      <c r="AM1256" t="s">
        <v>58</v>
      </c>
      <c r="AN1256" t="s">
        <v>58</v>
      </c>
      <c r="AO1256" t="s">
        <v>58</v>
      </c>
      <c r="AP1256" t="s">
        <v>58</v>
      </c>
      <c r="AQ1256" t="s">
        <v>58</v>
      </c>
    </row>
    <row r="1257" spans="1:43" x14ac:dyDescent="0.35">
      <c r="A1257" t="s">
        <v>4490</v>
      </c>
      <c r="B1257" t="s">
        <v>47</v>
      </c>
      <c r="C1257" t="s">
        <v>4502</v>
      </c>
      <c r="E1257" t="s">
        <v>76</v>
      </c>
      <c r="F1257" t="s">
        <v>4503</v>
      </c>
      <c r="G1257" t="s">
        <v>4504</v>
      </c>
      <c r="I1257" t="str">
        <f>HYPERLINK("https://play.google.com/store/apps/details?id=com.finopaymentbank.mobile&amp;reviewId=f40a6285-182a-4e37-ae4b-1b8c3fd5e652","https://play.google.com/store/apps/details?id=com.finopaymentbank.mobile&amp;reviewId=f40a6285-182a-4e37-ae4b-1b8c3fd5e652")</f>
        <v>https://play.google.com/store/apps/details?id=com.finopaymentbank.mobile&amp;reviewId=f40a6285-182a-4e37-ae4b-1b8c3fd5e652</v>
      </c>
      <c r="Y1257" t="s">
        <v>53</v>
      </c>
      <c r="Z1257" t="s">
        <v>79</v>
      </c>
      <c r="AI1257" t="s">
        <v>4505</v>
      </c>
      <c r="AJ1257">
        <v>30</v>
      </c>
      <c r="AK1257" t="s">
        <v>3552</v>
      </c>
      <c r="AL1257" t="s">
        <v>58</v>
      </c>
      <c r="AM1257" t="s">
        <v>58</v>
      </c>
      <c r="AN1257" t="s">
        <v>58</v>
      </c>
      <c r="AO1257" t="s">
        <v>58</v>
      </c>
      <c r="AP1257" t="s">
        <v>58</v>
      </c>
      <c r="AQ1257" t="s">
        <v>58</v>
      </c>
    </row>
    <row r="1258" spans="1:43" x14ac:dyDescent="0.35">
      <c r="A1258" t="s">
        <v>4490</v>
      </c>
      <c r="B1258" t="s">
        <v>47</v>
      </c>
      <c r="C1258" t="s">
        <v>4506</v>
      </c>
      <c r="E1258" t="s">
        <v>49</v>
      </c>
      <c r="F1258" t="s">
        <v>4507</v>
      </c>
      <c r="G1258" t="s">
        <v>4508</v>
      </c>
      <c r="I1258" t="str">
        <f>HYPERLINK("https://play.google.com/store/apps/details?id=com.finopaymentbank.mobile&amp;reviewId=93e36c2b-51a3-4633-8048-6afef85956db","https://play.google.com/store/apps/details?id=com.finopaymentbank.mobile&amp;reviewId=93e36c2b-51a3-4633-8048-6afef85956db")</f>
        <v>https://play.google.com/store/apps/details?id=com.finopaymentbank.mobile&amp;reviewId=93e36c2b-51a3-4633-8048-6afef85956db</v>
      </c>
      <c r="J1258" t="s">
        <v>52</v>
      </c>
      <c r="Y1258" t="s">
        <v>53</v>
      </c>
      <c r="Z1258" t="s">
        <v>54</v>
      </c>
      <c r="AH1258" t="s">
        <v>3482</v>
      </c>
      <c r="AI1258" t="s">
        <v>1994</v>
      </c>
      <c r="AJ1258">
        <v>33</v>
      </c>
      <c r="AK1258" t="s">
        <v>245</v>
      </c>
      <c r="AL1258" t="s">
        <v>58</v>
      </c>
      <c r="AM1258" t="s">
        <v>58</v>
      </c>
      <c r="AN1258" t="s">
        <v>58</v>
      </c>
      <c r="AO1258" t="s">
        <v>58</v>
      </c>
      <c r="AP1258" t="s">
        <v>58</v>
      </c>
      <c r="AQ1258" t="s">
        <v>58</v>
      </c>
    </row>
    <row r="1259" spans="1:43" x14ac:dyDescent="0.35">
      <c r="A1259" t="s">
        <v>4490</v>
      </c>
      <c r="B1259" t="s">
        <v>47</v>
      </c>
      <c r="C1259" t="s">
        <v>4509</v>
      </c>
      <c r="E1259" t="s">
        <v>65</v>
      </c>
      <c r="F1259" t="s">
        <v>4510</v>
      </c>
      <c r="G1259" t="s">
        <v>4511</v>
      </c>
      <c r="I1259" t="str">
        <f>HYPERLINK("https://play.google.com/store/apps/details?id=com.finopaymentbank.mobile&amp;reviewId=4c48282a-221a-45ba-bb0c-1618898c8ef4","https://play.google.com/store/apps/details?id=com.finopaymentbank.mobile&amp;reviewId=4c48282a-221a-45ba-bb0c-1618898c8ef4")</f>
        <v>https://play.google.com/store/apps/details?id=com.finopaymentbank.mobile&amp;reviewId=4c48282a-221a-45ba-bb0c-1618898c8ef4</v>
      </c>
      <c r="J1259" t="s">
        <v>52</v>
      </c>
      <c r="Y1259" t="s">
        <v>53</v>
      </c>
      <c r="Z1259" t="s">
        <v>68</v>
      </c>
      <c r="AH1259" t="s">
        <v>347</v>
      </c>
      <c r="AI1259" t="s">
        <v>451</v>
      </c>
      <c r="AJ1259">
        <v>29</v>
      </c>
      <c r="AK1259" t="s">
        <v>249</v>
      </c>
      <c r="AL1259" t="s">
        <v>58</v>
      </c>
      <c r="AM1259" t="s">
        <v>58</v>
      </c>
      <c r="AN1259" t="s">
        <v>58</v>
      </c>
      <c r="AO1259" t="s">
        <v>58</v>
      </c>
      <c r="AP1259" t="s">
        <v>58</v>
      </c>
      <c r="AQ1259" t="s">
        <v>58</v>
      </c>
    </row>
    <row r="1260" spans="1:43" x14ac:dyDescent="0.35">
      <c r="A1260" t="s">
        <v>4490</v>
      </c>
      <c r="B1260" t="s">
        <v>47</v>
      </c>
      <c r="C1260" t="s">
        <v>4512</v>
      </c>
      <c r="E1260" t="s">
        <v>49</v>
      </c>
      <c r="F1260" t="s">
        <v>1547</v>
      </c>
      <c r="G1260" t="s">
        <v>4513</v>
      </c>
      <c r="I1260" t="str">
        <f>HYPERLINK("https://play.google.com/store/apps/details?id=com.finopaymentbank.mobile&amp;reviewId=44b9d992-f2aa-44aa-aef6-f9b30251a559","https://play.google.com/store/apps/details?id=com.finopaymentbank.mobile&amp;reviewId=44b9d992-f2aa-44aa-aef6-f9b30251a559")</f>
        <v>https://play.google.com/store/apps/details?id=com.finopaymentbank.mobile&amp;reviewId=44b9d992-f2aa-44aa-aef6-f9b30251a559</v>
      </c>
      <c r="J1260" t="s">
        <v>92</v>
      </c>
      <c r="Y1260" t="s">
        <v>53</v>
      </c>
      <c r="Z1260" t="s">
        <v>54</v>
      </c>
      <c r="AH1260" t="s">
        <v>4514</v>
      </c>
      <c r="AI1260" t="s">
        <v>106</v>
      </c>
      <c r="AJ1260">
        <v>31</v>
      </c>
      <c r="AK1260" t="s">
        <v>57</v>
      </c>
      <c r="AL1260" t="s">
        <v>58</v>
      </c>
      <c r="AM1260" t="s">
        <v>58</v>
      </c>
      <c r="AN1260" t="s">
        <v>58</v>
      </c>
      <c r="AO1260" t="s">
        <v>58</v>
      </c>
      <c r="AP1260" t="s">
        <v>58</v>
      </c>
      <c r="AQ1260" t="s">
        <v>58</v>
      </c>
    </row>
    <row r="1261" spans="1:43" x14ac:dyDescent="0.35">
      <c r="A1261" t="s">
        <v>4490</v>
      </c>
      <c r="B1261" t="s">
        <v>47</v>
      </c>
      <c r="C1261" t="s">
        <v>4515</v>
      </c>
      <c r="E1261" t="s">
        <v>49</v>
      </c>
      <c r="F1261" t="s">
        <v>77</v>
      </c>
      <c r="G1261" t="s">
        <v>4516</v>
      </c>
      <c r="I1261" t="str">
        <f>HYPERLINK("https://play.google.com/store/apps/details?id=com.finopaymentbank.mobile&amp;reviewId=82e05b3e-1c79-4492-9dc5-94f0b4167dba","https://play.google.com/store/apps/details?id=com.finopaymentbank.mobile&amp;reviewId=82e05b3e-1c79-4492-9dc5-94f0b4167dba")</f>
        <v>https://play.google.com/store/apps/details?id=com.finopaymentbank.mobile&amp;reviewId=82e05b3e-1c79-4492-9dc5-94f0b4167dba</v>
      </c>
      <c r="J1261" t="s">
        <v>52</v>
      </c>
      <c r="Y1261" t="s">
        <v>53</v>
      </c>
      <c r="Z1261" t="s">
        <v>54</v>
      </c>
      <c r="AI1261" t="s">
        <v>1792</v>
      </c>
      <c r="AJ1261">
        <v>33</v>
      </c>
      <c r="AK1261" t="s">
        <v>81</v>
      </c>
      <c r="AL1261" t="s">
        <v>58</v>
      </c>
      <c r="AM1261" t="s">
        <v>58</v>
      </c>
      <c r="AN1261" t="s">
        <v>58</v>
      </c>
      <c r="AO1261" t="s">
        <v>58</v>
      </c>
      <c r="AP1261" t="s">
        <v>58</v>
      </c>
      <c r="AQ1261" t="s">
        <v>58</v>
      </c>
    </row>
    <row r="1262" spans="1:43" x14ac:dyDescent="0.35">
      <c r="A1262" t="s">
        <v>4517</v>
      </c>
      <c r="B1262" t="s">
        <v>47</v>
      </c>
      <c r="C1262" t="s">
        <v>4518</v>
      </c>
      <c r="E1262" t="s">
        <v>49</v>
      </c>
      <c r="F1262" t="s">
        <v>77</v>
      </c>
      <c r="G1262" t="s">
        <v>4519</v>
      </c>
      <c r="I1262" t="str">
        <f>HYPERLINK("https://play.google.com/store/apps/details?id=com.finopaymentbank.mobile&amp;reviewId=9c053e2d-12d1-4082-92e8-9e21613a01b8","https://play.google.com/store/apps/details?id=com.finopaymentbank.mobile&amp;reviewId=9c053e2d-12d1-4082-92e8-9e21613a01b8")</f>
        <v>https://play.google.com/store/apps/details?id=com.finopaymentbank.mobile&amp;reviewId=9c053e2d-12d1-4082-92e8-9e21613a01b8</v>
      </c>
      <c r="J1262" t="s">
        <v>52</v>
      </c>
      <c r="Y1262" t="s">
        <v>53</v>
      </c>
      <c r="Z1262" t="s">
        <v>54</v>
      </c>
      <c r="AI1262" t="s">
        <v>1597</v>
      </c>
      <c r="AJ1262">
        <v>30</v>
      </c>
      <c r="AK1262" t="s">
        <v>81</v>
      </c>
      <c r="AL1262" t="s">
        <v>58</v>
      </c>
      <c r="AM1262" t="s">
        <v>58</v>
      </c>
      <c r="AN1262" t="s">
        <v>58</v>
      </c>
      <c r="AO1262" t="s">
        <v>58</v>
      </c>
      <c r="AP1262" t="s">
        <v>58</v>
      </c>
      <c r="AQ1262" t="s">
        <v>58</v>
      </c>
    </row>
    <row r="1263" spans="1:43" x14ac:dyDescent="0.35">
      <c r="A1263" t="s">
        <v>4517</v>
      </c>
      <c r="B1263" t="s">
        <v>47</v>
      </c>
      <c r="C1263" t="s">
        <v>4520</v>
      </c>
      <c r="E1263" t="s">
        <v>76</v>
      </c>
      <c r="F1263" t="s">
        <v>4521</v>
      </c>
      <c r="G1263" t="s">
        <v>4522</v>
      </c>
      <c r="I1263" t="str">
        <f>HYPERLINK("https://play.google.com/store/apps/details?id=com.finopaymentbank.mobile&amp;reviewId=c02ddeae-db00-42f2-b499-458207bfc212","https://play.google.com/store/apps/details?id=com.finopaymentbank.mobile&amp;reviewId=c02ddeae-db00-42f2-b499-458207bfc212")</f>
        <v>https://play.google.com/store/apps/details?id=com.finopaymentbank.mobile&amp;reviewId=c02ddeae-db00-42f2-b499-458207bfc212</v>
      </c>
      <c r="J1263" t="s">
        <v>52</v>
      </c>
      <c r="Y1263" t="s">
        <v>53</v>
      </c>
      <c r="Z1263" t="s">
        <v>114</v>
      </c>
      <c r="AI1263" t="s">
        <v>1834</v>
      </c>
      <c r="AJ1263">
        <v>31</v>
      </c>
      <c r="AK1263" t="s">
        <v>63</v>
      </c>
      <c r="AL1263" t="s">
        <v>58</v>
      </c>
      <c r="AM1263" t="s">
        <v>58</v>
      </c>
      <c r="AN1263" t="s">
        <v>58</v>
      </c>
      <c r="AO1263" t="s">
        <v>58</v>
      </c>
      <c r="AP1263" t="s">
        <v>58</v>
      </c>
      <c r="AQ1263" t="s">
        <v>58</v>
      </c>
    </row>
    <row r="1264" spans="1:43" x14ac:dyDescent="0.35">
      <c r="A1264" t="s">
        <v>4517</v>
      </c>
      <c r="B1264" t="s">
        <v>47</v>
      </c>
      <c r="C1264" t="s">
        <v>4523</v>
      </c>
      <c r="E1264" t="s">
        <v>76</v>
      </c>
      <c r="F1264" t="s">
        <v>4524</v>
      </c>
      <c r="G1264" t="s">
        <v>4525</v>
      </c>
      <c r="I1264" t="str">
        <f>HYPERLINK("https://play.google.com/store/apps/details?id=com.finopaymentbank.mobile&amp;reviewId=5aa3eea6-86c6-40ef-bd78-4d21d40f10f4","https://play.google.com/store/apps/details?id=com.finopaymentbank.mobile&amp;reviewId=5aa3eea6-86c6-40ef-bd78-4d21d40f10f4")</f>
        <v>https://play.google.com/store/apps/details?id=com.finopaymentbank.mobile&amp;reviewId=5aa3eea6-86c6-40ef-bd78-4d21d40f10f4</v>
      </c>
      <c r="J1264" t="s">
        <v>52</v>
      </c>
      <c r="Y1264" t="s">
        <v>53</v>
      </c>
      <c r="Z1264" t="s">
        <v>114</v>
      </c>
      <c r="AI1264" t="s">
        <v>1032</v>
      </c>
      <c r="AJ1264">
        <v>31</v>
      </c>
      <c r="AK1264" t="s">
        <v>63</v>
      </c>
      <c r="AL1264" t="s">
        <v>58</v>
      </c>
      <c r="AM1264" t="s">
        <v>58</v>
      </c>
      <c r="AN1264" t="s">
        <v>58</v>
      </c>
      <c r="AO1264" t="s">
        <v>58</v>
      </c>
      <c r="AP1264" t="s">
        <v>58</v>
      </c>
      <c r="AQ1264" t="s">
        <v>58</v>
      </c>
    </row>
    <row r="1265" spans="1:43" x14ac:dyDescent="0.35">
      <c r="A1265" t="s">
        <v>4517</v>
      </c>
      <c r="B1265" t="s">
        <v>47</v>
      </c>
      <c r="C1265" t="s">
        <v>4526</v>
      </c>
      <c r="E1265" t="s">
        <v>49</v>
      </c>
      <c r="F1265" t="s">
        <v>4527</v>
      </c>
      <c r="G1265" t="s">
        <v>4528</v>
      </c>
      <c r="I1265" t="str">
        <f>HYPERLINK("https://play.google.com/store/apps/details?id=com.finopaymentbank.mobile&amp;reviewId=5499052a-b2b0-4233-b077-b9b75678fe68","https://play.google.com/store/apps/details?id=com.finopaymentbank.mobile&amp;reviewId=5499052a-b2b0-4233-b077-b9b75678fe68")</f>
        <v>https://play.google.com/store/apps/details?id=com.finopaymentbank.mobile&amp;reviewId=5499052a-b2b0-4233-b077-b9b75678fe68</v>
      </c>
      <c r="Y1265" t="s">
        <v>53</v>
      </c>
      <c r="Z1265" t="s">
        <v>54</v>
      </c>
      <c r="AH1265" t="s">
        <v>4514</v>
      </c>
      <c r="AI1265" t="s">
        <v>646</v>
      </c>
      <c r="AJ1265">
        <v>30</v>
      </c>
      <c r="AK1265" t="s">
        <v>63</v>
      </c>
      <c r="AL1265" t="s">
        <v>58</v>
      </c>
      <c r="AM1265" t="s">
        <v>58</v>
      </c>
      <c r="AN1265" t="s">
        <v>58</v>
      </c>
      <c r="AO1265" t="s">
        <v>58</v>
      </c>
      <c r="AP1265" t="s">
        <v>58</v>
      </c>
      <c r="AQ1265" t="s">
        <v>58</v>
      </c>
    </row>
    <row r="1266" spans="1:43" x14ac:dyDescent="0.35">
      <c r="A1266" t="s">
        <v>4517</v>
      </c>
      <c r="B1266" t="s">
        <v>47</v>
      </c>
      <c r="C1266" t="s">
        <v>4529</v>
      </c>
      <c r="E1266" t="s">
        <v>49</v>
      </c>
      <c r="F1266" t="s">
        <v>4530</v>
      </c>
      <c r="G1266" t="s">
        <v>4531</v>
      </c>
      <c r="I1266" t="str">
        <f>HYPERLINK("https://play.google.com/store/apps/details?id=com.finopaymentbank.mobile&amp;reviewId=f54b8de0-e813-4f00-bb41-ee9e528175ad","https://play.google.com/store/apps/details?id=com.finopaymentbank.mobile&amp;reviewId=f54b8de0-e813-4f00-bb41-ee9e528175ad")</f>
        <v>https://play.google.com/store/apps/details?id=com.finopaymentbank.mobile&amp;reviewId=f54b8de0-e813-4f00-bb41-ee9e528175ad</v>
      </c>
      <c r="J1266" t="s">
        <v>52</v>
      </c>
      <c r="Y1266" t="s">
        <v>53</v>
      </c>
      <c r="Z1266" t="s">
        <v>54</v>
      </c>
      <c r="AH1266" t="s">
        <v>3482</v>
      </c>
      <c r="AI1266" t="s">
        <v>253</v>
      </c>
      <c r="AJ1266">
        <v>30</v>
      </c>
      <c r="AK1266" t="s">
        <v>57</v>
      </c>
      <c r="AL1266" t="s">
        <v>58</v>
      </c>
      <c r="AM1266" t="s">
        <v>58</v>
      </c>
      <c r="AN1266" t="s">
        <v>58</v>
      </c>
      <c r="AO1266" t="s">
        <v>58</v>
      </c>
      <c r="AP1266" t="s">
        <v>58</v>
      </c>
      <c r="AQ1266" t="s">
        <v>58</v>
      </c>
    </row>
    <row r="1267" spans="1:43" x14ac:dyDescent="0.35">
      <c r="A1267" t="s">
        <v>4517</v>
      </c>
      <c r="B1267" t="s">
        <v>47</v>
      </c>
      <c r="C1267" t="s">
        <v>4532</v>
      </c>
      <c r="E1267" t="s">
        <v>49</v>
      </c>
      <c r="F1267" t="s">
        <v>4533</v>
      </c>
      <c r="G1267" t="s">
        <v>4534</v>
      </c>
      <c r="I1267" t="str">
        <f>HYPERLINK("https://play.google.com/store/apps/details?id=com.finopaymentbank.mobile&amp;reviewId=bd5de72e-013a-48c9-be1f-4bcdfc0f2b6b","https://play.google.com/store/apps/details?id=com.finopaymentbank.mobile&amp;reviewId=bd5de72e-013a-48c9-be1f-4bcdfc0f2b6b")</f>
        <v>https://play.google.com/store/apps/details?id=com.finopaymentbank.mobile&amp;reviewId=bd5de72e-013a-48c9-be1f-4bcdfc0f2b6b</v>
      </c>
      <c r="J1267" t="s">
        <v>52</v>
      </c>
      <c r="Y1267" t="s">
        <v>53</v>
      </c>
      <c r="Z1267" t="s">
        <v>54</v>
      </c>
      <c r="AH1267" t="s">
        <v>3482</v>
      </c>
      <c r="AI1267" t="s">
        <v>4535</v>
      </c>
      <c r="AJ1267">
        <v>30</v>
      </c>
      <c r="AK1267" t="s">
        <v>57</v>
      </c>
      <c r="AL1267" t="s">
        <v>58</v>
      </c>
      <c r="AM1267" t="s">
        <v>58</v>
      </c>
      <c r="AN1267" t="s">
        <v>58</v>
      </c>
      <c r="AO1267" t="s">
        <v>58</v>
      </c>
      <c r="AP1267" t="s">
        <v>58</v>
      </c>
      <c r="AQ1267" t="s">
        <v>58</v>
      </c>
    </row>
    <row r="1268" spans="1:43" x14ac:dyDescent="0.35">
      <c r="A1268" t="s">
        <v>4517</v>
      </c>
      <c r="B1268" t="s">
        <v>47</v>
      </c>
      <c r="C1268" t="s">
        <v>4536</v>
      </c>
      <c r="E1268" t="s">
        <v>49</v>
      </c>
      <c r="F1268" t="s">
        <v>3080</v>
      </c>
      <c r="G1268" t="s">
        <v>4537</v>
      </c>
      <c r="I1268" t="str">
        <f>HYPERLINK("https://play.google.com/store/apps/details?id=com.finopaymentbank.mobile&amp;reviewId=b8fa5ad9-8c97-4a67-91d9-c36128e61859","https://play.google.com/store/apps/details?id=com.finopaymentbank.mobile&amp;reviewId=b8fa5ad9-8c97-4a67-91d9-c36128e61859")</f>
        <v>https://play.google.com/store/apps/details?id=com.finopaymentbank.mobile&amp;reviewId=b8fa5ad9-8c97-4a67-91d9-c36128e61859</v>
      </c>
      <c r="J1268" t="s">
        <v>52</v>
      </c>
      <c r="Y1268" t="s">
        <v>53</v>
      </c>
      <c r="Z1268" t="s">
        <v>54</v>
      </c>
      <c r="AH1268" t="s">
        <v>1986</v>
      </c>
      <c r="AI1268" t="s">
        <v>2130</v>
      </c>
      <c r="AJ1268">
        <v>31</v>
      </c>
      <c r="AK1268" t="s">
        <v>3078</v>
      </c>
      <c r="AL1268" t="s">
        <v>58</v>
      </c>
      <c r="AM1268" t="s">
        <v>58</v>
      </c>
      <c r="AN1268" t="s">
        <v>58</v>
      </c>
      <c r="AO1268" t="s">
        <v>58</v>
      </c>
      <c r="AP1268" t="s">
        <v>58</v>
      </c>
      <c r="AQ1268" t="s">
        <v>58</v>
      </c>
    </row>
    <row r="1269" spans="1:43" x14ac:dyDescent="0.35">
      <c r="A1269" t="s">
        <v>4517</v>
      </c>
      <c r="B1269" t="s">
        <v>47</v>
      </c>
      <c r="C1269" t="s">
        <v>4538</v>
      </c>
      <c r="E1269" t="s">
        <v>49</v>
      </c>
      <c r="F1269" t="s">
        <v>1823</v>
      </c>
      <c r="G1269" t="s">
        <v>4539</v>
      </c>
      <c r="I1269" t="str">
        <f>HYPERLINK("https://play.google.com/store/apps/details?id=com.finopaymentbank.mobile&amp;reviewId=c7fce706-c11c-49c8-b2ae-9e3eccc47694","https://play.google.com/store/apps/details?id=com.finopaymentbank.mobile&amp;reviewId=c7fce706-c11c-49c8-b2ae-9e3eccc47694")</f>
        <v>https://play.google.com/store/apps/details?id=com.finopaymentbank.mobile&amp;reviewId=c7fce706-c11c-49c8-b2ae-9e3eccc47694</v>
      </c>
      <c r="J1269" t="s">
        <v>52</v>
      </c>
      <c r="Y1269" t="s">
        <v>53</v>
      </c>
      <c r="Z1269" t="s">
        <v>54</v>
      </c>
      <c r="AH1269" t="s">
        <v>1986</v>
      </c>
      <c r="AI1269" t="s">
        <v>711</v>
      </c>
      <c r="AJ1269">
        <v>33</v>
      </c>
      <c r="AK1269" t="s">
        <v>70</v>
      </c>
      <c r="AL1269" t="s">
        <v>58</v>
      </c>
      <c r="AM1269" t="s">
        <v>58</v>
      </c>
      <c r="AN1269" t="s">
        <v>58</v>
      </c>
      <c r="AO1269" t="s">
        <v>58</v>
      </c>
      <c r="AP1269" t="s">
        <v>58</v>
      </c>
      <c r="AQ1269" t="s">
        <v>58</v>
      </c>
    </row>
    <row r="1270" spans="1:43" x14ac:dyDescent="0.35">
      <c r="A1270" t="s">
        <v>4517</v>
      </c>
      <c r="B1270" t="s">
        <v>47</v>
      </c>
      <c r="C1270" t="s">
        <v>4540</v>
      </c>
      <c r="E1270" t="s">
        <v>49</v>
      </c>
      <c r="F1270" t="s">
        <v>4541</v>
      </c>
      <c r="G1270" t="s">
        <v>4542</v>
      </c>
      <c r="I1270" t="str">
        <f>HYPERLINK("https://play.google.com/store/apps/details?id=com.finopaymentbank.mobile&amp;reviewId=4149efb9-2ac2-412d-b40b-7b7c12321c15","https://play.google.com/store/apps/details?id=com.finopaymentbank.mobile&amp;reviewId=4149efb9-2ac2-412d-b40b-7b7c12321c15")</f>
        <v>https://play.google.com/store/apps/details?id=com.finopaymentbank.mobile&amp;reviewId=4149efb9-2ac2-412d-b40b-7b7c12321c15</v>
      </c>
      <c r="J1270" t="s">
        <v>52</v>
      </c>
      <c r="Y1270" t="s">
        <v>53</v>
      </c>
      <c r="Z1270" t="s">
        <v>93</v>
      </c>
      <c r="AH1270" t="s">
        <v>1986</v>
      </c>
      <c r="AI1270" t="s">
        <v>4391</v>
      </c>
      <c r="AJ1270">
        <v>30</v>
      </c>
      <c r="AK1270" t="s">
        <v>63</v>
      </c>
      <c r="AL1270" t="s">
        <v>58</v>
      </c>
      <c r="AM1270" t="s">
        <v>58</v>
      </c>
      <c r="AN1270" t="s">
        <v>58</v>
      </c>
      <c r="AO1270" t="s">
        <v>58</v>
      </c>
      <c r="AP1270" t="s">
        <v>58</v>
      </c>
      <c r="AQ1270" t="s">
        <v>58</v>
      </c>
    </row>
    <row r="1271" spans="1:43" x14ac:dyDescent="0.35">
      <c r="A1271" t="s">
        <v>4517</v>
      </c>
      <c r="B1271" t="s">
        <v>47</v>
      </c>
      <c r="C1271" t="s">
        <v>4543</v>
      </c>
      <c r="E1271" t="s">
        <v>49</v>
      </c>
      <c r="F1271" t="s">
        <v>4544</v>
      </c>
      <c r="G1271" t="s">
        <v>4545</v>
      </c>
      <c r="I1271" t="str">
        <f>HYPERLINK("https://play.google.com/store/apps/details?id=com.finopaymentbank.mobile&amp;reviewId=edf05973-2cf7-4735-9ef6-513c7a38ff1f","https://play.google.com/store/apps/details?id=com.finopaymentbank.mobile&amp;reviewId=edf05973-2cf7-4735-9ef6-513c7a38ff1f")</f>
        <v>https://play.google.com/store/apps/details?id=com.finopaymentbank.mobile&amp;reviewId=edf05973-2cf7-4735-9ef6-513c7a38ff1f</v>
      </c>
      <c r="J1271" t="s">
        <v>52</v>
      </c>
      <c r="Y1271" t="s">
        <v>53</v>
      </c>
      <c r="Z1271" t="s">
        <v>54</v>
      </c>
      <c r="AH1271" t="s">
        <v>1986</v>
      </c>
      <c r="AI1271" t="s">
        <v>4546</v>
      </c>
      <c r="AJ1271">
        <v>30</v>
      </c>
      <c r="AK1271" t="s">
        <v>489</v>
      </c>
      <c r="AL1271" t="s">
        <v>58</v>
      </c>
      <c r="AM1271" t="s">
        <v>58</v>
      </c>
      <c r="AN1271" t="s">
        <v>58</v>
      </c>
      <c r="AO1271" t="s">
        <v>58</v>
      </c>
      <c r="AP1271" t="s">
        <v>58</v>
      </c>
      <c r="AQ1271" t="s">
        <v>58</v>
      </c>
    </row>
    <row r="1272" spans="1:43" x14ac:dyDescent="0.35">
      <c r="A1272" t="s">
        <v>4517</v>
      </c>
      <c r="B1272" t="s">
        <v>47</v>
      </c>
      <c r="C1272" t="s">
        <v>4547</v>
      </c>
      <c r="E1272" t="s">
        <v>49</v>
      </c>
      <c r="F1272" t="s">
        <v>4548</v>
      </c>
      <c r="G1272" t="s">
        <v>4549</v>
      </c>
      <c r="I1272" t="str">
        <f>HYPERLINK("https://play.google.com/store/apps/details?id=com.finopaymentbank.mobile&amp;reviewId=b00bff02-d45d-44d5-94b0-5d8e3962dc6a","https://play.google.com/store/apps/details?id=com.finopaymentbank.mobile&amp;reviewId=b00bff02-d45d-44d5-94b0-5d8e3962dc6a")</f>
        <v>https://play.google.com/store/apps/details?id=com.finopaymentbank.mobile&amp;reviewId=b00bff02-d45d-44d5-94b0-5d8e3962dc6a</v>
      </c>
      <c r="J1272" t="s">
        <v>52</v>
      </c>
      <c r="Y1272" t="s">
        <v>53</v>
      </c>
      <c r="Z1272" t="s">
        <v>54</v>
      </c>
      <c r="AI1272" t="s">
        <v>844</v>
      </c>
      <c r="AJ1272">
        <v>33</v>
      </c>
      <c r="AK1272" t="s">
        <v>116</v>
      </c>
      <c r="AL1272" t="s">
        <v>58</v>
      </c>
      <c r="AM1272" t="s">
        <v>58</v>
      </c>
      <c r="AN1272" t="s">
        <v>58</v>
      </c>
      <c r="AO1272" t="s">
        <v>58</v>
      </c>
      <c r="AP1272" t="s">
        <v>58</v>
      </c>
      <c r="AQ1272" t="s">
        <v>58</v>
      </c>
    </row>
    <row r="1273" spans="1:43" x14ac:dyDescent="0.35">
      <c r="A1273" t="s">
        <v>4550</v>
      </c>
      <c r="B1273" t="s">
        <v>47</v>
      </c>
      <c r="C1273" t="s">
        <v>4551</v>
      </c>
      <c r="E1273" t="s">
        <v>49</v>
      </c>
      <c r="F1273" t="s">
        <v>77</v>
      </c>
      <c r="G1273" t="s">
        <v>4552</v>
      </c>
      <c r="I1273" t="str">
        <f>HYPERLINK("https://play.google.com/store/apps/details?id=com.finopaymentbank.mobile&amp;reviewId=c0d4d0e6-0b47-49f6-88af-d8bcc71bbb7a","https://play.google.com/store/apps/details?id=com.finopaymentbank.mobile&amp;reviewId=c0d4d0e6-0b47-49f6-88af-d8bcc71bbb7a")</f>
        <v>https://play.google.com/store/apps/details?id=com.finopaymentbank.mobile&amp;reviewId=c0d4d0e6-0b47-49f6-88af-d8bcc71bbb7a</v>
      </c>
      <c r="J1273" t="s">
        <v>92</v>
      </c>
      <c r="Y1273" t="s">
        <v>53</v>
      </c>
      <c r="Z1273" t="s">
        <v>54</v>
      </c>
      <c r="AI1273" t="s">
        <v>4553</v>
      </c>
      <c r="AJ1273">
        <v>33</v>
      </c>
      <c r="AK1273" t="s">
        <v>81</v>
      </c>
      <c r="AL1273" t="s">
        <v>58</v>
      </c>
      <c r="AM1273" t="s">
        <v>58</v>
      </c>
      <c r="AN1273" t="s">
        <v>58</v>
      </c>
      <c r="AO1273" t="s">
        <v>58</v>
      </c>
      <c r="AP1273" t="s">
        <v>58</v>
      </c>
      <c r="AQ1273" t="s">
        <v>58</v>
      </c>
    </row>
    <row r="1274" spans="1:43" x14ac:dyDescent="0.35">
      <c r="A1274" t="s">
        <v>4550</v>
      </c>
      <c r="B1274" t="s">
        <v>47</v>
      </c>
      <c r="C1274" t="s">
        <v>4554</v>
      </c>
      <c r="E1274" t="s">
        <v>49</v>
      </c>
      <c r="F1274" t="s">
        <v>66</v>
      </c>
      <c r="G1274" t="s">
        <v>4555</v>
      </c>
      <c r="I1274" t="str">
        <f>HYPERLINK("https://play.google.com/store/apps/details?id=com.finopaymentbank.mobile&amp;reviewId=583cb7af-14b7-4daa-8537-ded89c52c45d","https://play.google.com/store/apps/details?id=com.finopaymentbank.mobile&amp;reviewId=583cb7af-14b7-4daa-8537-ded89c52c45d")</f>
        <v>https://play.google.com/store/apps/details?id=com.finopaymentbank.mobile&amp;reviewId=583cb7af-14b7-4daa-8537-ded89c52c45d</v>
      </c>
      <c r="Y1274" t="s">
        <v>53</v>
      </c>
      <c r="Z1274" t="s">
        <v>54</v>
      </c>
      <c r="AH1274" t="s">
        <v>1986</v>
      </c>
      <c r="AI1274" t="s">
        <v>517</v>
      </c>
      <c r="AJ1274">
        <v>33</v>
      </c>
      <c r="AK1274" t="s">
        <v>70</v>
      </c>
      <c r="AL1274" t="s">
        <v>58</v>
      </c>
      <c r="AM1274" t="s">
        <v>58</v>
      </c>
      <c r="AN1274" t="s">
        <v>58</v>
      </c>
      <c r="AO1274" t="s">
        <v>58</v>
      </c>
      <c r="AP1274" t="s">
        <v>58</v>
      </c>
      <c r="AQ1274" t="s">
        <v>58</v>
      </c>
    </row>
    <row r="1275" spans="1:43" x14ac:dyDescent="0.35">
      <c r="A1275" t="s">
        <v>4550</v>
      </c>
      <c r="B1275" t="s">
        <v>47</v>
      </c>
      <c r="C1275" t="s">
        <v>4556</v>
      </c>
      <c r="E1275" t="s">
        <v>49</v>
      </c>
      <c r="F1275" t="s">
        <v>1111</v>
      </c>
      <c r="G1275" t="s">
        <v>4557</v>
      </c>
      <c r="I1275" t="str">
        <f>HYPERLINK("https://play.google.com/store/apps/details?id=com.finopaymentbank.mobile&amp;reviewId=009c14f3-0f15-4b18-ab85-cfb6f809a704","https://play.google.com/store/apps/details?id=com.finopaymentbank.mobile&amp;reviewId=009c14f3-0f15-4b18-ab85-cfb6f809a704")</f>
        <v>https://play.google.com/store/apps/details?id=com.finopaymentbank.mobile&amp;reviewId=009c14f3-0f15-4b18-ab85-cfb6f809a704</v>
      </c>
      <c r="J1275" t="s">
        <v>52</v>
      </c>
      <c r="Y1275" t="s">
        <v>53</v>
      </c>
      <c r="Z1275" t="s">
        <v>54</v>
      </c>
      <c r="AH1275" t="s">
        <v>1986</v>
      </c>
      <c r="AI1275" t="s">
        <v>3050</v>
      </c>
      <c r="AJ1275">
        <v>33</v>
      </c>
      <c r="AK1275" t="s">
        <v>163</v>
      </c>
      <c r="AL1275" t="s">
        <v>58</v>
      </c>
      <c r="AM1275" t="s">
        <v>58</v>
      </c>
      <c r="AN1275" t="s">
        <v>58</v>
      </c>
      <c r="AO1275" t="s">
        <v>58</v>
      </c>
      <c r="AP1275" t="s">
        <v>58</v>
      </c>
      <c r="AQ1275" t="s">
        <v>58</v>
      </c>
    </row>
    <row r="1276" spans="1:43" x14ac:dyDescent="0.35">
      <c r="A1276" t="s">
        <v>4550</v>
      </c>
      <c r="B1276" t="s">
        <v>47</v>
      </c>
      <c r="C1276" t="s">
        <v>4558</v>
      </c>
      <c r="E1276" t="s">
        <v>76</v>
      </c>
      <c r="F1276" t="s">
        <v>4559</v>
      </c>
      <c r="G1276" t="s">
        <v>4560</v>
      </c>
      <c r="I1276" t="str">
        <f>HYPERLINK("https://play.google.com/store/apps/details?id=com.finopaymentbank.mobile&amp;reviewId=50080810-f22b-416e-998e-72b7e9443234","https://play.google.com/store/apps/details?id=com.finopaymentbank.mobile&amp;reviewId=50080810-f22b-416e-998e-72b7e9443234")</f>
        <v>https://play.google.com/store/apps/details?id=com.finopaymentbank.mobile&amp;reviewId=50080810-f22b-416e-998e-72b7e9443234</v>
      </c>
      <c r="J1276" t="s">
        <v>52</v>
      </c>
      <c r="Y1276" t="s">
        <v>53</v>
      </c>
      <c r="Z1276" t="s">
        <v>114</v>
      </c>
      <c r="AH1276" t="s">
        <v>1986</v>
      </c>
      <c r="AI1276" t="s">
        <v>4561</v>
      </c>
      <c r="AJ1276">
        <v>30</v>
      </c>
      <c r="AK1276" t="s">
        <v>74</v>
      </c>
      <c r="AL1276" t="s">
        <v>58</v>
      </c>
      <c r="AM1276" t="s">
        <v>58</v>
      </c>
      <c r="AN1276" t="s">
        <v>58</v>
      </c>
      <c r="AO1276" t="s">
        <v>58</v>
      </c>
      <c r="AP1276" t="s">
        <v>58</v>
      </c>
      <c r="AQ1276" t="s">
        <v>58</v>
      </c>
    </row>
    <row r="1277" spans="1:43" x14ac:dyDescent="0.35">
      <c r="A1277" t="s">
        <v>4550</v>
      </c>
      <c r="B1277" t="s">
        <v>47</v>
      </c>
      <c r="C1277" t="s">
        <v>4562</v>
      </c>
      <c r="E1277" t="s">
        <v>76</v>
      </c>
      <c r="F1277" t="s">
        <v>4563</v>
      </c>
      <c r="G1277" t="s">
        <v>4564</v>
      </c>
      <c r="I1277" t="str">
        <f>HYPERLINK("https://play.google.com/store/apps/details?id=com.finopaymentbank.mobile&amp;reviewId=e8f232cb-9d42-4f94-94fe-2e8e3eef33df","https://play.google.com/store/apps/details?id=com.finopaymentbank.mobile&amp;reviewId=e8f232cb-9d42-4f94-94fe-2e8e3eef33df")</f>
        <v>https://play.google.com/store/apps/details?id=com.finopaymentbank.mobile&amp;reviewId=e8f232cb-9d42-4f94-94fe-2e8e3eef33df</v>
      </c>
      <c r="Y1277" t="s">
        <v>53</v>
      </c>
      <c r="Z1277" t="s">
        <v>114</v>
      </c>
      <c r="AD1277" t="s">
        <v>797</v>
      </c>
      <c r="AE1277" t="s">
        <v>95</v>
      </c>
      <c r="AF1277" t="s">
        <v>4565</v>
      </c>
      <c r="AH1277" t="s">
        <v>228</v>
      </c>
      <c r="AI1277" t="s">
        <v>1322</v>
      </c>
      <c r="AJ1277">
        <v>30</v>
      </c>
      <c r="AK1277" t="s">
        <v>63</v>
      </c>
      <c r="AL1277" t="s">
        <v>58</v>
      </c>
      <c r="AM1277" t="s">
        <v>58</v>
      </c>
      <c r="AN1277" t="s">
        <v>58</v>
      </c>
      <c r="AO1277" t="s">
        <v>58</v>
      </c>
      <c r="AP1277" t="s">
        <v>58</v>
      </c>
      <c r="AQ1277" t="s">
        <v>58</v>
      </c>
    </row>
    <row r="1278" spans="1:43" x14ac:dyDescent="0.35">
      <c r="A1278" t="s">
        <v>4550</v>
      </c>
      <c r="B1278" t="s">
        <v>47</v>
      </c>
      <c r="C1278" t="s">
        <v>2228</v>
      </c>
      <c r="E1278" t="s">
        <v>76</v>
      </c>
      <c r="F1278" t="s">
        <v>4566</v>
      </c>
      <c r="G1278" t="s">
        <v>4567</v>
      </c>
      <c r="I1278" t="str">
        <f>HYPERLINK("https://play.google.com/store/apps/details?id=com.finopaymentbank.mobile&amp;reviewId=c56748f5-86a6-47c2-8eac-0264deef9324","https://play.google.com/store/apps/details?id=com.finopaymentbank.mobile&amp;reviewId=c56748f5-86a6-47c2-8eac-0264deef9324")</f>
        <v>https://play.google.com/store/apps/details?id=com.finopaymentbank.mobile&amp;reviewId=c56748f5-86a6-47c2-8eac-0264deef9324</v>
      </c>
      <c r="J1278" t="s">
        <v>52</v>
      </c>
      <c r="Y1278" t="s">
        <v>53</v>
      </c>
      <c r="Z1278" t="s">
        <v>114</v>
      </c>
      <c r="AI1278" t="s">
        <v>2231</v>
      </c>
      <c r="AJ1278">
        <v>29</v>
      </c>
      <c r="AK1278" t="s">
        <v>63</v>
      </c>
      <c r="AL1278" t="s">
        <v>58</v>
      </c>
      <c r="AM1278" t="s">
        <v>58</v>
      </c>
      <c r="AN1278" t="s">
        <v>58</v>
      </c>
      <c r="AO1278" t="s">
        <v>58</v>
      </c>
      <c r="AP1278" t="s">
        <v>58</v>
      </c>
      <c r="AQ1278" t="s">
        <v>58</v>
      </c>
    </row>
    <row r="1279" spans="1:43" x14ac:dyDescent="0.35">
      <c r="A1279" t="s">
        <v>4550</v>
      </c>
      <c r="B1279" t="s">
        <v>47</v>
      </c>
      <c r="C1279" t="s">
        <v>4568</v>
      </c>
      <c r="E1279" t="s">
        <v>65</v>
      </c>
      <c r="F1279" t="s">
        <v>4569</v>
      </c>
      <c r="G1279" t="s">
        <v>4570</v>
      </c>
      <c r="I1279" t="str">
        <f>HYPERLINK("https://play.google.com/store/apps/details?id=com.finopaymentbank.mobile&amp;reviewId=dbdc63e4-3d80-4ed2-a9a2-8e93b3328a5f","https://play.google.com/store/apps/details?id=com.finopaymentbank.mobile&amp;reviewId=dbdc63e4-3d80-4ed2-a9a2-8e93b3328a5f")</f>
        <v>https://play.google.com/store/apps/details?id=com.finopaymentbank.mobile&amp;reviewId=dbdc63e4-3d80-4ed2-a9a2-8e93b3328a5f</v>
      </c>
      <c r="J1279" t="s">
        <v>52</v>
      </c>
      <c r="Y1279" t="s">
        <v>53</v>
      </c>
      <c r="Z1279" t="s">
        <v>68</v>
      </c>
      <c r="AH1279" t="s">
        <v>1986</v>
      </c>
      <c r="AI1279" t="s">
        <v>3646</v>
      </c>
      <c r="AJ1279">
        <v>30</v>
      </c>
      <c r="AK1279" t="s">
        <v>63</v>
      </c>
      <c r="AL1279" t="s">
        <v>58</v>
      </c>
      <c r="AM1279" t="s">
        <v>58</v>
      </c>
      <c r="AN1279" t="s">
        <v>58</v>
      </c>
      <c r="AO1279" t="s">
        <v>58</v>
      </c>
      <c r="AP1279" t="s">
        <v>58</v>
      </c>
      <c r="AQ1279" t="s">
        <v>58</v>
      </c>
    </row>
    <row r="1280" spans="1:43" x14ac:dyDescent="0.35">
      <c r="A1280" t="s">
        <v>4550</v>
      </c>
      <c r="B1280" t="s">
        <v>47</v>
      </c>
      <c r="C1280" t="s">
        <v>4175</v>
      </c>
      <c r="E1280" t="s">
        <v>76</v>
      </c>
      <c r="F1280" t="s">
        <v>4571</v>
      </c>
      <c r="G1280" t="s">
        <v>4572</v>
      </c>
      <c r="I1280" t="str">
        <f>HYPERLINK("https://play.google.com/store/apps/details?id=com.finopaymentbank.mobile&amp;reviewId=1f0321f5-56c7-4d44-9e94-5e97e7cd257f","https://play.google.com/store/apps/details?id=com.finopaymentbank.mobile&amp;reviewId=1f0321f5-56c7-4d44-9e94-5e97e7cd257f")</f>
        <v>https://play.google.com/store/apps/details?id=com.finopaymentbank.mobile&amp;reviewId=1f0321f5-56c7-4d44-9e94-5e97e7cd257f</v>
      </c>
      <c r="J1280" t="s">
        <v>52</v>
      </c>
      <c r="Y1280" t="s">
        <v>53</v>
      </c>
      <c r="Z1280" t="s">
        <v>79</v>
      </c>
      <c r="AH1280" t="s">
        <v>1986</v>
      </c>
      <c r="AI1280" t="s">
        <v>2083</v>
      </c>
      <c r="AJ1280">
        <v>31</v>
      </c>
      <c r="AK1280" t="s">
        <v>202</v>
      </c>
      <c r="AL1280" t="s">
        <v>58</v>
      </c>
      <c r="AM1280" t="s">
        <v>58</v>
      </c>
      <c r="AN1280" t="s">
        <v>58</v>
      </c>
      <c r="AO1280" t="s">
        <v>58</v>
      </c>
      <c r="AP1280" t="s">
        <v>58</v>
      </c>
      <c r="AQ1280" t="s">
        <v>58</v>
      </c>
    </row>
    <row r="1281" spans="1:43" x14ac:dyDescent="0.35">
      <c r="A1281" t="s">
        <v>4550</v>
      </c>
      <c r="B1281" t="s">
        <v>47</v>
      </c>
      <c r="C1281" t="s">
        <v>4573</v>
      </c>
      <c r="E1281" t="s">
        <v>49</v>
      </c>
      <c r="F1281" t="s">
        <v>4574</v>
      </c>
      <c r="G1281" t="s">
        <v>4575</v>
      </c>
      <c r="I1281" t="str">
        <f>HYPERLINK("https://play.google.com/store/apps/details?id=com.finopaymentbank.mobile&amp;reviewId=41d37618-e950-431c-9673-ff3a5e5a109e","https://play.google.com/store/apps/details?id=com.finopaymentbank.mobile&amp;reviewId=41d37618-e950-431c-9673-ff3a5e5a109e")</f>
        <v>https://play.google.com/store/apps/details?id=com.finopaymentbank.mobile&amp;reviewId=41d37618-e950-431c-9673-ff3a5e5a109e</v>
      </c>
      <c r="J1281" t="s">
        <v>211</v>
      </c>
      <c r="Y1281" t="s">
        <v>53</v>
      </c>
      <c r="Z1281" t="s">
        <v>93</v>
      </c>
      <c r="AH1281" t="s">
        <v>1986</v>
      </c>
      <c r="AI1281" t="s">
        <v>455</v>
      </c>
      <c r="AJ1281">
        <v>31</v>
      </c>
      <c r="AK1281" t="s">
        <v>183</v>
      </c>
      <c r="AL1281" t="s">
        <v>58</v>
      </c>
      <c r="AM1281" t="s">
        <v>58</v>
      </c>
      <c r="AN1281" t="s">
        <v>58</v>
      </c>
      <c r="AO1281" t="s">
        <v>58</v>
      </c>
      <c r="AP1281" t="s">
        <v>58</v>
      </c>
      <c r="AQ1281" t="s">
        <v>58</v>
      </c>
    </row>
    <row r="1282" spans="1:43" x14ac:dyDescent="0.35">
      <c r="A1282" t="s">
        <v>4550</v>
      </c>
      <c r="B1282" t="s">
        <v>47</v>
      </c>
      <c r="C1282" t="s">
        <v>4576</v>
      </c>
      <c r="E1282" t="s">
        <v>49</v>
      </c>
      <c r="F1282" t="s">
        <v>77</v>
      </c>
      <c r="G1282" t="s">
        <v>4577</v>
      </c>
      <c r="I1282" t="str">
        <f>HYPERLINK("https://play.google.com/store/apps/details?id=com.finopaymentbank.mobile&amp;reviewId=ffa56145-2c0c-405d-9caf-640cc1c68789","https://play.google.com/store/apps/details?id=com.finopaymentbank.mobile&amp;reviewId=ffa56145-2c0c-405d-9caf-640cc1c68789")</f>
        <v>https://play.google.com/store/apps/details?id=com.finopaymentbank.mobile&amp;reviewId=ffa56145-2c0c-405d-9caf-640cc1c68789</v>
      </c>
      <c r="Y1282" t="s">
        <v>53</v>
      </c>
      <c r="Z1282" t="s">
        <v>54</v>
      </c>
      <c r="AH1282" t="s">
        <v>1986</v>
      </c>
      <c r="AI1282" t="s">
        <v>382</v>
      </c>
      <c r="AJ1282">
        <v>33</v>
      </c>
      <c r="AK1282" t="s">
        <v>81</v>
      </c>
      <c r="AL1282" t="s">
        <v>58</v>
      </c>
      <c r="AM1282" t="s">
        <v>58</v>
      </c>
      <c r="AN1282" t="s">
        <v>58</v>
      </c>
      <c r="AO1282" t="s">
        <v>58</v>
      </c>
      <c r="AP1282" t="s">
        <v>58</v>
      </c>
      <c r="AQ1282" t="s">
        <v>58</v>
      </c>
    </row>
    <row r="1283" spans="1:43" x14ac:dyDescent="0.35">
      <c r="A1283" t="s">
        <v>4550</v>
      </c>
      <c r="B1283" t="s">
        <v>47</v>
      </c>
      <c r="C1283" t="s">
        <v>4578</v>
      </c>
      <c r="E1283" t="s">
        <v>49</v>
      </c>
      <c r="F1283" t="s">
        <v>4579</v>
      </c>
      <c r="G1283" t="s">
        <v>4580</v>
      </c>
      <c r="I1283" t="str">
        <f>HYPERLINK("https://play.google.com/store/apps/details?id=com.finopaymentbank.mobile&amp;reviewId=5c4648bb-96b4-4457-887c-68d5d753f864","https://play.google.com/store/apps/details?id=com.finopaymentbank.mobile&amp;reviewId=5c4648bb-96b4-4457-887c-68d5d753f864")</f>
        <v>https://play.google.com/store/apps/details?id=com.finopaymentbank.mobile&amp;reviewId=5c4648bb-96b4-4457-887c-68d5d753f864</v>
      </c>
      <c r="J1283" t="s">
        <v>52</v>
      </c>
      <c r="Y1283" t="s">
        <v>53</v>
      </c>
      <c r="Z1283" t="s">
        <v>54</v>
      </c>
      <c r="AH1283" t="s">
        <v>1986</v>
      </c>
      <c r="AI1283" t="s">
        <v>162</v>
      </c>
      <c r="AJ1283">
        <v>30</v>
      </c>
      <c r="AK1283" t="s">
        <v>154</v>
      </c>
      <c r="AL1283" t="s">
        <v>58</v>
      </c>
      <c r="AM1283" t="s">
        <v>58</v>
      </c>
      <c r="AN1283" t="s">
        <v>58</v>
      </c>
      <c r="AO1283" t="s">
        <v>58</v>
      </c>
      <c r="AP1283" t="s">
        <v>58</v>
      </c>
      <c r="AQ1283" t="s">
        <v>58</v>
      </c>
    </row>
    <row r="1284" spans="1:43" x14ac:dyDescent="0.35">
      <c r="A1284" t="s">
        <v>4550</v>
      </c>
      <c r="B1284" t="s">
        <v>47</v>
      </c>
      <c r="C1284" t="s">
        <v>4581</v>
      </c>
      <c r="E1284" t="s">
        <v>76</v>
      </c>
      <c r="F1284" t="s">
        <v>4582</v>
      </c>
      <c r="G1284" t="s">
        <v>4583</v>
      </c>
      <c r="I1284" t="str">
        <f>HYPERLINK("https://play.google.com/store/apps/details?id=com.finopaymentbank.mobile&amp;reviewId=e6b49923-f5f4-4932-a891-dffcd05fc051","https://play.google.com/store/apps/details?id=com.finopaymentbank.mobile&amp;reviewId=e6b49923-f5f4-4932-a891-dffcd05fc051")</f>
        <v>https://play.google.com/store/apps/details?id=com.finopaymentbank.mobile&amp;reviewId=e6b49923-f5f4-4932-a891-dffcd05fc051</v>
      </c>
      <c r="J1284" t="s">
        <v>52</v>
      </c>
      <c r="Y1284" t="s">
        <v>53</v>
      </c>
      <c r="Z1284" t="s">
        <v>114</v>
      </c>
      <c r="AI1284" t="s">
        <v>1597</v>
      </c>
      <c r="AJ1284">
        <v>30</v>
      </c>
      <c r="AK1284" t="s">
        <v>63</v>
      </c>
      <c r="AL1284" t="s">
        <v>58</v>
      </c>
      <c r="AM1284" t="s">
        <v>58</v>
      </c>
      <c r="AN1284" t="s">
        <v>58</v>
      </c>
      <c r="AO1284" t="s">
        <v>58</v>
      </c>
      <c r="AP1284" t="s">
        <v>58</v>
      </c>
      <c r="AQ1284" t="s">
        <v>58</v>
      </c>
    </row>
    <row r="1285" spans="1:43" x14ac:dyDescent="0.35">
      <c r="A1285" t="s">
        <v>4550</v>
      </c>
      <c r="B1285" t="s">
        <v>47</v>
      </c>
      <c r="C1285" t="s">
        <v>4584</v>
      </c>
      <c r="E1285" t="s">
        <v>76</v>
      </c>
      <c r="F1285" t="s">
        <v>4585</v>
      </c>
      <c r="G1285" t="s">
        <v>4586</v>
      </c>
      <c r="I1285" t="str">
        <f>HYPERLINK("https://play.google.com/store/apps/details?id=com.finopaymentbank.mobile&amp;reviewId=d76e95c6-807e-4f30-914e-d3aa59c2c944","https://play.google.com/store/apps/details?id=com.finopaymentbank.mobile&amp;reviewId=d76e95c6-807e-4f30-914e-d3aa59c2c944")</f>
        <v>https://play.google.com/store/apps/details?id=com.finopaymentbank.mobile&amp;reviewId=d76e95c6-807e-4f30-914e-d3aa59c2c944</v>
      </c>
      <c r="J1285" t="s">
        <v>52</v>
      </c>
      <c r="Y1285" t="s">
        <v>53</v>
      </c>
      <c r="Z1285" t="s">
        <v>114</v>
      </c>
      <c r="AH1285" t="s">
        <v>1986</v>
      </c>
      <c r="AI1285" t="s">
        <v>448</v>
      </c>
      <c r="AJ1285">
        <v>30</v>
      </c>
      <c r="AK1285" t="s">
        <v>63</v>
      </c>
      <c r="AL1285" t="s">
        <v>58</v>
      </c>
      <c r="AM1285" t="s">
        <v>58</v>
      </c>
      <c r="AN1285" t="s">
        <v>58</v>
      </c>
      <c r="AO1285" t="s">
        <v>58</v>
      </c>
      <c r="AP1285" t="s">
        <v>58</v>
      </c>
      <c r="AQ1285" t="s">
        <v>58</v>
      </c>
    </row>
    <row r="1286" spans="1:43" x14ac:dyDescent="0.35">
      <c r="A1286" t="s">
        <v>4550</v>
      </c>
      <c r="B1286" t="s">
        <v>47</v>
      </c>
      <c r="C1286" t="s">
        <v>4587</v>
      </c>
      <c r="E1286" t="s">
        <v>49</v>
      </c>
      <c r="F1286" t="s">
        <v>4588</v>
      </c>
      <c r="G1286" t="s">
        <v>4589</v>
      </c>
      <c r="I1286" t="str">
        <f>HYPERLINK("https://play.google.com/store/apps/details?id=com.finopaymentbank.mobile&amp;reviewId=50aa3c8d-3059-4a8a-865a-a277b3fbcf8d","https://play.google.com/store/apps/details?id=com.finopaymentbank.mobile&amp;reviewId=50aa3c8d-3059-4a8a-865a-a277b3fbcf8d")</f>
        <v>https://play.google.com/store/apps/details?id=com.finopaymentbank.mobile&amp;reviewId=50aa3c8d-3059-4a8a-865a-a277b3fbcf8d</v>
      </c>
      <c r="J1286" t="s">
        <v>52</v>
      </c>
      <c r="Y1286" t="s">
        <v>53</v>
      </c>
      <c r="Z1286" t="s">
        <v>93</v>
      </c>
      <c r="AH1286" t="s">
        <v>1986</v>
      </c>
      <c r="AI1286" t="s">
        <v>378</v>
      </c>
      <c r="AJ1286">
        <v>29</v>
      </c>
      <c r="AK1286" t="s">
        <v>63</v>
      </c>
      <c r="AL1286" t="s">
        <v>58</v>
      </c>
      <c r="AM1286" t="s">
        <v>58</v>
      </c>
      <c r="AN1286" t="s">
        <v>58</v>
      </c>
      <c r="AO1286" t="s">
        <v>58</v>
      </c>
      <c r="AP1286" t="s">
        <v>58</v>
      </c>
      <c r="AQ1286" t="s">
        <v>58</v>
      </c>
    </row>
    <row r="1287" spans="1:43" x14ac:dyDescent="0.35">
      <c r="A1287" t="s">
        <v>4590</v>
      </c>
      <c r="B1287" t="s">
        <v>47</v>
      </c>
      <c r="C1287" t="s">
        <v>4591</v>
      </c>
      <c r="E1287" t="s">
        <v>76</v>
      </c>
      <c r="F1287" t="s">
        <v>4592</v>
      </c>
      <c r="G1287" t="s">
        <v>4593</v>
      </c>
      <c r="I1287" t="str">
        <f>HYPERLINK("https://play.google.com/store/apps/details?id=com.finopaymentbank.mobile&amp;reviewId=5a1a22ce-90ad-409a-a70a-d935ec01ce20","https://play.google.com/store/apps/details?id=com.finopaymentbank.mobile&amp;reviewId=5a1a22ce-90ad-409a-a70a-d935ec01ce20")</f>
        <v>https://play.google.com/store/apps/details?id=com.finopaymentbank.mobile&amp;reviewId=5a1a22ce-90ad-409a-a70a-d935ec01ce20</v>
      </c>
      <c r="Y1287" t="s">
        <v>53</v>
      </c>
      <c r="Z1287" t="s">
        <v>114</v>
      </c>
      <c r="AH1287" t="s">
        <v>1986</v>
      </c>
      <c r="AI1287" t="s">
        <v>1248</v>
      </c>
      <c r="AJ1287">
        <v>33</v>
      </c>
      <c r="AK1287" t="s">
        <v>63</v>
      </c>
      <c r="AL1287" t="s">
        <v>58</v>
      </c>
      <c r="AM1287" t="s">
        <v>58</v>
      </c>
      <c r="AN1287" t="s">
        <v>58</v>
      </c>
      <c r="AO1287" t="s">
        <v>58</v>
      </c>
      <c r="AP1287" t="s">
        <v>58</v>
      </c>
      <c r="AQ1287" t="s">
        <v>58</v>
      </c>
    </row>
    <row r="1288" spans="1:43" x14ac:dyDescent="0.35">
      <c r="A1288" t="s">
        <v>4590</v>
      </c>
      <c r="B1288" t="s">
        <v>47</v>
      </c>
      <c r="C1288" t="s">
        <v>2156</v>
      </c>
      <c r="E1288" t="s">
        <v>49</v>
      </c>
      <c r="F1288" t="s">
        <v>86</v>
      </c>
      <c r="G1288" t="s">
        <v>4594</v>
      </c>
      <c r="I1288" t="str">
        <f>HYPERLINK("https://play.google.com/store/apps/details?id=com.finopaymentbank.mobile&amp;reviewId=cc87b2d5-d2a1-42f7-b634-9d2d5095cdba","https://play.google.com/store/apps/details?id=com.finopaymentbank.mobile&amp;reviewId=cc87b2d5-d2a1-42f7-b634-9d2d5095cdba")</f>
        <v>https://play.google.com/store/apps/details?id=com.finopaymentbank.mobile&amp;reviewId=cc87b2d5-d2a1-42f7-b634-9d2d5095cdba</v>
      </c>
      <c r="J1288" t="s">
        <v>52</v>
      </c>
      <c r="Y1288" t="s">
        <v>53</v>
      </c>
      <c r="Z1288" t="s">
        <v>54</v>
      </c>
      <c r="AH1288" t="s">
        <v>1990</v>
      </c>
      <c r="AI1288" t="s">
        <v>2146</v>
      </c>
      <c r="AJ1288">
        <v>31</v>
      </c>
      <c r="AK1288" t="s">
        <v>57</v>
      </c>
      <c r="AL1288" t="s">
        <v>58</v>
      </c>
      <c r="AM1288" t="s">
        <v>58</v>
      </c>
      <c r="AN1288" t="s">
        <v>58</v>
      </c>
      <c r="AO1288" t="s">
        <v>58</v>
      </c>
      <c r="AP1288" t="s">
        <v>58</v>
      </c>
      <c r="AQ1288" t="s">
        <v>58</v>
      </c>
    </row>
    <row r="1289" spans="1:43" x14ac:dyDescent="0.35">
      <c r="A1289" t="s">
        <v>4590</v>
      </c>
      <c r="B1289" t="s">
        <v>47</v>
      </c>
      <c r="C1289" t="s">
        <v>4595</v>
      </c>
      <c r="E1289" t="s">
        <v>49</v>
      </c>
      <c r="F1289" t="s">
        <v>4596</v>
      </c>
      <c r="G1289" t="s">
        <v>4597</v>
      </c>
      <c r="I1289" t="str">
        <f>HYPERLINK("https://play.google.com/store/apps/details?id=com.finopaymentbank.mobile&amp;reviewId=4c52aaaf-6fd6-4078-ade4-3ac7eba55b22","https://play.google.com/store/apps/details?id=com.finopaymentbank.mobile&amp;reviewId=4c52aaaf-6fd6-4078-ade4-3ac7eba55b22")</f>
        <v>https://play.google.com/store/apps/details?id=com.finopaymentbank.mobile&amp;reviewId=4c52aaaf-6fd6-4078-ade4-3ac7eba55b22</v>
      </c>
      <c r="J1289" t="s">
        <v>52</v>
      </c>
      <c r="Y1289" t="s">
        <v>53</v>
      </c>
      <c r="Z1289" t="s">
        <v>54</v>
      </c>
      <c r="AI1289" t="s">
        <v>2124</v>
      </c>
      <c r="AJ1289">
        <v>31</v>
      </c>
      <c r="AK1289" t="s">
        <v>81</v>
      </c>
      <c r="AL1289" t="s">
        <v>58</v>
      </c>
      <c r="AM1289" t="s">
        <v>58</v>
      </c>
      <c r="AN1289" t="s">
        <v>58</v>
      </c>
      <c r="AO1289" t="s">
        <v>58</v>
      </c>
      <c r="AP1289" t="s">
        <v>58</v>
      </c>
      <c r="AQ1289" t="s">
        <v>58</v>
      </c>
    </row>
    <row r="1290" spans="1:43" x14ac:dyDescent="0.35">
      <c r="A1290" t="s">
        <v>4590</v>
      </c>
      <c r="B1290" t="s">
        <v>47</v>
      </c>
      <c r="C1290" t="s">
        <v>4598</v>
      </c>
      <c r="E1290" t="s">
        <v>49</v>
      </c>
      <c r="F1290" t="s">
        <v>4599</v>
      </c>
      <c r="G1290" t="s">
        <v>4600</v>
      </c>
      <c r="I1290" t="str">
        <f>HYPERLINK("https://play.google.com/store/apps/details?id=com.finopaymentbank.mobile&amp;reviewId=928fabe7-b87d-4cf3-8677-0f40bfc6ad94","https://play.google.com/store/apps/details?id=com.finopaymentbank.mobile&amp;reviewId=928fabe7-b87d-4cf3-8677-0f40bfc6ad94")</f>
        <v>https://play.google.com/store/apps/details?id=com.finopaymentbank.mobile&amp;reviewId=928fabe7-b87d-4cf3-8677-0f40bfc6ad94</v>
      </c>
      <c r="J1290" t="s">
        <v>52</v>
      </c>
      <c r="Y1290" t="s">
        <v>53</v>
      </c>
      <c r="Z1290" t="s">
        <v>54</v>
      </c>
      <c r="AH1290" t="s">
        <v>1986</v>
      </c>
      <c r="AI1290" t="s">
        <v>514</v>
      </c>
      <c r="AJ1290">
        <v>33</v>
      </c>
      <c r="AK1290" t="s">
        <v>57</v>
      </c>
      <c r="AL1290" t="s">
        <v>58</v>
      </c>
      <c r="AM1290" t="s">
        <v>58</v>
      </c>
      <c r="AN1290" t="s">
        <v>58</v>
      </c>
      <c r="AO1290" t="s">
        <v>58</v>
      </c>
      <c r="AP1290" t="s">
        <v>58</v>
      </c>
      <c r="AQ1290" t="s">
        <v>58</v>
      </c>
    </row>
    <row r="1291" spans="1:43" x14ac:dyDescent="0.35">
      <c r="A1291" t="s">
        <v>4590</v>
      </c>
      <c r="B1291" t="s">
        <v>47</v>
      </c>
      <c r="C1291" t="s">
        <v>4601</v>
      </c>
      <c r="E1291" t="s">
        <v>49</v>
      </c>
      <c r="F1291" t="s">
        <v>86</v>
      </c>
      <c r="G1291" t="s">
        <v>4602</v>
      </c>
      <c r="I1291" t="str">
        <f>HYPERLINK("https://play.google.com/store/apps/details?id=com.finopaymentbank.mobile&amp;reviewId=8c9f3ea7-4ffc-4eef-839d-bc4897002d77","https://play.google.com/store/apps/details?id=com.finopaymentbank.mobile&amp;reviewId=8c9f3ea7-4ffc-4eef-839d-bc4897002d77")</f>
        <v>https://play.google.com/store/apps/details?id=com.finopaymentbank.mobile&amp;reviewId=8c9f3ea7-4ffc-4eef-839d-bc4897002d77</v>
      </c>
      <c r="J1291" t="s">
        <v>52</v>
      </c>
      <c r="Y1291" t="s">
        <v>53</v>
      </c>
      <c r="Z1291" t="s">
        <v>54</v>
      </c>
      <c r="AH1291" t="s">
        <v>1986</v>
      </c>
      <c r="AI1291" t="s">
        <v>1109</v>
      </c>
      <c r="AJ1291">
        <v>34</v>
      </c>
      <c r="AK1291" t="s">
        <v>57</v>
      </c>
      <c r="AL1291" t="s">
        <v>58</v>
      </c>
      <c r="AM1291" t="s">
        <v>58</v>
      </c>
      <c r="AN1291" t="s">
        <v>58</v>
      </c>
      <c r="AO1291" t="s">
        <v>58</v>
      </c>
      <c r="AP1291" t="s">
        <v>58</v>
      </c>
      <c r="AQ1291" t="s">
        <v>58</v>
      </c>
    </row>
    <row r="1292" spans="1:43" x14ac:dyDescent="0.35">
      <c r="A1292" t="s">
        <v>4590</v>
      </c>
      <c r="B1292" t="s">
        <v>47</v>
      </c>
      <c r="C1292" t="s">
        <v>4603</v>
      </c>
      <c r="E1292" t="s">
        <v>49</v>
      </c>
      <c r="F1292" t="s">
        <v>4604</v>
      </c>
      <c r="G1292" t="s">
        <v>4605</v>
      </c>
      <c r="I1292" t="str">
        <f>HYPERLINK("https://play.google.com/store/apps/details?id=com.finopaymentbank.mobile&amp;reviewId=bbccf82b-fd0f-43e1-ae50-49baf2c8754c","https://play.google.com/store/apps/details?id=com.finopaymentbank.mobile&amp;reviewId=bbccf82b-fd0f-43e1-ae50-49baf2c8754c")</f>
        <v>https://play.google.com/store/apps/details?id=com.finopaymentbank.mobile&amp;reviewId=bbccf82b-fd0f-43e1-ae50-49baf2c8754c</v>
      </c>
      <c r="J1292" t="s">
        <v>52</v>
      </c>
      <c r="Y1292" t="s">
        <v>53</v>
      </c>
      <c r="Z1292" t="s">
        <v>54</v>
      </c>
      <c r="AH1292" t="s">
        <v>1986</v>
      </c>
      <c r="AI1292" t="s">
        <v>215</v>
      </c>
      <c r="AJ1292">
        <v>31</v>
      </c>
      <c r="AK1292" t="s">
        <v>63</v>
      </c>
      <c r="AL1292" t="s">
        <v>58</v>
      </c>
      <c r="AM1292" t="s">
        <v>58</v>
      </c>
      <c r="AN1292" t="s">
        <v>58</v>
      </c>
      <c r="AO1292" t="s">
        <v>58</v>
      </c>
      <c r="AP1292" t="s">
        <v>58</v>
      </c>
      <c r="AQ1292" t="s">
        <v>58</v>
      </c>
    </row>
    <row r="1293" spans="1:43" x14ac:dyDescent="0.35">
      <c r="A1293" t="s">
        <v>4590</v>
      </c>
      <c r="B1293" t="s">
        <v>47</v>
      </c>
      <c r="C1293" t="s">
        <v>4606</v>
      </c>
      <c r="E1293" t="s">
        <v>49</v>
      </c>
      <c r="F1293" t="s">
        <v>4607</v>
      </c>
      <c r="G1293" t="s">
        <v>4608</v>
      </c>
      <c r="I1293" t="str">
        <f>HYPERLINK("https://play.google.com/store/apps/details?id=com.finopaymentbank.mobile&amp;reviewId=68f69a78-cedf-4de5-87eb-11dc6e8d7da2","https://play.google.com/store/apps/details?id=com.finopaymentbank.mobile&amp;reviewId=68f69a78-cedf-4de5-87eb-11dc6e8d7da2")</f>
        <v>https://play.google.com/store/apps/details?id=com.finopaymentbank.mobile&amp;reviewId=68f69a78-cedf-4de5-87eb-11dc6e8d7da2</v>
      </c>
      <c r="J1293" t="s">
        <v>52</v>
      </c>
      <c r="Y1293" t="s">
        <v>53</v>
      </c>
      <c r="Z1293" t="s">
        <v>54</v>
      </c>
      <c r="AH1293" t="s">
        <v>2006</v>
      </c>
      <c r="AI1293" t="s">
        <v>2984</v>
      </c>
      <c r="AJ1293">
        <v>29</v>
      </c>
      <c r="AK1293" t="s">
        <v>63</v>
      </c>
      <c r="AL1293" t="s">
        <v>58</v>
      </c>
      <c r="AM1293" t="s">
        <v>58</v>
      </c>
      <c r="AN1293" t="s">
        <v>58</v>
      </c>
      <c r="AO1293" t="s">
        <v>58</v>
      </c>
      <c r="AP1293" t="s">
        <v>58</v>
      </c>
      <c r="AQ1293" t="s">
        <v>58</v>
      </c>
    </row>
    <row r="1294" spans="1:43" x14ac:dyDescent="0.35">
      <c r="A1294" t="s">
        <v>4590</v>
      </c>
      <c r="B1294" t="s">
        <v>47</v>
      </c>
      <c r="C1294" t="s">
        <v>4609</v>
      </c>
      <c r="E1294" t="s">
        <v>76</v>
      </c>
      <c r="F1294" t="s">
        <v>4610</v>
      </c>
      <c r="G1294" t="s">
        <v>4611</v>
      </c>
      <c r="I1294" t="str">
        <f>HYPERLINK("https://play.google.com/store/apps/details?id=com.finopaymentbank.mobile&amp;reviewId=4f2ec416-5bf9-4495-b7a9-a4629b5af5e1","https://play.google.com/store/apps/details?id=com.finopaymentbank.mobile&amp;reviewId=4f2ec416-5bf9-4495-b7a9-a4629b5af5e1")</f>
        <v>https://play.google.com/store/apps/details?id=com.finopaymentbank.mobile&amp;reviewId=4f2ec416-5bf9-4495-b7a9-a4629b5af5e1</v>
      </c>
      <c r="J1294" t="s">
        <v>52</v>
      </c>
      <c r="Y1294" t="s">
        <v>53</v>
      </c>
      <c r="Z1294" t="s">
        <v>114</v>
      </c>
      <c r="AH1294" t="s">
        <v>1986</v>
      </c>
      <c r="AI1294" t="s">
        <v>1398</v>
      </c>
      <c r="AJ1294">
        <v>30</v>
      </c>
      <c r="AK1294" t="s">
        <v>63</v>
      </c>
      <c r="AL1294" t="s">
        <v>58</v>
      </c>
      <c r="AM1294" t="s">
        <v>58</v>
      </c>
      <c r="AN1294" t="s">
        <v>58</v>
      </c>
      <c r="AO1294" t="s">
        <v>58</v>
      </c>
      <c r="AP1294" t="s">
        <v>58</v>
      </c>
      <c r="AQ1294" t="s">
        <v>58</v>
      </c>
    </row>
    <row r="1295" spans="1:43" x14ac:dyDescent="0.35">
      <c r="A1295" t="s">
        <v>4590</v>
      </c>
      <c r="B1295" t="s">
        <v>47</v>
      </c>
      <c r="C1295" t="s">
        <v>4612</v>
      </c>
      <c r="E1295" t="s">
        <v>76</v>
      </c>
      <c r="F1295" t="s">
        <v>77</v>
      </c>
      <c r="G1295" t="s">
        <v>4613</v>
      </c>
      <c r="I1295" t="str">
        <f>HYPERLINK("https://play.google.com/store/apps/details?id=com.finopaymentbank.mobile&amp;reviewId=c444a003-3381-48f9-88c8-f5a271e4bfe2","https://play.google.com/store/apps/details?id=com.finopaymentbank.mobile&amp;reviewId=c444a003-3381-48f9-88c8-f5a271e4bfe2")</f>
        <v>https://play.google.com/store/apps/details?id=com.finopaymentbank.mobile&amp;reviewId=c444a003-3381-48f9-88c8-f5a271e4bfe2</v>
      </c>
      <c r="J1295" t="s">
        <v>52</v>
      </c>
      <c r="Y1295" t="s">
        <v>53</v>
      </c>
      <c r="Z1295" t="s">
        <v>79</v>
      </c>
      <c r="AI1295" t="s">
        <v>426</v>
      </c>
      <c r="AJ1295">
        <v>27</v>
      </c>
      <c r="AK1295" t="s">
        <v>81</v>
      </c>
      <c r="AL1295" t="s">
        <v>58</v>
      </c>
      <c r="AM1295" t="s">
        <v>58</v>
      </c>
      <c r="AN1295" t="s">
        <v>58</v>
      </c>
      <c r="AO1295" t="s">
        <v>58</v>
      </c>
      <c r="AP1295" t="s">
        <v>58</v>
      </c>
      <c r="AQ1295" t="s">
        <v>58</v>
      </c>
    </row>
    <row r="1296" spans="1:43" x14ac:dyDescent="0.35">
      <c r="A1296" t="s">
        <v>4590</v>
      </c>
      <c r="B1296" t="s">
        <v>47</v>
      </c>
      <c r="C1296" t="s">
        <v>4614</v>
      </c>
      <c r="E1296" t="s">
        <v>49</v>
      </c>
      <c r="F1296" t="s">
        <v>4615</v>
      </c>
      <c r="G1296" t="s">
        <v>4616</v>
      </c>
      <c r="I1296" t="str">
        <f>HYPERLINK("https://play.google.com/store/apps/details?id=com.finopaymentbank.mobile&amp;reviewId=711d6f76-eac2-4acc-96bd-7f2dcdf7f604","https://play.google.com/store/apps/details?id=com.finopaymentbank.mobile&amp;reviewId=711d6f76-eac2-4acc-96bd-7f2dcdf7f604")</f>
        <v>https://play.google.com/store/apps/details?id=com.finopaymentbank.mobile&amp;reviewId=711d6f76-eac2-4acc-96bd-7f2dcdf7f604</v>
      </c>
      <c r="J1296" t="s">
        <v>52</v>
      </c>
      <c r="Y1296" t="s">
        <v>53</v>
      </c>
      <c r="Z1296" t="s">
        <v>54</v>
      </c>
      <c r="AI1296" t="s">
        <v>193</v>
      </c>
      <c r="AJ1296">
        <v>29</v>
      </c>
      <c r="AK1296" t="s">
        <v>3728</v>
      </c>
      <c r="AL1296" t="s">
        <v>58</v>
      </c>
      <c r="AM1296" t="s">
        <v>58</v>
      </c>
      <c r="AN1296" t="s">
        <v>58</v>
      </c>
      <c r="AO1296" t="s">
        <v>58</v>
      </c>
      <c r="AP1296" t="s">
        <v>58</v>
      </c>
      <c r="AQ1296" t="s">
        <v>58</v>
      </c>
    </row>
    <row r="1297" spans="1:43" x14ac:dyDescent="0.35">
      <c r="A1297" t="s">
        <v>4590</v>
      </c>
      <c r="B1297" t="s">
        <v>47</v>
      </c>
      <c r="C1297" t="s">
        <v>4617</v>
      </c>
      <c r="E1297" t="s">
        <v>49</v>
      </c>
      <c r="F1297" t="s">
        <v>684</v>
      </c>
      <c r="G1297" t="s">
        <v>4618</v>
      </c>
      <c r="I1297" t="str">
        <f>HYPERLINK("https://play.google.com/store/apps/details?id=com.finopaymentbank.mobile&amp;reviewId=5755152e-5ef4-454e-8ae9-a19acecc9ecc","https://play.google.com/store/apps/details?id=com.finopaymentbank.mobile&amp;reviewId=5755152e-5ef4-454e-8ae9-a19acecc9ecc")</f>
        <v>https://play.google.com/store/apps/details?id=com.finopaymentbank.mobile&amp;reviewId=5755152e-5ef4-454e-8ae9-a19acecc9ecc</v>
      </c>
      <c r="J1297" t="s">
        <v>52</v>
      </c>
      <c r="Y1297" t="s">
        <v>53</v>
      </c>
      <c r="Z1297" t="s">
        <v>54</v>
      </c>
      <c r="AH1297" t="s">
        <v>1986</v>
      </c>
      <c r="AI1297" t="s">
        <v>1994</v>
      </c>
      <c r="AJ1297">
        <v>33</v>
      </c>
      <c r="AK1297" t="s">
        <v>687</v>
      </c>
      <c r="AL1297" t="s">
        <v>58</v>
      </c>
      <c r="AM1297" t="s">
        <v>58</v>
      </c>
      <c r="AN1297" t="s">
        <v>58</v>
      </c>
      <c r="AO1297" t="s">
        <v>58</v>
      </c>
      <c r="AP1297" t="s">
        <v>58</v>
      </c>
      <c r="AQ1297" t="s">
        <v>58</v>
      </c>
    </row>
    <row r="1298" spans="1:43" x14ac:dyDescent="0.35">
      <c r="A1298" t="s">
        <v>4590</v>
      </c>
      <c r="B1298" t="s">
        <v>47</v>
      </c>
      <c r="C1298" t="s">
        <v>4619</v>
      </c>
      <c r="E1298" t="s">
        <v>49</v>
      </c>
      <c r="F1298" t="s">
        <v>680</v>
      </c>
      <c r="G1298" t="s">
        <v>4620</v>
      </c>
      <c r="I1298" t="str">
        <f>HYPERLINK("https://play.google.com/store/apps/details?id=com.finopaymentbank.mobile&amp;reviewId=c45d2b21-abd2-44fb-9c51-8da81c27b9fb","https://play.google.com/store/apps/details?id=com.finopaymentbank.mobile&amp;reviewId=c45d2b21-abd2-44fb-9c51-8da81c27b9fb")</f>
        <v>https://play.google.com/store/apps/details?id=com.finopaymentbank.mobile&amp;reviewId=c45d2b21-abd2-44fb-9c51-8da81c27b9fb</v>
      </c>
      <c r="J1298" t="s">
        <v>52</v>
      </c>
      <c r="Y1298" t="s">
        <v>53</v>
      </c>
      <c r="Z1298" t="s">
        <v>93</v>
      </c>
      <c r="AH1298" t="s">
        <v>347</v>
      </c>
      <c r="AI1298" t="s">
        <v>2787</v>
      </c>
      <c r="AJ1298">
        <v>28</v>
      </c>
      <c r="AK1298" t="s">
        <v>63</v>
      </c>
      <c r="AL1298" t="s">
        <v>58</v>
      </c>
      <c r="AM1298" t="s">
        <v>58</v>
      </c>
      <c r="AN1298" t="s">
        <v>58</v>
      </c>
      <c r="AO1298" t="s">
        <v>58</v>
      </c>
      <c r="AP1298" t="s">
        <v>58</v>
      </c>
      <c r="AQ1298" t="s">
        <v>58</v>
      </c>
    </row>
    <row r="1299" spans="1:43" x14ac:dyDescent="0.35">
      <c r="A1299" t="s">
        <v>4590</v>
      </c>
      <c r="B1299" t="s">
        <v>47</v>
      </c>
      <c r="C1299" t="s">
        <v>4621</v>
      </c>
      <c r="E1299" t="s">
        <v>65</v>
      </c>
      <c r="F1299" t="s">
        <v>77</v>
      </c>
      <c r="G1299" t="s">
        <v>4622</v>
      </c>
      <c r="I1299" t="str">
        <f>HYPERLINK("https://play.google.com/store/apps/details?id=com.finopaymentbank.mobile&amp;reviewId=4ce780ce-df67-44f4-95b7-3a065af3d10a","https://play.google.com/store/apps/details?id=com.finopaymentbank.mobile&amp;reviewId=4ce780ce-df67-44f4-95b7-3a065af3d10a")</f>
        <v>https://play.google.com/store/apps/details?id=com.finopaymentbank.mobile&amp;reviewId=4ce780ce-df67-44f4-95b7-3a065af3d10a</v>
      </c>
      <c r="J1299" t="s">
        <v>52</v>
      </c>
      <c r="Y1299" t="s">
        <v>53</v>
      </c>
      <c r="Z1299" t="s">
        <v>68</v>
      </c>
      <c r="AI1299" t="s">
        <v>3850</v>
      </c>
      <c r="AJ1299">
        <v>30</v>
      </c>
      <c r="AK1299" t="s">
        <v>81</v>
      </c>
      <c r="AL1299" t="s">
        <v>58</v>
      </c>
      <c r="AM1299" t="s">
        <v>58</v>
      </c>
      <c r="AN1299" t="s">
        <v>58</v>
      </c>
      <c r="AO1299" t="s">
        <v>58</v>
      </c>
      <c r="AP1299" t="s">
        <v>58</v>
      </c>
      <c r="AQ1299" t="s">
        <v>58</v>
      </c>
    </row>
    <row r="1300" spans="1:43" x14ac:dyDescent="0.35">
      <c r="A1300" t="s">
        <v>4590</v>
      </c>
      <c r="B1300" t="s">
        <v>47</v>
      </c>
      <c r="C1300" t="s">
        <v>4623</v>
      </c>
      <c r="E1300" t="s">
        <v>49</v>
      </c>
      <c r="F1300" t="s">
        <v>86</v>
      </c>
      <c r="G1300" t="s">
        <v>4624</v>
      </c>
      <c r="I1300" t="str">
        <f>HYPERLINK("https://play.google.com/store/apps/details?id=com.finopaymentbank.mobile&amp;reviewId=ec257ffc-109e-4b04-9d56-029ca0ced96b","https://play.google.com/store/apps/details?id=com.finopaymentbank.mobile&amp;reviewId=ec257ffc-109e-4b04-9d56-029ca0ced96b")</f>
        <v>https://play.google.com/store/apps/details?id=com.finopaymentbank.mobile&amp;reviewId=ec257ffc-109e-4b04-9d56-029ca0ced96b</v>
      </c>
      <c r="J1300" t="s">
        <v>52</v>
      </c>
      <c r="Y1300" t="s">
        <v>53</v>
      </c>
      <c r="Z1300" t="s">
        <v>54</v>
      </c>
      <c r="AH1300" t="s">
        <v>1986</v>
      </c>
      <c r="AI1300" t="s">
        <v>793</v>
      </c>
      <c r="AJ1300">
        <v>30</v>
      </c>
      <c r="AK1300" t="s">
        <v>57</v>
      </c>
      <c r="AL1300" t="s">
        <v>58</v>
      </c>
      <c r="AM1300" t="s">
        <v>58</v>
      </c>
      <c r="AN1300" t="s">
        <v>58</v>
      </c>
      <c r="AO1300" t="s">
        <v>58</v>
      </c>
      <c r="AP1300" t="s">
        <v>58</v>
      </c>
      <c r="AQ1300" t="s">
        <v>58</v>
      </c>
    </row>
    <row r="1301" spans="1:43" x14ac:dyDescent="0.35">
      <c r="A1301" t="s">
        <v>4625</v>
      </c>
      <c r="B1301" t="s">
        <v>47</v>
      </c>
      <c r="C1301" t="s">
        <v>4626</v>
      </c>
      <c r="E1301" t="s">
        <v>76</v>
      </c>
      <c r="F1301" t="s">
        <v>4627</v>
      </c>
      <c r="G1301" t="s">
        <v>4628</v>
      </c>
      <c r="I1301" t="str">
        <f>HYPERLINK("https://play.google.com/store/apps/details?id=com.finopaymentbank.mobile&amp;reviewId=d89b3787-66cf-4ea4-93a1-737912e470f0","https://play.google.com/store/apps/details?id=com.finopaymentbank.mobile&amp;reviewId=d89b3787-66cf-4ea4-93a1-737912e470f0")</f>
        <v>https://play.google.com/store/apps/details?id=com.finopaymentbank.mobile&amp;reviewId=d89b3787-66cf-4ea4-93a1-737912e470f0</v>
      </c>
      <c r="J1301" t="s">
        <v>52</v>
      </c>
      <c r="Y1301" t="s">
        <v>53</v>
      </c>
      <c r="Z1301" t="s">
        <v>114</v>
      </c>
      <c r="AH1301" t="s">
        <v>1986</v>
      </c>
      <c r="AI1301" t="s">
        <v>1203</v>
      </c>
      <c r="AJ1301">
        <v>30</v>
      </c>
      <c r="AK1301" t="s">
        <v>154</v>
      </c>
      <c r="AL1301" t="s">
        <v>58</v>
      </c>
      <c r="AM1301" t="s">
        <v>58</v>
      </c>
      <c r="AN1301" t="s">
        <v>58</v>
      </c>
      <c r="AO1301" t="s">
        <v>58</v>
      </c>
      <c r="AP1301" t="s">
        <v>58</v>
      </c>
      <c r="AQ1301" t="s">
        <v>58</v>
      </c>
    </row>
    <row r="1302" spans="1:43" x14ac:dyDescent="0.35">
      <c r="A1302" t="s">
        <v>4625</v>
      </c>
      <c r="B1302" t="s">
        <v>47</v>
      </c>
      <c r="C1302" t="s">
        <v>4629</v>
      </c>
      <c r="E1302" t="s">
        <v>49</v>
      </c>
      <c r="F1302" t="s">
        <v>4630</v>
      </c>
      <c r="G1302" t="s">
        <v>4631</v>
      </c>
      <c r="I1302" t="str">
        <f>HYPERLINK("https://play.google.com/store/apps/details?id=com.finopaymentbank.mobile&amp;reviewId=f33868e9-a6da-4317-b746-df831782cb6b","https://play.google.com/store/apps/details?id=com.finopaymentbank.mobile&amp;reviewId=f33868e9-a6da-4317-b746-df831782cb6b")</f>
        <v>https://play.google.com/store/apps/details?id=com.finopaymentbank.mobile&amp;reviewId=f33868e9-a6da-4317-b746-df831782cb6b</v>
      </c>
      <c r="J1302" t="s">
        <v>211</v>
      </c>
      <c r="Y1302" t="s">
        <v>53</v>
      </c>
      <c r="Z1302" t="s">
        <v>54</v>
      </c>
      <c r="AH1302" t="s">
        <v>2006</v>
      </c>
      <c r="AI1302" t="s">
        <v>4632</v>
      </c>
      <c r="AJ1302">
        <v>33</v>
      </c>
      <c r="AK1302" t="s">
        <v>70</v>
      </c>
      <c r="AL1302" t="s">
        <v>58</v>
      </c>
      <c r="AM1302" t="s">
        <v>58</v>
      </c>
      <c r="AN1302" t="s">
        <v>58</v>
      </c>
      <c r="AO1302" t="s">
        <v>58</v>
      </c>
      <c r="AP1302" t="s">
        <v>58</v>
      </c>
      <c r="AQ1302" t="s">
        <v>58</v>
      </c>
    </row>
    <row r="1303" spans="1:43" x14ac:dyDescent="0.35">
      <c r="A1303" t="s">
        <v>4625</v>
      </c>
      <c r="B1303" t="s">
        <v>47</v>
      </c>
      <c r="C1303" t="s">
        <v>4633</v>
      </c>
      <c r="E1303" t="s">
        <v>49</v>
      </c>
      <c r="F1303" t="s">
        <v>4634</v>
      </c>
      <c r="G1303" t="s">
        <v>4635</v>
      </c>
      <c r="I1303" t="str">
        <f>HYPERLINK("https://play.google.com/store/apps/details?id=com.finopaymentbank.mobile&amp;reviewId=ab09e735-2f9b-4dc4-88fe-a8cda35d161d","https://play.google.com/store/apps/details?id=com.finopaymentbank.mobile&amp;reviewId=ab09e735-2f9b-4dc4-88fe-a8cda35d161d")</f>
        <v>https://play.google.com/store/apps/details?id=com.finopaymentbank.mobile&amp;reviewId=ab09e735-2f9b-4dc4-88fe-a8cda35d161d</v>
      </c>
      <c r="Y1303" t="s">
        <v>53</v>
      </c>
      <c r="Z1303" t="s">
        <v>54</v>
      </c>
      <c r="AH1303" t="s">
        <v>1986</v>
      </c>
      <c r="AI1303" t="s">
        <v>919</v>
      </c>
      <c r="AJ1303">
        <v>27</v>
      </c>
      <c r="AK1303" t="s">
        <v>63</v>
      </c>
      <c r="AL1303" t="s">
        <v>58</v>
      </c>
      <c r="AM1303" t="s">
        <v>58</v>
      </c>
      <c r="AN1303" t="s">
        <v>58</v>
      </c>
      <c r="AO1303" t="s">
        <v>58</v>
      </c>
      <c r="AP1303" t="s">
        <v>58</v>
      </c>
      <c r="AQ1303" t="s">
        <v>58</v>
      </c>
    </row>
    <row r="1304" spans="1:43" x14ac:dyDescent="0.35">
      <c r="A1304" t="s">
        <v>4625</v>
      </c>
      <c r="B1304" t="s">
        <v>47</v>
      </c>
      <c r="C1304" t="s">
        <v>4636</v>
      </c>
      <c r="E1304" t="s">
        <v>49</v>
      </c>
      <c r="F1304" t="s">
        <v>4637</v>
      </c>
      <c r="G1304" t="s">
        <v>4638</v>
      </c>
      <c r="I1304" t="str">
        <f>HYPERLINK("https://play.google.com/store/apps/details?id=com.finopaymentbank.mobile&amp;reviewId=cfc0751a-3df8-4962-be0f-9be4f406a0ef","https://play.google.com/store/apps/details?id=com.finopaymentbank.mobile&amp;reviewId=cfc0751a-3df8-4962-be0f-9be4f406a0ef")</f>
        <v>https://play.google.com/store/apps/details?id=com.finopaymentbank.mobile&amp;reviewId=cfc0751a-3df8-4962-be0f-9be4f406a0ef</v>
      </c>
      <c r="J1304" t="s">
        <v>52</v>
      </c>
      <c r="Y1304" t="s">
        <v>53</v>
      </c>
      <c r="Z1304" t="s">
        <v>54</v>
      </c>
      <c r="AI1304" t="s">
        <v>552</v>
      </c>
      <c r="AJ1304">
        <v>30</v>
      </c>
      <c r="AK1304" t="s">
        <v>116</v>
      </c>
      <c r="AL1304" t="s">
        <v>58</v>
      </c>
      <c r="AM1304" t="s">
        <v>58</v>
      </c>
      <c r="AN1304" t="s">
        <v>58</v>
      </c>
      <c r="AO1304" t="s">
        <v>58</v>
      </c>
      <c r="AP1304" t="s">
        <v>58</v>
      </c>
      <c r="AQ1304" t="s">
        <v>58</v>
      </c>
    </row>
    <row r="1305" spans="1:43" x14ac:dyDescent="0.35">
      <c r="A1305" t="s">
        <v>4625</v>
      </c>
      <c r="B1305" t="s">
        <v>47</v>
      </c>
      <c r="C1305" t="s">
        <v>4639</v>
      </c>
      <c r="E1305" t="s">
        <v>49</v>
      </c>
      <c r="F1305" t="s">
        <v>4640</v>
      </c>
      <c r="G1305" t="s">
        <v>4641</v>
      </c>
      <c r="I1305" t="str">
        <f>HYPERLINK("https://play.google.com/store/apps/details?id=com.finopaymentbank.mobile&amp;reviewId=4744d3d5-82fd-4d68-94bd-e2590bf0a2ef","https://play.google.com/store/apps/details?id=com.finopaymentbank.mobile&amp;reviewId=4744d3d5-82fd-4d68-94bd-e2590bf0a2ef")</f>
        <v>https://play.google.com/store/apps/details?id=com.finopaymentbank.mobile&amp;reviewId=4744d3d5-82fd-4d68-94bd-e2590bf0a2ef</v>
      </c>
      <c r="J1305" t="s">
        <v>52</v>
      </c>
      <c r="Y1305" t="s">
        <v>53</v>
      </c>
      <c r="Z1305" t="s">
        <v>54</v>
      </c>
      <c r="AH1305" t="s">
        <v>228</v>
      </c>
      <c r="AI1305" t="s">
        <v>2602</v>
      </c>
      <c r="AJ1305">
        <v>33</v>
      </c>
      <c r="AK1305" t="s">
        <v>81</v>
      </c>
      <c r="AL1305" t="s">
        <v>58</v>
      </c>
      <c r="AM1305" t="s">
        <v>58</v>
      </c>
      <c r="AN1305" t="s">
        <v>58</v>
      </c>
      <c r="AO1305" t="s">
        <v>58</v>
      </c>
      <c r="AP1305" t="s">
        <v>58</v>
      </c>
      <c r="AQ1305" t="s">
        <v>58</v>
      </c>
    </row>
    <row r="1306" spans="1:43" x14ac:dyDescent="0.35">
      <c r="A1306" t="s">
        <v>4625</v>
      </c>
      <c r="B1306" t="s">
        <v>47</v>
      </c>
      <c r="C1306" t="s">
        <v>4642</v>
      </c>
      <c r="E1306" t="s">
        <v>49</v>
      </c>
      <c r="F1306" t="s">
        <v>156</v>
      </c>
      <c r="G1306" t="s">
        <v>4643</v>
      </c>
      <c r="I1306" t="str">
        <f>HYPERLINK("https://play.google.com/store/apps/details?id=com.finopaymentbank.mobile&amp;reviewId=a1f7eddf-556f-4f74-a5fa-a82b65a4c5aa","https://play.google.com/store/apps/details?id=com.finopaymentbank.mobile&amp;reviewId=a1f7eddf-556f-4f74-a5fa-a82b65a4c5aa")</f>
        <v>https://play.google.com/store/apps/details?id=com.finopaymentbank.mobile&amp;reviewId=a1f7eddf-556f-4f74-a5fa-a82b65a4c5aa</v>
      </c>
      <c r="J1306" t="s">
        <v>52</v>
      </c>
      <c r="Y1306" t="s">
        <v>53</v>
      </c>
      <c r="Z1306" t="s">
        <v>54</v>
      </c>
      <c r="AH1306" t="s">
        <v>1986</v>
      </c>
      <c r="AI1306" t="s">
        <v>3827</v>
      </c>
      <c r="AJ1306">
        <v>33</v>
      </c>
      <c r="AK1306" t="s">
        <v>57</v>
      </c>
      <c r="AL1306" t="s">
        <v>58</v>
      </c>
      <c r="AM1306" t="s">
        <v>58</v>
      </c>
      <c r="AN1306" t="s">
        <v>58</v>
      </c>
      <c r="AO1306" t="s">
        <v>58</v>
      </c>
      <c r="AP1306" t="s">
        <v>58</v>
      </c>
      <c r="AQ1306" t="s">
        <v>58</v>
      </c>
    </row>
    <row r="1307" spans="1:43" x14ac:dyDescent="0.35">
      <c r="A1307" t="s">
        <v>4625</v>
      </c>
      <c r="B1307" t="s">
        <v>47</v>
      </c>
      <c r="C1307" t="s">
        <v>4644</v>
      </c>
      <c r="E1307" t="s">
        <v>76</v>
      </c>
      <c r="F1307" t="s">
        <v>4645</v>
      </c>
      <c r="G1307" t="s">
        <v>4646</v>
      </c>
      <c r="I1307" t="str">
        <f>HYPERLINK("https://play.google.com/store/apps/details?id=com.finopaymentbank.mobile&amp;reviewId=0f622339-6d21-4465-be9b-4c437ae72ec4","https://play.google.com/store/apps/details?id=com.finopaymentbank.mobile&amp;reviewId=0f622339-6d21-4465-be9b-4c437ae72ec4")</f>
        <v>https://play.google.com/store/apps/details?id=com.finopaymentbank.mobile&amp;reviewId=0f622339-6d21-4465-be9b-4c437ae72ec4</v>
      </c>
      <c r="Y1307" t="s">
        <v>53</v>
      </c>
      <c r="Z1307" t="s">
        <v>114</v>
      </c>
      <c r="AH1307" t="s">
        <v>1986</v>
      </c>
      <c r="AJ1307">
        <v>30</v>
      </c>
      <c r="AK1307" t="s">
        <v>63</v>
      </c>
      <c r="AL1307" t="s">
        <v>58</v>
      </c>
      <c r="AM1307" t="s">
        <v>58</v>
      </c>
      <c r="AN1307" t="s">
        <v>58</v>
      </c>
      <c r="AO1307" t="s">
        <v>58</v>
      </c>
      <c r="AP1307" t="s">
        <v>58</v>
      </c>
      <c r="AQ1307" t="s">
        <v>58</v>
      </c>
    </row>
    <row r="1308" spans="1:43" x14ac:dyDescent="0.35">
      <c r="A1308" t="s">
        <v>4625</v>
      </c>
      <c r="B1308" t="s">
        <v>47</v>
      </c>
      <c r="C1308" t="s">
        <v>4647</v>
      </c>
      <c r="E1308" t="s">
        <v>49</v>
      </c>
      <c r="F1308" t="s">
        <v>4648</v>
      </c>
      <c r="G1308" t="s">
        <v>4649</v>
      </c>
      <c r="I1308" t="str">
        <f>HYPERLINK("https://play.google.com/store/apps/details?id=com.finopaymentbank.mobile&amp;reviewId=5e6d0908-6f5b-401f-ba88-3fa81b3beeaa","https://play.google.com/store/apps/details?id=com.finopaymentbank.mobile&amp;reviewId=5e6d0908-6f5b-401f-ba88-3fa81b3beeaa")</f>
        <v>https://play.google.com/store/apps/details?id=com.finopaymentbank.mobile&amp;reviewId=5e6d0908-6f5b-401f-ba88-3fa81b3beeaa</v>
      </c>
      <c r="J1308" t="s">
        <v>52</v>
      </c>
      <c r="Y1308" t="s">
        <v>53</v>
      </c>
      <c r="Z1308" t="s">
        <v>54</v>
      </c>
      <c r="AH1308" t="s">
        <v>1986</v>
      </c>
      <c r="AI1308" t="s">
        <v>517</v>
      </c>
      <c r="AJ1308">
        <v>33</v>
      </c>
      <c r="AK1308" t="s">
        <v>154</v>
      </c>
      <c r="AL1308" t="s">
        <v>58</v>
      </c>
      <c r="AM1308" t="s">
        <v>58</v>
      </c>
      <c r="AN1308" t="s">
        <v>58</v>
      </c>
      <c r="AO1308" t="s">
        <v>58</v>
      </c>
      <c r="AP1308" t="s">
        <v>58</v>
      </c>
      <c r="AQ1308" t="s">
        <v>58</v>
      </c>
    </row>
    <row r="1309" spans="1:43" x14ac:dyDescent="0.35">
      <c r="A1309" t="s">
        <v>4625</v>
      </c>
      <c r="B1309" t="s">
        <v>47</v>
      </c>
      <c r="C1309" t="s">
        <v>4650</v>
      </c>
      <c r="E1309" t="s">
        <v>49</v>
      </c>
      <c r="F1309" t="s">
        <v>151</v>
      </c>
      <c r="G1309" t="s">
        <v>4651</v>
      </c>
      <c r="I1309" t="str">
        <f>HYPERLINK("https://play.google.com/store/apps/details?id=com.finopaymentbank.mobile&amp;reviewId=245d23d6-d895-4b59-bc54-c897babda0d7","https://play.google.com/store/apps/details?id=com.finopaymentbank.mobile&amp;reviewId=245d23d6-d895-4b59-bc54-c897babda0d7")</f>
        <v>https://play.google.com/store/apps/details?id=com.finopaymentbank.mobile&amp;reviewId=245d23d6-d895-4b59-bc54-c897babda0d7</v>
      </c>
      <c r="J1309" t="s">
        <v>52</v>
      </c>
      <c r="Y1309" t="s">
        <v>53</v>
      </c>
      <c r="Z1309" t="s">
        <v>54</v>
      </c>
      <c r="AH1309" t="s">
        <v>1986</v>
      </c>
      <c r="AJ1309">
        <v>33</v>
      </c>
      <c r="AK1309" t="s">
        <v>154</v>
      </c>
      <c r="AL1309" t="s">
        <v>58</v>
      </c>
      <c r="AM1309" t="s">
        <v>58</v>
      </c>
      <c r="AN1309" t="s">
        <v>58</v>
      </c>
      <c r="AO1309" t="s">
        <v>58</v>
      </c>
      <c r="AP1309" t="s">
        <v>58</v>
      </c>
      <c r="AQ1309" t="s">
        <v>58</v>
      </c>
    </row>
    <row r="1310" spans="1:43" x14ac:dyDescent="0.35">
      <c r="A1310" t="s">
        <v>4625</v>
      </c>
      <c r="B1310" t="s">
        <v>47</v>
      </c>
      <c r="C1310" t="s">
        <v>4652</v>
      </c>
      <c r="E1310" t="s">
        <v>49</v>
      </c>
      <c r="F1310" t="s">
        <v>4653</v>
      </c>
      <c r="G1310" t="s">
        <v>4654</v>
      </c>
      <c r="I1310" t="str">
        <f>HYPERLINK("https://play.google.com/store/apps/details?id=com.finopaymentbank.mobile&amp;reviewId=35300beb-8698-4fb9-bffd-ba7c8396e3ff","https://play.google.com/store/apps/details?id=com.finopaymentbank.mobile&amp;reviewId=35300beb-8698-4fb9-bffd-ba7c8396e3ff")</f>
        <v>https://play.google.com/store/apps/details?id=com.finopaymentbank.mobile&amp;reviewId=35300beb-8698-4fb9-bffd-ba7c8396e3ff</v>
      </c>
      <c r="J1310" t="s">
        <v>52</v>
      </c>
      <c r="Y1310" t="s">
        <v>53</v>
      </c>
      <c r="Z1310" t="s">
        <v>54</v>
      </c>
      <c r="AH1310" t="s">
        <v>1986</v>
      </c>
      <c r="AI1310" t="s">
        <v>193</v>
      </c>
      <c r="AJ1310">
        <v>30</v>
      </c>
      <c r="AK1310" t="s">
        <v>63</v>
      </c>
      <c r="AL1310" t="s">
        <v>58</v>
      </c>
      <c r="AM1310" t="s">
        <v>58</v>
      </c>
      <c r="AN1310" t="s">
        <v>58</v>
      </c>
      <c r="AO1310" t="s">
        <v>58</v>
      </c>
      <c r="AP1310" t="s">
        <v>58</v>
      </c>
      <c r="AQ1310" t="s">
        <v>58</v>
      </c>
    </row>
    <row r="1311" spans="1:43" x14ac:dyDescent="0.35">
      <c r="A1311" t="s">
        <v>4625</v>
      </c>
      <c r="B1311" t="s">
        <v>47</v>
      </c>
      <c r="C1311" t="s">
        <v>4655</v>
      </c>
      <c r="E1311" t="s">
        <v>76</v>
      </c>
      <c r="F1311" t="s">
        <v>4656</v>
      </c>
      <c r="G1311" t="s">
        <v>4657</v>
      </c>
      <c r="I1311" t="str">
        <f>HYPERLINK("https://play.google.com/store/apps/details?id=com.finopaymentbank.mobile&amp;reviewId=aa8ae59a-6235-4db7-b2e8-5edb41c3b822","https://play.google.com/store/apps/details?id=com.finopaymentbank.mobile&amp;reviewId=aa8ae59a-6235-4db7-b2e8-5edb41c3b822")</f>
        <v>https://play.google.com/store/apps/details?id=com.finopaymentbank.mobile&amp;reviewId=aa8ae59a-6235-4db7-b2e8-5edb41c3b822</v>
      </c>
      <c r="Y1311" t="s">
        <v>53</v>
      </c>
      <c r="Z1311" t="s">
        <v>114</v>
      </c>
      <c r="AI1311" t="s">
        <v>4658</v>
      </c>
      <c r="AJ1311">
        <v>33</v>
      </c>
      <c r="AK1311" t="s">
        <v>63</v>
      </c>
      <c r="AL1311" t="s">
        <v>58</v>
      </c>
      <c r="AM1311" t="s">
        <v>58</v>
      </c>
      <c r="AN1311" t="s">
        <v>58</v>
      </c>
      <c r="AO1311" t="s">
        <v>58</v>
      </c>
      <c r="AP1311" t="s">
        <v>58</v>
      </c>
      <c r="AQ1311" t="s">
        <v>58</v>
      </c>
    </row>
    <row r="1312" spans="1:43" x14ac:dyDescent="0.35">
      <c r="A1312" t="s">
        <v>4625</v>
      </c>
      <c r="B1312" t="s">
        <v>47</v>
      </c>
      <c r="C1312" t="s">
        <v>4659</v>
      </c>
      <c r="E1312" t="s">
        <v>76</v>
      </c>
      <c r="F1312" t="s">
        <v>4660</v>
      </c>
      <c r="G1312" t="s">
        <v>4661</v>
      </c>
      <c r="I1312" t="str">
        <f>HYPERLINK("https://play.google.com/store/apps/details?id=com.finopaymentbank.mobile&amp;reviewId=ff62e6ff-9afc-4b74-bb80-a3751fbd8f11","https://play.google.com/store/apps/details?id=com.finopaymentbank.mobile&amp;reviewId=ff62e6ff-9afc-4b74-bb80-a3751fbd8f11")</f>
        <v>https://play.google.com/store/apps/details?id=com.finopaymentbank.mobile&amp;reviewId=ff62e6ff-9afc-4b74-bb80-a3751fbd8f11</v>
      </c>
      <c r="J1312" t="s">
        <v>52</v>
      </c>
      <c r="Y1312" t="s">
        <v>53</v>
      </c>
      <c r="Z1312" t="s">
        <v>79</v>
      </c>
      <c r="AH1312" t="s">
        <v>1986</v>
      </c>
      <c r="AI1312" t="s">
        <v>2869</v>
      </c>
      <c r="AJ1312">
        <v>31</v>
      </c>
      <c r="AK1312" t="s">
        <v>74</v>
      </c>
      <c r="AL1312" t="s">
        <v>58</v>
      </c>
      <c r="AM1312" t="s">
        <v>58</v>
      </c>
      <c r="AN1312" t="s">
        <v>58</v>
      </c>
      <c r="AO1312" t="s">
        <v>58</v>
      </c>
      <c r="AP1312" t="s">
        <v>58</v>
      </c>
      <c r="AQ1312" t="s">
        <v>58</v>
      </c>
    </row>
    <row r="1313" spans="1:43" x14ac:dyDescent="0.35">
      <c r="A1313" t="s">
        <v>4625</v>
      </c>
      <c r="B1313" t="s">
        <v>47</v>
      </c>
      <c r="C1313" t="s">
        <v>4662</v>
      </c>
      <c r="E1313" t="s">
        <v>76</v>
      </c>
      <c r="F1313" t="s">
        <v>4663</v>
      </c>
      <c r="G1313" t="s">
        <v>4664</v>
      </c>
      <c r="I1313" t="str">
        <f>HYPERLINK("https://play.google.com/store/apps/details?id=com.finopaymentbank.mobile&amp;reviewId=84663124-4a83-4ff6-8a9d-3d51339b87b9","https://play.google.com/store/apps/details?id=com.finopaymentbank.mobile&amp;reviewId=84663124-4a83-4ff6-8a9d-3d51339b87b9")</f>
        <v>https://play.google.com/store/apps/details?id=com.finopaymentbank.mobile&amp;reviewId=84663124-4a83-4ff6-8a9d-3d51339b87b9</v>
      </c>
      <c r="Y1313" t="s">
        <v>53</v>
      </c>
      <c r="Z1313" t="s">
        <v>114</v>
      </c>
      <c r="AH1313" t="s">
        <v>1986</v>
      </c>
      <c r="AI1313" t="s">
        <v>4368</v>
      </c>
      <c r="AJ1313">
        <v>30</v>
      </c>
      <c r="AK1313" t="s">
        <v>63</v>
      </c>
      <c r="AL1313" t="s">
        <v>58</v>
      </c>
      <c r="AM1313" t="s">
        <v>58</v>
      </c>
      <c r="AN1313" t="s">
        <v>58</v>
      </c>
      <c r="AO1313" t="s">
        <v>58</v>
      </c>
      <c r="AP1313" t="s">
        <v>58</v>
      </c>
      <c r="AQ1313" t="s">
        <v>58</v>
      </c>
    </row>
    <row r="1314" spans="1:43" x14ac:dyDescent="0.35">
      <c r="A1314" t="s">
        <v>4625</v>
      </c>
      <c r="B1314" t="s">
        <v>47</v>
      </c>
      <c r="C1314" t="s">
        <v>4665</v>
      </c>
      <c r="E1314" t="s">
        <v>49</v>
      </c>
      <c r="F1314" t="s">
        <v>86</v>
      </c>
      <c r="G1314" t="s">
        <v>4666</v>
      </c>
      <c r="I1314" t="str">
        <f>HYPERLINK("https://play.google.com/store/apps/details?id=com.finopaymentbank.mobile&amp;reviewId=38c470d7-a112-4edd-8c93-febeb1ffbea7","https://play.google.com/store/apps/details?id=com.finopaymentbank.mobile&amp;reviewId=38c470d7-a112-4edd-8c93-febeb1ffbea7")</f>
        <v>https://play.google.com/store/apps/details?id=com.finopaymentbank.mobile&amp;reviewId=38c470d7-a112-4edd-8c93-febeb1ffbea7</v>
      </c>
      <c r="Y1314" t="s">
        <v>53</v>
      </c>
      <c r="Z1314" t="s">
        <v>54</v>
      </c>
      <c r="AH1314" t="s">
        <v>1986</v>
      </c>
      <c r="AI1314" t="s">
        <v>2142</v>
      </c>
      <c r="AJ1314">
        <v>33</v>
      </c>
      <c r="AK1314" t="s">
        <v>57</v>
      </c>
      <c r="AL1314" t="s">
        <v>58</v>
      </c>
      <c r="AM1314" t="s">
        <v>58</v>
      </c>
      <c r="AN1314" t="s">
        <v>58</v>
      </c>
      <c r="AO1314" t="s">
        <v>58</v>
      </c>
      <c r="AP1314" t="s">
        <v>58</v>
      </c>
      <c r="AQ1314" t="s">
        <v>58</v>
      </c>
    </row>
    <row r="1315" spans="1:43" x14ac:dyDescent="0.35">
      <c r="A1315" t="s">
        <v>4625</v>
      </c>
      <c r="B1315" t="s">
        <v>47</v>
      </c>
      <c r="C1315" t="s">
        <v>4667</v>
      </c>
      <c r="E1315" t="s">
        <v>76</v>
      </c>
      <c r="F1315" t="s">
        <v>4668</v>
      </c>
      <c r="G1315" t="s">
        <v>4669</v>
      </c>
      <c r="I1315" t="str">
        <f>HYPERLINK("https://play.google.com/store/apps/details?id=com.finopaymentbank.mobile&amp;reviewId=f9589476-877c-451b-88ef-81d40bad5207","https://play.google.com/store/apps/details?id=com.finopaymentbank.mobile&amp;reviewId=f9589476-877c-451b-88ef-81d40bad5207")</f>
        <v>https://play.google.com/store/apps/details?id=com.finopaymentbank.mobile&amp;reviewId=f9589476-877c-451b-88ef-81d40bad5207</v>
      </c>
      <c r="J1315" t="s">
        <v>52</v>
      </c>
      <c r="Y1315" t="s">
        <v>53</v>
      </c>
      <c r="Z1315" t="s">
        <v>114</v>
      </c>
      <c r="AH1315" t="s">
        <v>1986</v>
      </c>
      <c r="AI1315" t="s">
        <v>1821</v>
      </c>
      <c r="AJ1315">
        <v>33</v>
      </c>
      <c r="AK1315" t="s">
        <v>63</v>
      </c>
      <c r="AL1315" t="s">
        <v>58</v>
      </c>
      <c r="AM1315" t="s">
        <v>58</v>
      </c>
      <c r="AN1315" t="s">
        <v>58</v>
      </c>
      <c r="AO1315" t="s">
        <v>58</v>
      </c>
      <c r="AP1315" t="s">
        <v>58</v>
      </c>
      <c r="AQ1315" t="s">
        <v>58</v>
      </c>
    </row>
    <row r="1316" spans="1:43" x14ac:dyDescent="0.35">
      <c r="A1316" t="s">
        <v>4670</v>
      </c>
      <c r="B1316" t="s">
        <v>47</v>
      </c>
      <c r="C1316" t="s">
        <v>4671</v>
      </c>
      <c r="E1316" t="s">
        <v>49</v>
      </c>
      <c r="F1316" t="s">
        <v>4672</v>
      </c>
      <c r="G1316" t="s">
        <v>4673</v>
      </c>
      <c r="I1316" t="str">
        <f>HYPERLINK("https://play.google.com/store/apps/details?id=com.finopaymentbank.mobile&amp;reviewId=e12f0854-e497-490a-a22e-163f0fce6da5","https://play.google.com/store/apps/details?id=com.finopaymentbank.mobile&amp;reviewId=e12f0854-e497-490a-a22e-163f0fce6da5")</f>
        <v>https://play.google.com/store/apps/details?id=com.finopaymentbank.mobile&amp;reviewId=e12f0854-e497-490a-a22e-163f0fce6da5</v>
      </c>
      <c r="J1316" t="s">
        <v>52</v>
      </c>
      <c r="Y1316" t="s">
        <v>53</v>
      </c>
      <c r="Z1316" t="s">
        <v>54</v>
      </c>
      <c r="AH1316" t="s">
        <v>1986</v>
      </c>
      <c r="AI1316" t="s">
        <v>4501</v>
      </c>
      <c r="AJ1316">
        <v>31</v>
      </c>
      <c r="AK1316" t="s">
        <v>245</v>
      </c>
      <c r="AL1316" t="s">
        <v>58</v>
      </c>
      <c r="AM1316" t="s">
        <v>58</v>
      </c>
      <c r="AN1316" t="s">
        <v>58</v>
      </c>
      <c r="AO1316" t="s">
        <v>58</v>
      </c>
      <c r="AP1316" t="s">
        <v>58</v>
      </c>
      <c r="AQ1316" t="s">
        <v>58</v>
      </c>
    </row>
    <row r="1317" spans="1:43" x14ac:dyDescent="0.35">
      <c r="A1317" t="s">
        <v>4670</v>
      </c>
      <c r="B1317" t="s">
        <v>47</v>
      </c>
      <c r="C1317" t="s">
        <v>4674</v>
      </c>
      <c r="E1317" t="s">
        <v>49</v>
      </c>
      <c r="F1317" t="s">
        <v>4675</v>
      </c>
      <c r="G1317" t="s">
        <v>4676</v>
      </c>
      <c r="I1317" t="str">
        <f>HYPERLINK("https://play.google.com/store/apps/details?id=com.finopaymentbank.mobile&amp;reviewId=52b1057b-8ce7-4aee-9606-d5bf617e0a23","https://play.google.com/store/apps/details?id=com.finopaymentbank.mobile&amp;reviewId=52b1057b-8ce7-4aee-9606-d5bf617e0a23")</f>
        <v>https://play.google.com/store/apps/details?id=com.finopaymentbank.mobile&amp;reviewId=52b1057b-8ce7-4aee-9606-d5bf617e0a23</v>
      </c>
      <c r="Y1317" t="s">
        <v>53</v>
      </c>
      <c r="Z1317" t="s">
        <v>54</v>
      </c>
      <c r="AH1317" t="s">
        <v>1986</v>
      </c>
      <c r="AI1317" t="s">
        <v>4385</v>
      </c>
      <c r="AJ1317">
        <v>29</v>
      </c>
      <c r="AK1317" t="s">
        <v>70</v>
      </c>
      <c r="AL1317" t="s">
        <v>58</v>
      </c>
      <c r="AM1317" t="s">
        <v>58</v>
      </c>
      <c r="AN1317" t="s">
        <v>58</v>
      </c>
      <c r="AO1317" t="s">
        <v>58</v>
      </c>
      <c r="AP1317" t="s">
        <v>58</v>
      </c>
      <c r="AQ1317" t="s">
        <v>58</v>
      </c>
    </row>
    <row r="1318" spans="1:43" x14ac:dyDescent="0.35">
      <c r="A1318" t="s">
        <v>4670</v>
      </c>
      <c r="B1318" t="s">
        <v>47</v>
      </c>
      <c r="C1318" t="s">
        <v>4677</v>
      </c>
      <c r="E1318" t="s">
        <v>76</v>
      </c>
      <c r="F1318" t="s">
        <v>4678</v>
      </c>
      <c r="G1318" t="s">
        <v>4679</v>
      </c>
      <c r="I1318" t="str">
        <f>HYPERLINK("https://play.google.com/store/apps/details?id=com.finopaymentbank.mobile&amp;reviewId=2750cb25-3533-4154-87fb-e547303fb953","https://play.google.com/store/apps/details?id=com.finopaymentbank.mobile&amp;reviewId=2750cb25-3533-4154-87fb-e547303fb953")</f>
        <v>https://play.google.com/store/apps/details?id=com.finopaymentbank.mobile&amp;reviewId=2750cb25-3533-4154-87fb-e547303fb953</v>
      </c>
      <c r="J1318" t="s">
        <v>52</v>
      </c>
      <c r="Y1318" t="s">
        <v>53</v>
      </c>
      <c r="Z1318" t="s">
        <v>114</v>
      </c>
      <c r="AI1318" t="s">
        <v>4680</v>
      </c>
      <c r="AJ1318">
        <v>30</v>
      </c>
      <c r="AK1318" t="s">
        <v>57</v>
      </c>
      <c r="AL1318" t="s">
        <v>58</v>
      </c>
      <c r="AM1318" t="s">
        <v>58</v>
      </c>
      <c r="AN1318" t="s">
        <v>58</v>
      </c>
      <c r="AO1318" t="s">
        <v>58</v>
      </c>
      <c r="AP1318" t="s">
        <v>58</v>
      </c>
      <c r="AQ1318" t="s">
        <v>58</v>
      </c>
    </row>
    <row r="1319" spans="1:43" x14ac:dyDescent="0.35">
      <c r="A1319" t="s">
        <v>4670</v>
      </c>
      <c r="B1319" t="s">
        <v>47</v>
      </c>
      <c r="C1319" t="s">
        <v>3650</v>
      </c>
      <c r="E1319" t="s">
        <v>65</v>
      </c>
      <c r="F1319" t="s">
        <v>86</v>
      </c>
      <c r="G1319" t="s">
        <v>4681</v>
      </c>
      <c r="I1319" t="str">
        <f>HYPERLINK("https://play.google.com/store/apps/details?id=com.finopaymentbank.mobile&amp;reviewId=2c716cf2-45db-45f8-bf0c-b50a5326e4fd","https://play.google.com/store/apps/details?id=com.finopaymentbank.mobile&amp;reviewId=2c716cf2-45db-45f8-bf0c-b50a5326e4fd")</f>
        <v>https://play.google.com/store/apps/details?id=com.finopaymentbank.mobile&amp;reviewId=2c716cf2-45db-45f8-bf0c-b50a5326e4fd</v>
      </c>
      <c r="J1319" t="s">
        <v>52</v>
      </c>
      <c r="Y1319" t="s">
        <v>53</v>
      </c>
      <c r="Z1319" t="s">
        <v>68</v>
      </c>
      <c r="AH1319" t="s">
        <v>1986</v>
      </c>
      <c r="AI1319" t="s">
        <v>4682</v>
      </c>
      <c r="AJ1319">
        <v>33</v>
      </c>
      <c r="AK1319" t="s">
        <v>57</v>
      </c>
      <c r="AL1319" t="s">
        <v>58</v>
      </c>
      <c r="AM1319" t="s">
        <v>58</v>
      </c>
      <c r="AN1319" t="s">
        <v>58</v>
      </c>
      <c r="AO1319" t="s">
        <v>58</v>
      </c>
      <c r="AP1319" t="s">
        <v>58</v>
      </c>
      <c r="AQ1319" t="s">
        <v>58</v>
      </c>
    </row>
    <row r="1320" spans="1:43" x14ac:dyDescent="0.35">
      <c r="A1320" t="s">
        <v>4670</v>
      </c>
      <c r="B1320" t="s">
        <v>47</v>
      </c>
      <c r="C1320" t="s">
        <v>4683</v>
      </c>
      <c r="E1320" t="s">
        <v>49</v>
      </c>
      <c r="F1320" t="s">
        <v>77</v>
      </c>
      <c r="G1320" t="s">
        <v>4684</v>
      </c>
      <c r="I1320" t="str">
        <f>HYPERLINK("https://play.google.com/store/apps/details?id=com.finopaymentbank.mobile&amp;reviewId=70a0a2f4-5743-4cc3-a1b2-5021c560c41d","https://play.google.com/store/apps/details?id=com.finopaymentbank.mobile&amp;reviewId=70a0a2f4-5743-4cc3-a1b2-5021c560c41d")</f>
        <v>https://play.google.com/store/apps/details?id=com.finopaymentbank.mobile&amp;reviewId=70a0a2f4-5743-4cc3-a1b2-5021c560c41d</v>
      </c>
      <c r="J1320" t="s">
        <v>52</v>
      </c>
      <c r="Y1320" t="s">
        <v>53</v>
      </c>
      <c r="Z1320" t="s">
        <v>54</v>
      </c>
      <c r="AH1320" t="s">
        <v>1986</v>
      </c>
      <c r="AI1320" t="s">
        <v>740</v>
      </c>
      <c r="AJ1320">
        <v>31</v>
      </c>
      <c r="AK1320" t="s">
        <v>81</v>
      </c>
      <c r="AL1320" t="s">
        <v>58</v>
      </c>
      <c r="AM1320" t="s">
        <v>58</v>
      </c>
      <c r="AN1320" t="s">
        <v>58</v>
      </c>
      <c r="AO1320" t="s">
        <v>58</v>
      </c>
      <c r="AP1320" t="s">
        <v>58</v>
      </c>
      <c r="AQ1320" t="s">
        <v>58</v>
      </c>
    </row>
    <row r="1321" spans="1:43" x14ac:dyDescent="0.35">
      <c r="A1321" t="s">
        <v>4670</v>
      </c>
      <c r="B1321" t="s">
        <v>47</v>
      </c>
      <c r="C1321" t="s">
        <v>4685</v>
      </c>
      <c r="E1321" t="s">
        <v>49</v>
      </c>
      <c r="F1321" t="s">
        <v>4686</v>
      </c>
      <c r="G1321" t="s">
        <v>4687</v>
      </c>
      <c r="I1321" t="str">
        <f>HYPERLINK("https://play.google.com/store/apps/details?id=com.finopaymentbank.mobile&amp;reviewId=f261633a-5f36-4484-8d8d-44f6324eedc6","https://play.google.com/store/apps/details?id=com.finopaymentbank.mobile&amp;reviewId=f261633a-5f36-4484-8d8d-44f6324eedc6")</f>
        <v>https://play.google.com/store/apps/details?id=com.finopaymentbank.mobile&amp;reviewId=f261633a-5f36-4484-8d8d-44f6324eedc6</v>
      </c>
      <c r="J1321" t="s">
        <v>52</v>
      </c>
      <c r="Y1321" t="s">
        <v>53</v>
      </c>
      <c r="Z1321" t="s">
        <v>54</v>
      </c>
      <c r="AH1321" t="s">
        <v>2006</v>
      </c>
      <c r="AI1321" t="s">
        <v>1735</v>
      </c>
      <c r="AJ1321">
        <v>30</v>
      </c>
      <c r="AK1321" t="s">
        <v>2211</v>
      </c>
      <c r="AL1321" t="s">
        <v>58</v>
      </c>
      <c r="AM1321" t="s">
        <v>58</v>
      </c>
      <c r="AN1321" t="s">
        <v>58</v>
      </c>
      <c r="AO1321" t="s">
        <v>58</v>
      </c>
      <c r="AP1321" t="s">
        <v>58</v>
      </c>
      <c r="AQ1321" t="s">
        <v>58</v>
      </c>
    </row>
    <row r="1322" spans="1:43" x14ac:dyDescent="0.35">
      <c r="A1322" t="s">
        <v>4670</v>
      </c>
      <c r="B1322" t="s">
        <v>47</v>
      </c>
      <c r="C1322" t="s">
        <v>4688</v>
      </c>
      <c r="E1322" t="s">
        <v>49</v>
      </c>
      <c r="F1322" t="s">
        <v>86</v>
      </c>
      <c r="G1322" t="s">
        <v>4689</v>
      </c>
      <c r="I1322" t="str">
        <f>HYPERLINK("https://play.google.com/store/apps/details?id=com.finopaymentbank.mobile&amp;reviewId=27a8cb5e-e8a4-47cc-b892-a2fe40434290","https://play.google.com/store/apps/details?id=com.finopaymentbank.mobile&amp;reviewId=27a8cb5e-e8a4-47cc-b892-a2fe40434290")</f>
        <v>https://play.google.com/store/apps/details?id=com.finopaymentbank.mobile&amp;reviewId=27a8cb5e-e8a4-47cc-b892-a2fe40434290</v>
      </c>
      <c r="J1322" t="s">
        <v>52</v>
      </c>
      <c r="Y1322" t="s">
        <v>53</v>
      </c>
      <c r="Z1322" t="s">
        <v>54</v>
      </c>
      <c r="AH1322" t="s">
        <v>1986</v>
      </c>
      <c r="AI1322" t="s">
        <v>1291</v>
      </c>
      <c r="AJ1322">
        <v>33</v>
      </c>
      <c r="AK1322" t="s">
        <v>57</v>
      </c>
      <c r="AL1322" t="s">
        <v>58</v>
      </c>
      <c r="AM1322" t="s">
        <v>58</v>
      </c>
      <c r="AN1322" t="s">
        <v>58</v>
      </c>
      <c r="AO1322" t="s">
        <v>58</v>
      </c>
      <c r="AP1322" t="s">
        <v>58</v>
      </c>
      <c r="AQ1322" t="s">
        <v>58</v>
      </c>
    </row>
    <row r="1323" spans="1:43" x14ac:dyDescent="0.35">
      <c r="A1323" t="s">
        <v>4670</v>
      </c>
      <c r="B1323" t="s">
        <v>47</v>
      </c>
      <c r="C1323" t="s">
        <v>4690</v>
      </c>
      <c r="E1323" t="s">
        <v>49</v>
      </c>
      <c r="F1323" t="s">
        <v>4691</v>
      </c>
      <c r="G1323" t="s">
        <v>4692</v>
      </c>
      <c r="I1323" t="str">
        <f>HYPERLINK("https://play.google.com/store/apps/details?id=com.finopaymentbank.mobile&amp;reviewId=e00cdb9e-f0f2-4b10-9dd6-910b52baee4c","https://play.google.com/store/apps/details?id=com.finopaymentbank.mobile&amp;reviewId=e00cdb9e-f0f2-4b10-9dd6-910b52baee4c")</f>
        <v>https://play.google.com/store/apps/details?id=com.finopaymentbank.mobile&amp;reviewId=e00cdb9e-f0f2-4b10-9dd6-910b52baee4c</v>
      </c>
      <c r="J1323" t="s">
        <v>211</v>
      </c>
      <c r="Y1323" t="s">
        <v>53</v>
      </c>
      <c r="Z1323" t="s">
        <v>54</v>
      </c>
      <c r="AD1323" t="s">
        <v>797</v>
      </c>
      <c r="AE1323" t="s">
        <v>95</v>
      </c>
      <c r="AF1323" t="s">
        <v>4693</v>
      </c>
      <c r="AH1323" t="s">
        <v>1479</v>
      </c>
      <c r="AI1323" t="s">
        <v>4694</v>
      </c>
      <c r="AJ1323">
        <v>31</v>
      </c>
      <c r="AK1323" t="s">
        <v>63</v>
      </c>
      <c r="AL1323" t="s">
        <v>58</v>
      </c>
      <c r="AM1323" t="s">
        <v>58</v>
      </c>
      <c r="AN1323" t="s">
        <v>58</v>
      </c>
      <c r="AO1323" t="s">
        <v>58</v>
      </c>
      <c r="AP1323" t="s">
        <v>58</v>
      </c>
      <c r="AQ1323" t="s">
        <v>58</v>
      </c>
    </row>
    <row r="1324" spans="1:43" x14ac:dyDescent="0.35">
      <c r="A1324" t="s">
        <v>4670</v>
      </c>
      <c r="B1324" t="s">
        <v>47</v>
      </c>
      <c r="C1324" t="s">
        <v>4695</v>
      </c>
      <c r="E1324" t="s">
        <v>49</v>
      </c>
      <c r="F1324" t="s">
        <v>4696</v>
      </c>
      <c r="G1324" t="s">
        <v>4697</v>
      </c>
      <c r="I1324" t="str">
        <f>HYPERLINK("https://play.google.com/store/apps/details?id=com.finopaymentbank.mobile&amp;reviewId=3380eb11-e901-4609-b5dc-c016e7f6a2c3","https://play.google.com/store/apps/details?id=com.finopaymentbank.mobile&amp;reviewId=3380eb11-e901-4609-b5dc-c016e7f6a2c3")</f>
        <v>https://play.google.com/store/apps/details?id=com.finopaymentbank.mobile&amp;reviewId=3380eb11-e901-4609-b5dc-c016e7f6a2c3</v>
      </c>
      <c r="Y1324" t="s">
        <v>53</v>
      </c>
      <c r="Z1324" t="s">
        <v>54</v>
      </c>
      <c r="AH1324" t="s">
        <v>1986</v>
      </c>
      <c r="AI1324" t="s">
        <v>669</v>
      </c>
      <c r="AJ1324">
        <v>33</v>
      </c>
      <c r="AK1324" t="s">
        <v>57</v>
      </c>
      <c r="AL1324" t="s">
        <v>58</v>
      </c>
      <c r="AM1324" t="s">
        <v>58</v>
      </c>
      <c r="AN1324" t="s">
        <v>58</v>
      </c>
      <c r="AO1324" t="s">
        <v>58</v>
      </c>
      <c r="AP1324" t="s">
        <v>58</v>
      </c>
      <c r="AQ1324" t="s">
        <v>58</v>
      </c>
    </row>
    <row r="1325" spans="1:43" x14ac:dyDescent="0.35">
      <c r="A1325" t="s">
        <v>4670</v>
      </c>
      <c r="B1325" t="s">
        <v>47</v>
      </c>
      <c r="C1325" t="s">
        <v>4698</v>
      </c>
      <c r="E1325" t="s">
        <v>76</v>
      </c>
      <c r="F1325" t="s">
        <v>4699</v>
      </c>
      <c r="G1325" t="s">
        <v>4700</v>
      </c>
      <c r="I1325" t="str">
        <f>HYPERLINK("https://play.google.com/store/apps/details?id=com.finopaymentbank.mobile&amp;reviewId=e1e5d9e3-d69b-4edf-b0b9-6755885002e3","https://play.google.com/store/apps/details?id=com.finopaymentbank.mobile&amp;reviewId=e1e5d9e3-d69b-4edf-b0b9-6755885002e3")</f>
        <v>https://play.google.com/store/apps/details?id=com.finopaymentbank.mobile&amp;reviewId=e1e5d9e3-d69b-4edf-b0b9-6755885002e3</v>
      </c>
      <c r="J1325" t="s">
        <v>52</v>
      </c>
      <c r="Y1325" t="s">
        <v>53</v>
      </c>
      <c r="Z1325" t="s">
        <v>114</v>
      </c>
      <c r="AH1325" t="s">
        <v>1986</v>
      </c>
      <c r="AI1325" t="s">
        <v>281</v>
      </c>
      <c r="AJ1325">
        <v>29</v>
      </c>
      <c r="AK1325" t="s">
        <v>63</v>
      </c>
      <c r="AL1325" t="s">
        <v>58</v>
      </c>
      <c r="AM1325" t="s">
        <v>58</v>
      </c>
      <c r="AN1325" t="s">
        <v>58</v>
      </c>
      <c r="AO1325" t="s">
        <v>58</v>
      </c>
      <c r="AP1325" t="s">
        <v>58</v>
      </c>
      <c r="AQ1325" t="s">
        <v>58</v>
      </c>
    </row>
    <row r="1326" spans="1:43" x14ac:dyDescent="0.35">
      <c r="A1326" t="s">
        <v>4670</v>
      </c>
      <c r="B1326" t="s">
        <v>47</v>
      </c>
      <c r="C1326" t="s">
        <v>4701</v>
      </c>
      <c r="E1326" t="s">
        <v>49</v>
      </c>
      <c r="F1326" t="s">
        <v>86</v>
      </c>
      <c r="G1326" t="s">
        <v>4702</v>
      </c>
      <c r="I1326" t="str">
        <f>HYPERLINK("https://play.google.com/store/apps/details?id=com.finopaymentbank.mobile&amp;reviewId=f9fda875-36be-4410-8701-c5784569f853","https://play.google.com/store/apps/details?id=com.finopaymentbank.mobile&amp;reviewId=f9fda875-36be-4410-8701-c5784569f853")</f>
        <v>https://play.google.com/store/apps/details?id=com.finopaymentbank.mobile&amp;reviewId=f9fda875-36be-4410-8701-c5784569f853</v>
      </c>
      <c r="J1326" t="s">
        <v>52</v>
      </c>
      <c r="Y1326" t="s">
        <v>53</v>
      </c>
      <c r="Z1326" t="s">
        <v>54</v>
      </c>
      <c r="AH1326" t="s">
        <v>1986</v>
      </c>
      <c r="AI1326" t="s">
        <v>4703</v>
      </c>
      <c r="AJ1326">
        <v>29</v>
      </c>
      <c r="AK1326" t="s">
        <v>57</v>
      </c>
      <c r="AL1326" t="s">
        <v>58</v>
      </c>
      <c r="AM1326" t="s">
        <v>58</v>
      </c>
      <c r="AN1326" t="s">
        <v>58</v>
      </c>
      <c r="AO1326" t="s">
        <v>58</v>
      </c>
      <c r="AP1326" t="s">
        <v>58</v>
      </c>
      <c r="AQ1326" t="s">
        <v>58</v>
      </c>
    </row>
    <row r="1327" spans="1:43" x14ac:dyDescent="0.35">
      <c r="A1327" t="s">
        <v>4670</v>
      </c>
      <c r="B1327" t="s">
        <v>47</v>
      </c>
      <c r="C1327" t="s">
        <v>4704</v>
      </c>
      <c r="E1327" t="s">
        <v>49</v>
      </c>
      <c r="F1327" t="s">
        <v>550</v>
      </c>
      <c r="G1327" t="s">
        <v>4705</v>
      </c>
      <c r="I1327" t="str">
        <f>HYPERLINK("https://play.google.com/store/apps/details?id=com.finopaymentbank.mobile&amp;reviewId=b4346cd7-5d18-4fca-97c7-706e73028000","https://play.google.com/store/apps/details?id=com.finopaymentbank.mobile&amp;reviewId=b4346cd7-5d18-4fca-97c7-706e73028000")</f>
        <v>https://play.google.com/store/apps/details?id=com.finopaymentbank.mobile&amp;reviewId=b4346cd7-5d18-4fca-97c7-706e73028000</v>
      </c>
      <c r="J1327" t="s">
        <v>52</v>
      </c>
      <c r="Y1327" t="s">
        <v>53</v>
      </c>
      <c r="Z1327" t="s">
        <v>54</v>
      </c>
      <c r="AI1327" t="s">
        <v>1460</v>
      </c>
      <c r="AJ1327">
        <v>31</v>
      </c>
      <c r="AK1327" t="s">
        <v>154</v>
      </c>
      <c r="AL1327" t="s">
        <v>58</v>
      </c>
      <c r="AM1327" t="s">
        <v>58</v>
      </c>
      <c r="AN1327" t="s">
        <v>58</v>
      </c>
      <c r="AO1327" t="s">
        <v>58</v>
      </c>
      <c r="AP1327" t="s">
        <v>58</v>
      </c>
      <c r="AQ1327" t="s">
        <v>58</v>
      </c>
    </row>
    <row r="1328" spans="1:43" x14ac:dyDescent="0.35">
      <c r="A1328" t="s">
        <v>4670</v>
      </c>
      <c r="B1328" t="s">
        <v>47</v>
      </c>
      <c r="C1328" t="s">
        <v>4706</v>
      </c>
      <c r="E1328" t="s">
        <v>49</v>
      </c>
      <c r="F1328" t="s">
        <v>4707</v>
      </c>
      <c r="G1328" t="s">
        <v>4708</v>
      </c>
      <c r="I1328" t="str">
        <f>HYPERLINK("https://play.google.com/store/apps/details?id=com.finopaymentbank.mobile&amp;reviewId=099dce12-b16d-4879-a467-f693fb097a8b","https://play.google.com/store/apps/details?id=com.finopaymentbank.mobile&amp;reviewId=099dce12-b16d-4879-a467-f693fb097a8b")</f>
        <v>https://play.google.com/store/apps/details?id=com.finopaymentbank.mobile&amp;reviewId=099dce12-b16d-4879-a467-f693fb097a8b</v>
      </c>
      <c r="Y1328" t="s">
        <v>53</v>
      </c>
      <c r="Z1328" t="s">
        <v>54</v>
      </c>
      <c r="AH1328" t="s">
        <v>2006</v>
      </c>
      <c r="AI1328" t="s">
        <v>4709</v>
      </c>
      <c r="AJ1328">
        <v>29</v>
      </c>
      <c r="AK1328" t="s">
        <v>3216</v>
      </c>
      <c r="AL1328" t="s">
        <v>58</v>
      </c>
      <c r="AM1328" t="s">
        <v>58</v>
      </c>
      <c r="AN1328" t="s">
        <v>58</v>
      </c>
      <c r="AO1328" t="s">
        <v>58</v>
      </c>
      <c r="AP1328" t="s">
        <v>58</v>
      </c>
      <c r="AQ1328" t="s">
        <v>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2024-04-08T14:22:50Z</dcterms:modified>
</cp:coreProperties>
</file>