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showInkAnnotation="0"/>
  <mc:AlternateContent xmlns:mc="http://schemas.openxmlformats.org/markup-compatibility/2006">
    <mc:Choice Requires="x15">
      <x15ac:absPath xmlns:x15ac="http://schemas.microsoft.com/office/spreadsheetml/2010/11/ac" url="https://usdagcc.sharepoint.com/sites/REE-ERS-OilCropsOutlook/Shared Documents/General/Yearbooks/"/>
    </mc:Choice>
  </mc:AlternateContent>
  <xr:revisionPtr revIDLastSave="10" documentId="13_ncr:1_{DAB1A29A-D81F-4467-A522-5B4F8CAF9048}" xr6:coauthVersionLast="47" xr6:coauthVersionMax="47" xr10:uidLastSave="{D7BED003-2EE1-499B-A9C8-36044D96902A}"/>
  <bookViews>
    <workbookView xWindow="-108" yWindow="-108" windowWidth="23256" windowHeight="12576" tabRatio="598" xr2:uid="{00000000-000D-0000-FFFF-FFFF00000000}"/>
  </bookViews>
  <sheets>
    <sheet name="Contents" sheetId="101" r:id="rId1"/>
    <sheet name="tab21" sheetId="102" r:id="rId2"/>
    <sheet name="tab22" sheetId="103" r:id="rId3"/>
    <sheet name="tab23" sheetId="104" r:id="rId4"/>
    <sheet name="tab24" sheetId="105" r:id="rId5"/>
  </sheets>
  <definedNames>
    <definedName name="_xlnm.Print_Area" localSheetId="1">'tab21'!$B$6:$N$50</definedName>
    <definedName name="_xlnm.Print_Area" localSheetId="2">'tab22'!$B$8:$L$55</definedName>
    <definedName name="_xlnm.Print_Area" localSheetId="3">'tab23'!$B$8:$J$53</definedName>
    <definedName name="_xlnm.Print_Area" localSheetId="4">'tab24'!$B$8:$K$54</definedName>
    <definedName name="_xlnm.Print_Titles" localSheetId="1">'tab21'!$A:$A,'tab21'!$1:$4</definedName>
    <definedName name="_xlnm.Print_Titles" localSheetId="2">'tab22'!$A:$A,'tab22'!$1:$6</definedName>
    <definedName name="_xlnm.Print_Titles" localSheetId="3">'tab23'!$A:$A,'tab23'!$1:$6</definedName>
    <definedName name="_xlnm.Print_Titles" localSheetId="4">'tab24'!$A:$A,'tab24'!$1:$6</definedName>
    <definedName name="WASDE_Updated" localSheetId="0">Contents!#REF!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50" i="105" l="1"/>
  <c r="B50" i="105"/>
  <c r="E50" i="105" s="1"/>
  <c r="I50" i="105" s="1"/>
  <c r="E49" i="105"/>
  <c r="H49" i="105" s="1"/>
  <c r="F49" i="105" s="1"/>
  <c r="B49" i="105"/>
  <c r="B48" i="105"/>
  <c r="E48" i="105" s="1"/>
  <c r="H48" i="105" s="1"/>
  <c r="F48" i="105" s="1"/>
  <c r="E47" i="105"/>
  <c r="H47" i="105" s="1"/>
  <c r="F47" i="105" s="1"/>
  <c r="B47" i="105"/>
  <c r="E46" i="105"/>
  <c r="H46" i="105" s="1"/>
  <c r="F46" i="105" s="1"/>
  <c r="B46" i="105"/>
  <c r="B45" i="105"/>
  <c r="E45" i="105" s="1"/>
  <c r="H45" i="105" s="1"/>
  <c r="F45" i="105" s="1"/>
  <c r="E44" i="105"/>
  <c r="H44" i="105" s="1"/>
  <c r="F44" i="105" s="1"/>
  <c r="B44" i="105"/>
  <c r="E43" i="105"/>
  <c r="H43" i="105" s="1"/>
  <c r="F43" i="105" s="1"/>
  <c r="B43" i="105"/>
  <c r="B42" i="105"/>
  <c r="E42" i="105" s="1"/>
  <c r="H42" i="105" s="1"/>
  <c r="F42" i="105" s="1"/>
  <c r="E41" i="105"/>
  <c r="H41" i="105" s="1"/>
  <c r="F41" i="105" s="1"/>
  <c r="B41" i="105"/>
  <c r="E40" i="105"/>
  <c r="H40" i="105" s="1"/>
  <c r="F40" i="105" s="1"/>
  <c r="B40" i="105"/>
  <c r="B39" i="105"/>
  <c r="E39" i="105" s="1"/>
  <c r="H39" i="105" s="1"/>
  <c r="F39" i="105" s="1"/>
  <c r="E38" i="105"/>
  <c r="H38" i="105" s="1"/>
  <c r="F38" i="105" s="1"/>
  <c r="B38" i="105"/>
  <c r="E37" i="105"/>
  <c r="H37" i="105" s="1"/>
  <c r="F37" i="105" s="1"/>
  <c r="B37" i="105"/>
  <c r="B36" i="105"/>
  <c r="E36" i="105" s="1"/>
  <c r="H36" i="105" s="1"/>
  <c r="F36" i="105" s="1"/>
  <c r="E35" i="105"/>
  <c r="H35" i="105" s="1"/>
  <c r="F35" i="105" s="1"/>
  <c r="B35" i="105"/>
  <c r="E34" i="105"/>
  <c r="H34" i="105" s="1"/>
  <c r="F34" i="105" s="1"/>
  <c r="B34" i="105"/>
  <c r="B33" i="105"/>
  <c r="E33" i="105" s="1"/>
  <c r="H33" i="105" s="1"/>
  <c r="F33" i="105" s="1"/>
  <c r="E32" i="105"/>
  <c r="H32" i="105" s="1"/>
  <c r="F32" i="105" s="1"/>
  <c r="B32" i="105"/>
  <c r="E31" i="105"/>
  <c r="H31" i="105" s="1"/>
  <c r="F31" i="105" s="1"/>
  <c r="B31" i="105"/>
  <c r="B30" i="105"/>
  <c r="E30" i="105" s="1"/>
  <c r="H30" i="105" s="1"/>
  <c r="F30" i="105" s="1"/>
  <c r="E29" i="105"/>
  <c r="H29" i="105" s="1"/>
  <c r="F29" i="105" s="1"/>
  <c r="B29" i="105"/>
  <c r="E28" i="105"/>
  <c r="H28" i="105" s="1"/>
  <c r="F28" i="105" s="1"/>
  <c r="B28" i="105"/>
  <c r="B27" i="105"/>
  <c r="E27" i="105" s="1"/>
  <c r="H27" i="105" s="1"/>
  <c r="F27" i="105" s="1"/>
  <c r="E26" i="105"/>
  <c r="H26" i="105" s="1"/>
  <c r="F26" i="105" s="1"/>
  <c r="B26" i="105"/>
  <c r="E25" i="105"/>
  <c r="H25" i="105" s="1"/>
  <c r="F25" i="105" s="1"/>
  <c r="B25" i="105"/>
  <c r="B24" i="105"/>
  <c r="E24" i="105" s="1"/>
  <c r="H24" i="105" s="1"/>
  <c r="F24" i="105" s="1"/>
  <c r="E23" i="105"/>
  <c r="H23" i="105" s="1"/>
  <c r="F23" i="105" s="1"/>
  <c r="B23" i="105"/>
  <c r="E22" i="105"/>
  <c r="H22" i="105" s="1"/>
  <c r="F22" i="105" s="1"/>
  <c r="B22" i="105"/>
  <c r="B21" i="105"/>
  <c r="E21" i="105" s="1"/>
  <c r="H21" i="105" s="1"/>
  <c r="F21" i="105" s="1"/>
  <c r="E20" i="105"/>
  <c r="H20" i="105" s="1"/>
  <c r="F20" i="105" s="1"/>
  <c r="B20" i="105"/>
  <c r="E19" i="105"/>
  <c r="H19" i="105" s="1"/>
  <c r="F19" i="105" s="1"/>
  <c r="B19" i="105"/>
  <c r="B18" i="105"/>
  <c r="E18" i="105" s="1"/>
  <c r="H18" i="105" s="1"/>
  <c r="F18" i="105" s="1"/>
  <c r="E17" i="105"/>
  <c r="H17" i="105" s="1"/>
  <c r="F17" i="105" s="1"/>
  <c r="B17" i="105"/>
  <c r="E16" i="105"/>
  <c r="H16" i="105" s="1"/>
  <c r="F16" i="105" s="1"/>
  <c r="B16" i="105"/>
  <c r="B15" i="105"/>
  <c r="E15" i="105" s="1"/>
  <c r="H15" i="105" s="1"/>
  <c r="F15" i="105" s="1"/>
  <c r="E14" i="105"/>
  <c r="H14" i="105" s="1"/>
  <c r="F14" i="105" s="1"/>
  <c r="B14" i="105"/>
  <c r="E13" i="105"/>
  <c r="H13" i="105" s="1"/>
  <c r="F13" i="105" s="1"/>
  <c r="B13" i="105"/>
  <c r="B12" i="105"/>
  <c r="E12" i="105" s="1"/>
  <c r="H12" i="105" s="1"/>
  <c r="F12" i="105" s="1"/>
  <c r="E11" i="105"/>
  <c r="H11" i="105" s="1"/>
  <c r="F11" i="105" s="1"/>
  <c r="B11" i="105"/>
  <c r="E10" i="105"/>
  <c r="H10" i="105" s="1"/>
  <c r="F10" i="105" s="1"/>
  <c r="B10" i="105"/>
  <c r="B9" i="105"/>
  <c r="E9" i="105" s="1"/>
  <c r="H9" i="105" s="1"/>
  <c r="F9" i="105" s="1"/>
  <c r="E8" i="105"/>
  <c r="H8" i="105" s="1"/>
  <c r="F8" i="105" s="1"/>
  <c r="E50" i="104"/>
  <c r="H50" i="104" s="1"/>
  <c r="F50" i="104" s="1"/>
  <c r="E49" i="104"/>
  <c r="H49" i="104" s="1"/>
  <c r="F49" i="104" s="1"/>
  <c r="E48" i="104"/>
  <c r="H48" i="104" s="1"/>
  <c r="F48" i="104" s="1"/>
  <c r="E47" i="104"/>
  <c r="H47" i="104" s="1"/>
  <c r="F47" i="104" s="1"/>
  <c r="E46" i="104"/>
  <c r="H46" i="104" s="1"/>
  <c r="F46" i="104" s="1"/>
  <c r="E45" i="104"/>
  <c r="H45" i="104" s="1"/>
  <c r="F45" i="104" s="1"/>
  <c r="B45" i="104"/>
  <c r="B44" i="104"/>
  <c r="E44" i="104" s="1"/>
  <c r="H44" i="104" s="1"/>
  <c r="F44" i="104" s="1"/>
  <c r="E43" i="104"/>
  <c r="H43" i="104" s="1"/>
  <c r="F43" i="104" s="1"/>
  <c r="B43" i="104"/>
  <c r="B42" i="104"/>
  <c r="E42" i="104" s="1"/>
  <c r="H42" i="104" s="1"/>
  <c r="E41" i="104"/>
  <c r="H41" i="104" s="1"/>
  <c r="F41" i="104" s="1"/>
  <c r="B41" i="104"/>
  <c r="B40" i="104"/>
  <c r="E40" i="104" s="1"/>
  <c r="H40" i="104" s="1"/>
  <c r="F40" i="104" s="1"/>
  <c r="B39" i="104"/>
  <c r="E39" i="104" s="1"/>
  <c r="H39" i="104" s="1"/>
  <c r="F39" i="104" s="1"/>
  <c r="E38" i="104"/>
  <c r="H38" i="104" s="1"/>
  <c r="F38" i="104" s="1"/>
  <c r="B38" i="104"/>
  <c r="B37" i="104"/>
  <c r="E37" i="104" s="1"/>
  <c r="H37" i="104" s="1"/>
  <c r="F37" i="104" s="1"/>
  <c r="B36" i="104"/>
  <c r="E36" i="104" s="1"/>
  <c r="H36" i="104" s="1"/>
  <c r="F36" i="104" s="1"/>
  <c r="E35" i="104"/>
  <c r="H35" i="104" s="1"/>
  <c r="F35" i="104" s="1"/>
  <c r="B35" i="104"/>
  <c r="B34" i="104"/>
  <c r="E34" i="104" s="1"/>
  <c r="H34" i="104" s="1"/>
  <c r="F34" i="104" s="1"/>
  <c r="B33" i="104"/>
  <c r="E33" i="104" s="1"/>
  <c r="H33" i="104" s="1"/>
  <c r="F33" i="104" s="1"/>
  <c r="E32" i="104"/>
  <c r="H32" i="104" s="1"/>
  <c r="F32" i="104" s="1"/>
  <c r="B32" i="104"/>
  <c r="B31" i="104"/>
  <c r="E31" i="104" s="1"/>
  <c r="H31" i="104" s="1"/>
  <c r="F31" i="104" s="1"/>
  <c r="B30" i="104"/>
  <c r="E30" i="104" s="1"/>
  <c r="H30" i="104" s="1"/>
  <c r="F30" i="104" s="1"/>
  <c r="E29" i="104"/>
  <c r="H29" i="104" s="1"/>
  <c r="F29" i="104" s="1"/>
  <c r="B29" i="104"/>
  <c r="B28" i="104"/>
  <c r="E28" i="104" s="1"/>
  <c r="H28" i="104" s="1"/>
  <c r="F28" i="104" s="1"/>
  <c r="B27" i="104"/>
  <c r="E27" i="104" s="1"/>
  <c r="H27" i="104" s="1"/>
  <c r="F27" i="104" s="1"/>
  <c r="E26" i="104"/>
  <c r="H26" i="104" s="1"/>
  <c r="F26" i="104" s="1"/>
  <c r="B26" i="104"/>
  <c r="B25" i="104"/>
  <c r="E25" i="104" s="1"/>
  <c r="H25" i="104" s="1"/>
  <c r="F25" i="104" s="1"/>
  <c r="B24" i="104"/>
  <c r="E24" i="104" s="1"/>
  <c r="H24" i="104" s="1"/>
  <c r="F24" i="104" s="1"/>
  <c r="E23" i="104"/>
  <c r="H23" i="104" s="1"/>
  <c r="F23" i="104" s="1"/>
  <c r="B23" i="104"/>
  <c r="B22" i="104"/>
  <c r="E22" i="104" s="1"/>
  <c r="H22" i="104" s="1"/>
  <c r="F22" i="104" s="1"/>
  <c r="B21" i="104"/>
  <c r="E21" i="104" s="1"/>
  <c r="H21" i="104" s="1"/>
  <c r="F21" i="104" s="1"/>
  <c r="E20" i="104"/>
  <c r="H20" i="104" s="1"/>
  <c r="F20" i="104" s="1"/>
  <c r="B20" i="104"/>
  <c r="B19" i="104"/>
  <c r="E19" i="104" s="1"/>
  <c r="H19" i="104" s="1"/>
  <c r="F19" i="104" s="1"/>
  <c r="B18" i="104"/>
  <c r="E18" i="104" s="1"/>
  <c r="H18" i="104" s="1"/>
  <c r="F18" i="104" s="1"/>
  <c r="E17" i="104"/>
  <c r="H17" i="104" s="1"/>
  <c r="F17" i="104" s="1"/>
  <c r="B17" i="104"/>
  <c r="B16" i="104"/>
  <c r="E16" i="104" s="1"/>
  <c r="H16" i="104" s="1"/>
  <c r="F16" i="104" s="1"/>
  <c r="B15" i="104"/>
  <c r="E15" i="104" s="1"/>
  <c r="H15" i="104" s="1"/>
  <c r="F15" i="104" s="1"/>
  <c r="E14" i="104"/>
  <c r="H14" i="104" s="1"/>
  <c r="F14" i="104" s="1"/>
  <c r="B14" i="104"/>
  <c r="B13" i="104"/>
  <c r="E13" i="104" s="1"/>
  <c r="H13" i="104" s="1"/>
  <c r="F13" i="104" s="1"/>
  <c r="B12" i="104"/>
  <c r="E12" i="104" s="1"/>
  <c r="H12" i="104" s="1"/>
  <c r="F12" i="104" s="1"/>
  <c r="E11" i="104"/>
  <c r="H11" i="104" s="1"/>
  <c r="F11" i="104" s="1"/>
  <c r="B11" i="104"/>
  <c r="B10" i="104"/>
  <c r="E10" i="104" s="1"/>
  <c r="H10" i="104" s="1"/>
  <c r="F10" i="104" s="1"/>
  <c r="B9" i="104"/>
  <c r="E9" i="104" s="1"/>
  <c r="H9" i="104" s="1"/>
  <c r="F9" i="104" s="1"/>
  <c r="E8" i="104"/>
  <c r="H8" i="104" s="1"/>
  <c r="F8" i="104" s="1"/>
  <c r="B50" i="103"/>
  <c r="E50" i="103" s="1"/>
  <c r="I50" i="103" s="1"/>
  <c r="G50" i="103" s="1"/>
  <c r="C49" i="103"/>
  <c r="B49" i="103"/>
  <c r="E49" i="103" s="1"/>
  <c r="I49" i="103" s="1"/>
  <c r="G49" i="103" s="1"/>
  <c r="B48" i="103"/>
  <c r="B47" i="103"/>
  <c r="C46" i="103"/>
  <c r="E46" i="103" s="1"/>
  <c r="I46" i="103" s="1"/>
  <c r="G46" i="103" s="1"/>
  <c r="B46" i="103"/>
  <c r="B45" i="103"/>
  <c r="B44" i="103"/>
  <c r="B43" i="103"/>
  <c r="E43" i="103" s="1"/>
  <c r="I43" i="103" s="1"/>
  <c r="G43" i="103" s="1"/>
  <c r="B42" i="103"/>
  <c r="B41" i="103"/>
  <c r="B40" i="103"/>
  <c r="C39" i="103"/>
  <c r="B39" i="103"/>
  <c r="E39" i="103" s="1"/>
  <c r="I39" i="103" s="1"/>
  <c r="G39" i="103" s="1"/>
  <c r="B38" i="103"/>
  <c r="E38" i="103" s="1"/>
  <c r="I38" i="103" s="1"/>
  <c r="G38" i="103" s="1"/>
  <c r="C37" i="103"/>
  <c r="B37" i="103"/>
  <c r="E37" i="103" s="1"/>
  <c r="I37" i="103" s="1"/>
  <c r="G37" i="103" s="1"/>
  <c r="B36" i="103"/>
  <c r="B35" i="103"/>
  <c r="C34" i="103"/>
  <c r="E34" i="103" s="1"/>
  <c r="I34" i="103" s="1"/>
  <c r="G34" i="103" s="1"/>
  <c r="B34" i="103"/>
  <c r="B33" i="103"/>
  <c r="B32" i="103"/>
  <c r="E32" i="103" s="1"/>
  <c r="I32" i="103" s="1"/>
  <c r="G32" i="103" s="1"/>
  <c r="B31" i="103"/>
  <c r="B30" i="103"/>
  <c r="B29" i="103"/>
  <c r="B28" i="103"/>
  <c r="C27" i="103"/>
  <c r="B27" i="103"/>
  <c r="E27" i="103" s="1"/>
  <c r="I27" i="103" s="1"/>
  <c r="G27" i="103" s="1"/>
  <c r="B26" i="103"/>
  <c r="C25" i="103"/>
  <c r="B25" i="103"/>
  <c r="E25" i="103" s="1"/>
  <c r="I25" i="103" s="1"/>
  <c r="G25" i="103" s="1"/>
  <c r="B24" i="103"/>
  <c r="B23" i="103"/>
  <c r="C22" i="103"/>
  <c r="E22" i="103" s="1"/>
  <c r="I22" i="103" s="1"/>
  <c r="G22" i="103" s="1"/>
  <c r="B22" i="103"/>
  <c r="B21" i="103"/>
  <c r="B20" i="103"/>
  <c r="E20" i="103" s="1"/>
  <c r="I20" i="103" s="1"/>
  <c r="G20" i="103" s="1"/>
  <c r="B19" i="103"/>
  <c r="E19" i="103" s="1"/>
  <c r="I19" i="103" s="1"/>
  <c r="G19" i="103" s="1"/>
  <c r="B18" i="103"/>
  <c r="E18" i="103" s="1"/>
  <c r="I18" i="103" s="1"/>
  <c r="G18" i="103" s="1"/>
  <c r="B17" i="103"/>
  <c r="B16" i="103"/>
  <c r="C15" i="103"/>
  <c r="B15" i="103"/>
  <c r="E15" i="103" s="1"/>
  <c r="I15" i="103" s="1"/>
  <c r="G15" i="103" s="1"/>
  <c r="B14" i="103"/>
  <c r="E14" i="103" s="1"/>
  <c r="I14" i="103" s="1"/>
  <c r="G14" i="103" s="1"/>
  <c r="C13" i="103"/>
  <c r="B13" i="103"/>
  <c r="E13" i="103" s="1"/>
  <c r="I13" i="103" s="1"/>
  <c r="G13" i="103" s="1"/>
  <c r="B12" i="103"/>
  <c r="E12" i="103" s="1"/>
  <c r="I12" i="103" s="1"/>
  <c r="G12" i="103" s="1"/>
  <c r="B11" i="103"/>
  <c r="C10" i="103"/>
  <c r="E10" i="103" s="1"/>
  <c r="I10" i="103" s="1"/>
  <c r="G10" i="103" s="1"/>
  <c r="B10" i="103"/>
  <c r="B9" i="103"/>
  <c r="E9" i="103" s="1"/>
  <c r="I9" i="103" s="1"/>
  <c r="G9" i="103" s="1"/>
  <c r="M48" i="102"/>
  <c r="C50" i="103" s="1"/>
  <c r="L48" i="102"/>
  <c r="K48" i="102"/>
  <c r="J48" i="102"/>
  <c r="H48" i="102"/>
  <c r="D48" i="102"/>
  <c r="M47" i="102"/>
  <c r="L47" i="102" s="1"/>
  <c r="K47" i="102"/>
  <c r="J47" i="102"/>
  <c r="H47" i="102"/>
  <c r="D47" i="102"/>
  <c r="M46" i="102"/>
  <c r="C48" i="103" s="1"/>
  <c r="L46" i="102"/>
  <c r="K46" i="102"/>
  <c r="H46" i="102"/>
  <c r="D46" i="102"/>
  <c r="M45" i="102"/>
  <c r="L45" i="102" s="1"/>
  <c r="K45" i="102"/>
  <c r="J45" i="102"/>
  <c r="H45" i="102"/>
  <c r="D45" i="102"/>
  <c r="M44" i="102"/>
  <c r="K44" i="102"/>
  <c r="L44" i="102" s="1"/>
  <c r="J44" i="102"/>
  <c r="H44" i="102"/>
  <c r="D44" i="102"/>
  <c r="M43" i="102"/>
  <c r="C45" i="103" s="1"/>
  <c r="E45" i="103" s="1"/>
  <c r="I45" i="103" s="1"/>
  <c r="G45" i="103" s="1"/>
  <c r="K43" i="102"/>
  <c r="J43" i="102"/>
  <c r="H43" i="102"/>
  <c r="D43" i="102"/>
  <c r="M42" i="102"/>
  <c r="C44" i="103" s="1"/>
  <c r="K42" i="102"/>
  <c r="L42" i="102" s="1"/>
  <c r="H42" i="102"/>
  <c r="D42" i="102"/>
  <c r="B42" i="102"/>
  <c r="J42" i="102" s="1"/>
  <c r="M41" i="102"/>
  <c r="C43" i="103" s="1"/>
  <c r="K41" i="102"/>
  <c r="J41" i="102"/>
  <c r="H41" i="102"/>
  <c r="D41" i="102"/>
  <c r="M40" i="102"/>
  <c r="C42" i="103" s="1"/>
  <c r="L40" i="102"/>
  <c r="K40" i="102"/>
  <c r="J40" i="102"/>
  <c r="H40" i="102"/>
  <c r="D40" i="102"/>
  <c r="M39" i="102"/>
  <c r="C41" i="103" s="1"/>
  <c r="E41" i="103" s="1"/>
  <c r="I41" i="103" s="1"/>
  <c r="G41" i="103" s="1"/>
  <c r="K39" i="102"/>
  <c r="J39" i="102"/>
  <c r="H39" i="102"/>
  <c r="D39" i="102"/>
  <c r="M38" i="102"/>
  <c r="C40" i="103" s="1"/>
  <c r="L38" i="102"/>
  <c r="K38" i="102"/>
  <c r="J38" i="102"/>
  <c r="H38" i="102"/>
  <c r="D38" i="102"/>
  <c r="M37" i="102"/>
  <c r="L37" i="102" s="1"/>
  <c r="K37" i="102"/>
  <c r="J37" i="102"/>
  <c r="H37" i="102"/>
  <c r="D37" i="102"/>
  <c r="M36" i="102"/>
  <c r="C38" i="103" s="1"/>
  <c r="L36" i="102"/>
  <c r="K36" i="102"/>
  <c r="J36" i="102"/>
  <c r="H36" i="102"/>
  <c r="D36" i="102"/>
  <c r="M35" i="102"/>
  <c r="L35" i="102" s="1"/>
  <c r="K35" i="102"/>
  <c r="J35" i="102"/>
  <c r="H35" i="102"/>
  <c r="D35" i="102"/>
  <c r="M34" i="102"/>
  <c r="C36" i="103" s="1"/>
  <c r="L34" i="102"/>
  <c r="K34" i="102"/>
  <c r="J34" i="102"/>
  <c r="H34" i="102"/>
  <c r="D34" i="102"/>
  <c r="M33" i="102"/>
  <c r="L33" i="102" s="1"/>
  <c r="K33" i="102"/>
  <c r="J33" i="102"/>
  <c r="H33" i="102"/>
  <c r="D33" i="102"/>
  <c r="M32" i="102"/>
  <c r="L32" i="102"/>
  <c r="K32" i="102"/>
  <c r="J32" i="102"/>
  <c r="H32" i="102"/>
  <c r="D32" i="102"/>
  <c r="M31" i="102"/>
  <c r="C33" i="103" s="1"/>
  <c r="E33" i="103" s="1"/>
  <c r="I33" i="103" s="1"/>
  <c r="G33" i="103" s="1"/>
  <c r="K31" i="102"/>
  <c r="J31" i="102"/>
  <c r="H31" i="102"/>
  <c r="D31" i="102"/>
  <c r="M30" i="102"/>
  <c r="C32" i="103" s="1"/>
  <c r="L30" i="102"/>
  <c r="K30" i="102"/>
  <c r="J30" i="102"/>
  <c r="H30" i="102"/>
  <c r="D30" i="102"/>
  <c r="M29" i="102"/>
  <c r="C31" i="103" s="1"/>
  <c r="K29" i="102"/>
  <c r="J29" i="102"/>
  <c r="H29" i="102"/>
  <c r="D29" i="102"/>
  <c r="M28" i="102"/>
  <c r="C30" i="103" s="1"/>
  <c r="L28" i="102"/>
  <c r="K28" i="102"/>
  <c r="J28" i="102"/>
  <c r="H28" i="102"/>
  <c r="D28" i="102"/>
  <c r="M27" i="102"/>
  <c r="C29" i="103" s="1"/>
  <c r="E29" i="103" s="1"/>
  <c r="I29" i="103" s="1"/>
  <c r="G29" i="103" s="1"/>
  <c r="K27" i="102"/>
  <c r="J27" i="102"/>
  <c r="H27" i="102"/>
  <c r="D27" i="102"/>
  <c r="M26" i="102"/>
  <c r="C28" i="103" s="1"/>
  <c r="E28" i="103" s="1"/>
  <c r="I28" i="103" s="1"/>
  <c r="G28" i="103" s="1"/>
  <c r="L26" i="102"/>
  <c r="K26" i="102"/>
  <c r="J26" i="102"/>
  <c r="H26" i="102"/>
  <c r="D26" i="102"/>
  <c r="M25" i="102"/>
  <c r="L25" i="102" s="1"/>
  <c r="K25" i="102"/>
  <c r="J25" i="102"/>
  <c r="H25" i="102"/>
  <c r="D25" i="102"/>
  <c r="M24" i="102"/>
  <c r="C26" i="103" s="1"/>
  <c r="L24" i="102"/>
  <c r="K24" i="102"/>
  <c r="J24" i="102"/>
  <c r="H24" i="102"/>
  <c r="D24" i="102"/>
  <c r="M23" i="102"/>
  <c r="L23" i="102" s="1"/>
  <c r="K23" i="102"/>
  <c r="J23" i="102"/>
  <c r="H23" i="102"/>
  <c r="D23" i="102"/>
  <c r="M22" i="102"/>
  <c r="C24" i="103" s="1"/>
  <c r="L22" i="102"/>
  <c r="K22" i="102"/>
  <c r="J22" i="102"/>
  <c r="H22" i="102"/>
  <c r="D22" i="102"/>
  <c r="M21" i="102"/>
  <c r="L21" i="102" s="1"/>
  <c r="K21" i="102"/>
  <c r="J21" i="102"/>
  <c r="H21" i="102"/>
  <c r="D21" i="102"/>
  <c r="M20" i="102"/>
  <c r="L20" i="102"/>
  <c r="K20" i="102"/>
  <c r="J20" i="102"/>
  <c r="H20" i="102"/>
  <c r="D20" i="102"/>
  <c r="M19" i="102"/>
  <c r="C21" i="103" s="1"/>
  <c r="E21" i="103" s="1"/>
  <c r="I21" i="103" s="1"/>
  <c r="G21" i="103" s="1"/>
  <c r="K19" i="102"/>
  <c r="J19" i="102"/>
  <c r="H19" i="102"/>
  <c r="D19" i="102"/>
  <c r="M18" i="102"/>
  <c r="C20" i="103" s="1"/>
  <c r="L18" i="102"/>
  <c r="K18" i="102"/>
  <c r="J18" i="102"/>
  <c r="H18" i="102"/>
  <c r="D18" i="102"/>
  <c r="M17" i="102"/>
  <c r="C19" i="103" s="1"/>
  <c r="K17" i="102"/>
  <c r="J17" i="102"/>
  <c r="H17" i="102"/>
  <c r="D17" i="102"/>
  <c r="M16" i="102"/>
  <c r="C18" i="103" s="1"/>
  <c r="L16" i="102"/>
  <c r="K16" i="102"/>
  <c r="J16" i="102"/>
  <c r="H16" i="102"/>
  <c r="D16" i="102"/>
  <c r="M15" i="102"/>
  <c r="C17" i="103" s="1"/>
  <c r="E17" i="103" s="1"/>
  <c r="I17" i="103" s="1"/>
  <c r="G17" i="103" s="1"/>
  <c r="K15" i="102"/>
  <c r="J15" i="102"/>
  <c r="H15" i="102"/>
  <c r="D15" i="102"/>
  <c r="M14" i="102"/>
  <c r="C16" i="103" s="1"/>
  <c r="E16" i="103" s="1"/>
  <c r="I16" i="103" s="1"/>
  <c r="G16" i="103" s="1"/>
  <c r="L14" i="102"/>
  <c r="K14" i="102"/>
  <c r="J14" i="102"/>
  <c r="H14" i="102"/>
  <c r="D14" i="102"/>
  <c r="M13" i="102"/>
  <c r="L13" i="102" s="1"/>
  <c r="K13" i="102"/>
  <c r="J13" i="102"/>
  <c r="H13" i="102"/>
  <c r="D13" i="102"/>
  <c r="M12" i="102"/>
  <c r="C14" i="103" s="1"/>
  <c r="L12" i="102"/>
  <c r="K12" i="102"/>
  <c r="J12" i="102"/>
  <c r="H12" i="102"/>
  <c r="D12" i="102"/>
  <c r="M11" i="102"/>
  <c r="L11" i="102" s="1"/>
  <c r="K11" i="102"/>
  <c r="J11" i="102"/>
  <c r="H11" i="102"/>
  <c r="D11" i="102"/>
  <c r="M10" i="102"/>
  <c r="C12" i="103" s="1"/>
  <c r="L10" i="102"/>
  <c r="K10" i="102"/>
  <c r="J10" i="102"/>
  <c r="H10" i="102"/>
  <c r="D10" i="102"/>
  <c r="M9" i="102"/>
  <c r="L9" i="102" s="1"/>
  <c r="K9" i="102"/>
  <c r="J9" i="102"/>
  <c r="H9" i="102"/>
  <c r="D9" i="102"/>
  <c r="M8" i="102"/>
  <c r="L8" i="102"/>
  <c r="K8" i="102"/>
  <c r="J8" i="102"/>
  <c r="H8" i="102"/>
  <c r="D8" i="102"/>
  <c r="M7" i="102"/>
  <c r="C9" i="103" s="1"/>
  <c r="K7" i="102"/>
  <c r="J7" i="102"/>
  <c r="H7" i="102"/>
  <c r="D7" i="102"/>
  <c r="M6" i="102"/>
  <c r="C8" i="103" s="1"/>
  <c r="E8" i="103" s="1"/>
  <c r="I8" i="103" s="1"/>
  <c r="G8" i="103" s="1"/>
  <c r="L6" i="102"/>
  <c r="K6" i="102"/>
  <c r="J6" i="102"/>
  <c r="H6" i="102"/>
  <c r="D6" i="102"/>
  <c r="E48" i="103" l="1"/>
  <c r="I48" i="103" s="1"/>
  <c r="G48" i="103" s="1"/>
  <c r="E31" i="103"/>
  <c r="I31" i="103" s="1"/>
  <c r="G31" i="103" s="1"/>
  <c r="E40" i="103"/>
  <c r="I40" i="103" s="1"/>
  <c r="G40" i="103" s="1"/>
  <c r="E30" i="103"/>
  <c r="I30" i="103" s="1"/>
  <c r="G30" i="103" s="1"/>
  <c r="E11" i="103"/>
  <c r="I11" i="103" s="1"/>
  <c r="G11" i="103" s="1"/>
  <c r="E23" i="103"/>
  <c r="I23" i="103" s="1"/>
  <c r="G23" i="103" s="1"/>
  <c r="E42" i="103"/>
  <c r="I42" i="103" s="1"/>
  <c r="G42" i="103" s="1"/>
  <c r="E47" i="103"/>
  <c r="I47" i="103" s="1"/>
  <c r="G47" i="103" s="1"/>
  <c r="E24" i="103"/>
  <c r="I24" i="103" s="1"/>
  <c r="G24" i="103" s="1"/>
  <c r="E44" i="103"/>
  <c r="I44" i="103" s="1"/>
  <c r="G44" i="103" s="1"/>
  <c r="E35" i="103"/>
  <c r="I35" i="103" s="1"/>
  <c r="G35" i="103" s="1"/>
  <c r="E26" i="103"/>
  <c r="I26" i="103" s="1"/>
  <c r="G26" i="103" s="1"/>
  <c r="E36" i="103"/>
  <c r="I36" i="103" s="1"/>
  <c r="G36" i="103" s="1"/>
  <c r="C11" i="103"/>
  <c r="C23" i="103"/>
  <c r="C35" i="103"/>
  <c r="C47" i="103"/>
  <c r="L7" i="102"/>
  <c r="L15" i="102"/>
  <c r="L17" i="102"/>
  <c r="L19" i="102"/>
  <c r="L27" i="102"/>
  <c r="L29" i="102"/>
  <c r="L31" i="102"/>
  <c r="L39" i="102"/>
  <c r="L41" i="102"/>
  <c r="L43" i="10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38" authorId="0" shapeId="0" xr:uid="{6A180FA7-D385-491A-80DB-D27A25E909D0}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38" authorId="0" shapeId="0" xr:uid="{99C900F4-F11E-444C-BEF3-E3B18EDD808A}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8" authorId="0" shapeId="0" xr:uid="{4A3D6670-D2A3-4384-90F9-1CFC3701FAFC}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39" authorId="0" shapeId="0" xr:uid="{82DB9A49-283D-4F1E-B01C-3456A841A1E7}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39" authorId="0" shapeId="0" xr:uid="{D4F6D029-1D61-495C-B6F8-EC15E52B03EA}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9" authorId="0" shapeId="0" xr:uid="{15A880B5-E29A-48CF-81EC-B4F84469CDB2}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40" authorId="0" shapeId="0" xr:uid="{28DE1451-F148-4ECF-B0BB-8E69C2D8E7A3}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40" authorId="0" shapeId="0" xr:uid="{5B69F8F0-3CAC-436C-9628-702E19E1E83A}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40" authorId="0" shapeId="0" xr:uid="{994EF4FB-7C62-4176-A198-0C53B466ECF5}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41" authorId="0" shapeId="0" xr:uid="{FBD6106F-6CA1-4A77-AE65-9E62E25C1FCD}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41" authorId="0" shapeId="0" xr:uid="{BB30A80F-1D69-4EA2-A140-328C1182823B}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41" authorId="0" shapeId="0" xr:uid="{73341E43-C3D7-4E12-AFA3-96D4E6DCF6DB}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42" authorId="0" shapeId="0" xr:uid="{F71A185E-6B78-48AD-933A-F7CF5AE13E7F}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42" authorId="0" shapeId="0" xr:uid="{45897EE2-E5F6-470A-BD0A-B92268DDEA7D}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42" authorId="0" shapeId="0" xr:uid="{B78618FB-1E5B-414B-8099-47860468BA7B}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43" authorId="0" shapeId="0" xr:uid="{12003B3C-1857-478A-A669-FC6EE4812C43}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43" authorId="0" shapeId="0" xr:uid="{6FAE368F-C5CE-4AB0-98CF-346E6BAD7E2C}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44" authorId="0" shapeId="0" xr:uid="{091D4D90-A33C-4056-B0D5-36A3EE32AF78}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<sst xmlns="http://schemas.openxmlformats.org/spreadsheetml/2006/main" count="265" uniqueCount="128">
  <si>
    <t>Total</t>
  </si>
  <si>
    <t>1989/90</t>
  </si>
  <si>
    <t>1990/91</t>
  </si>
  <si>
    <t>1991/92</t>
  </si>
  <si>
    <t>1992/93</t>
  </si>
  <si>
    <t>1993/94</t>
  </si>
  <si>
    <t>1994/95</t>
  </si>
  <si>
    <t>1995/96</t>
  </si>
  <si>
    <t>1996/97</t>
  </si>
  <si>
    <t>1997/98</t>
  </si>
  <si>
    <t>1998/99</t>
  </si>
  <si>
    <t>1999/00</t>
  </si>
  <si>
    <t>Year</t>
  </si>
  <si>
    <t xml:space="preserve"> </t>
  </si>
  <si>
    <t>Planted</t>
  </si>
  <si>
    <t>Harvested</t>
  </si>
  <si>
    <t>Yield</t>
  </si>
  <si>
    <t>Production</t>
  </si>
  <si>
    <t>Value</t>
  </si>
  <si>
    <t>Imports</t>
  </si>
  <si>
    <t>Exports</t>
  </si>
  <si>
    <t>Million pounds</t>
  </si>
  <si>
    <t>beginning</t>
  </si>
  <si>
    <t>stocks</t>
  </si>
  <si>
    <t>Crush</t>
  </si>
  <si>
    <t>received</t>
  </si>
  <si>
    <t>Disappearance</t>
  </si>
  <si>
    <t>Price</t>
  </si>
  <si>
    <t>Supply</t>
  </si>
  <si>
    <t>October 1</t>
  </si>
  <si>
    <t>Beginning</t>
  </si>
  <si>
    <t>Domestic</t>
  </si>
  <si>
    <t>Ending</t>
  </si>
  <si>
    <t>by farmers</t>
  </si>
  <si>
    <t>September 1</t>
  </si>
  <si>
    <t>Total 1/</t>
  </si>
  <si>
    <t>Average,</t>
  </si>
  <si>
    <t>crude</t>
  </si>
  <si>
    <t>--------1,000 acres----------</t>
  </si>
  <si>
    <t>seed</t>
  </si>
  <si>
    <t xml:space="preserve">Year </t>
  </si>
  <si>
    <t xml:space="preserve">beginning </t>
  </si>
  <si>
    <t>protein</t>
  </si>
  <si>
    <t>1980/81</t>
  </si>
  <si>
    <t>1981/82</t>
  </si>
  <si>
    <t>1982/83</t>
  </si>
  <si>
    <t>1983/84</t>
  </si>
  <si>
    <t>1984/85</t>
  </si>
  <si>
    <t>1985/86</t>
  </si>
  <si>
    <t>1986/87</t>
  </si>
  <si>
    <t>1987/88</t>
  </si>
  <si>
    <t>1988/89</t>
  </si>
  <si>
    <t xml:space="preserve"> ---------- Million pounds ----------</t>
  </si>
  <si>
    <t>2001/02</t>
  </si>
  <si>
    <t>Pounds/acre</t>
  </si>
  <si>
    <t>2002/03</t>
  </si>
  <si>
    <t xml:space="preserve"> ---------- 1,000 short tons ----------</t>
  </si>
  <si>
    <t>2004/05</t>
  </si>
  <si>
    <t>All types</t>
  </si>
  <si>
    <t>2005/06</t>
  </si>
  <si>
    <t>2006/07</t>
  </si>
  <si>
    <t>NA</t>
  </si>
  <si>
    <t>2007/08</t>
  </si>
  <si>
    <t>2008/09</t>
  </si>
  <si>
    <t>2009/10</t>
  </si>
  <si>
    <t>2010/11</t>
  </si>
  <si>
    <t xml:space="preserve">2010/11 </t>
  </si>
  <si>
    <t>2011/12</t>
  </si>
  <si>
    <t>2012/13</t>
  </si>
  <si>
    <t xml:space="preserve">2011/12 </t>
  </si>
  <si>
    <t>Cents/pound</t>
  </si>
  <si>
    <t>Loan rate</t>
  </si>
  <si>
    <t>2013/14</t>
  </si>
  <si>
    <t xml:space="preserve">2012/13 </t>
  </si>
  <si>
    <t>Oil Crops Data: Yearbook Tables</t>
  </si>
  <si>
    <t>34-percent</t>
  </si>
  <si>
    <t>2014/15</t>
  </si>
  <si>
    <t xml:space="preserve">2013/14 </t>
  </si>
  <si>
    <t>2015/16</t>
  </si>
  <si>
    <t xml:space="preserve">2014/15 </t>
  </si>
  <si>
    <t>2016/17</t>
  </si>
  <si>
    <t xml:space="preserve">2015/16 </t>
  </si>
  <si>
    <t>Season-average</t>
  </si>
  <si>
    <t>2018/19</t>
  </si>
  <si>
    <t xml:space="preserve">2017/18 </t>
  </si>
  <si>
    <t>2019/20</t>
  </si>
  <si>
    <t xml:space="preserve">2018/19 </t>
  </si>
  <si>
    <t xml:space="preserve">2019/20 </t>
  </si>
  <si>
    <t>Dollars/short ton</t>
  </si>
  <si>
    <t>Thousand dollars</t>
  </si>
  <si>
    <t>Dollars per hundredweight</t>
  </si>
  <si>
    <t>average,</t>
  </si>
  <si>
    <t>Minneapolis, MN</t>
  </si>
  <si>
    <t xml:space="preserve"> Year</t>
  </si>
  <si>
    <t xml:space="preserve">2000/01 </t>
  </si>
  <si>
    <t xml:space="preserve">2003/04 </t>
  </si>
  <si>
    <t xml:space="preserve">  Disappearance</t>
  </si>
  <si>
    <r>
      <rPr>
        <i/>
        <sz val="8"/>
        <rFont val="Helvetica"/>
      </rPr>
      <t>Payments Fact Sheet</t>
    </r>
    <r>
      <rPr>
        <sz val="8"/>
        <rFont val="Helvetica"/>
      </rPr>
      <t>; and National Sunflower Association reporting.</t>
    </r>
  </si>
  <si>
    <t>2021/22 2/</t>
  </si>
  <si>
    <t>1/ Estimate. 2/ Forecast.</t>
  </si>
  <si>
    <t xml:space="preserve">1/ Estimate. 2/ Forecast. </t>
  </si>
  <si>
    <t xml:space="preserve">1/ Total supply includes imports. 2/ Estimate. 3/ Forecast. </t>
  </si>
  <si>
    <t>and USDA, Foreign Agricultural Service, Global Agricultural Trade System.</t>
  </si>
  <si>
    <r>
      <t xml:space="preserve">and USDA, Foreign Agricultural Service, </t>
    </r>
    <r>
      <rPr>
        <sz val="8"/>
        <rFont val="Helvetica"/>
      </rPr>
      <t>Global Agricultural Trade System.</t>
    </r>
  </si>
  <si>
    <t>NA = Not available.</t>
  </si>
  <si>
    <t>use and</t>
  </si>
  <si>
    <r>
      <t xml:space="preserve"> USDA, Foreign Agricultural Service, Global Agricultural Trade System; USDA, Farm Service Agency, </t>
    </r>
    <r>
      <rPr>
        <i/>
        <sz val="8"/>
        <rFont val="Helvetica"/>
      </rPr>
      <t xml:space="preserve">Nonrecourse Marketing Assistance Loans and Loan Deficiency </t>
    </r>
  </si>
  <si>
    <r>
      <t>Updates of these data and data covering more years and countries can be found in USDA, Economic Research Service, Data Products,</t>
    </r>
    <r>
      <rPr>
        <i/>
        <sz val="8"/>
        <rFont val="Helvetica"/>
      </rPr>
      <t xml:space="preserve"> Oil Crops Yearbook</t>
    </r>
    <r>
      <rPr>
        <sz val="8"/>
        <rFont val="Helvetica"/>
      </rPr>
      <t>.</t>
    </r>
  </si>
  <si>
    <t>U.S. sunflowerseed and sunflowerseed products—annual</t>
  </si>
  <si>
    <t>Contact: Maria Bukowski and Aaron M. Ates, USDA, Economic Research Service, Market and Trade Economics Division.</t>
  </si>
  <si>
    <t>Nonoil type</t>
  </si>
  <si>
    <t>Oil type</t>
  </si>
  <si>
    <t>Nonoil</t>
  </si>
  <si>
    <r>
      <t xml:space="preserve">Fats and Oils: Oilseed Crushings, Production, Consumption and Stocks; </t>
    </r>
    <r>
      <rPr>
        <sz val="8"/>
        <rFont val="Helvetica"/>
      </rPr>
      <t>USDA, Agricultural Marketing Service</t>
    </r>
    <r>
      <rPr>
        <i/>
        <sz val="8"/>
        <rFont val="Helvetica"/>
      </rPr>
      <t>, National Monthly Feedstuff Prices;</t>
    </r>
  </si>
  <si>
    <t>Table 21—Sunflowerseed: U.S. acreage planted, harvested, yield, production, and value, 1980–2022</t>
  </si>
  <si>
    <t>Table 22—Sunflowerseed: U.S. supply, disappearance, and price, 1980/81–2022/23</t>
  </si>
  <si>
    <t>Table 23—Sunflowerseed meal: U.S. supply, disappearance, and price, 1980/81–2022/23</t>
  </si>
  <si>
    <t>Table 24—Sunflowerseed oil: U.S. supply, disappearance, and price, 1980/81–2022/23</t>
  </si>
  <si>
    <t>Last updated: March 27, 2023.</t>
  </si>
  <si>
    <r>
      <t>Source: USDA, Economic Research Service using data from USDA</t>
    </r>
    <r>
      <rPr>
        <i/>
        <sz val="8"/>
        <rFont val="Helvetica"/>
        <family val="2"/>
      </rPr>
      <t>,</t>
    </r>
    <r>
      <rPr>
        <sz val="8"/>
        <rFont val="Helvetica"/>
        <family val="2"/>
      </rPr>
      <t xml:space="preserve"> National Agricultural Statistics Service, </t>
    </r>
    <r>
      <rPr>
        <i/>
        <sz val="8"/>
        <rFont val="Helvetica"/>
      </rPr>
      <t>Crop Production</t>
    </r>
    <r>
      <rPr>
        <sz val="8"/>
        <rFont val="Helvetica"/>
        <family val="2"/>
      </rPr>
      <t xml:space="preserve"> and </t>
    </r>
    <r>
      <rPr>
        <i/>
        <sz val="8"/>
        <rFont val="Helvetica"/>
      </rPr>
      <t>Crop Values</t>
    </r>
    <r>
      <rPr>
        <sz val="8"/>
        <rFont val="Helvetica"/>
        <family val="2"/>
      </rPr>
      <t>.</t>
    </r>
  </si>
  <si>
    <t>Last updated: 03/27/2023.</t>
  </si>
  <si>
    <t>2020/21</t>
  </si>
  <si>
    <t>2021/22 1/</t>
  </si>
  <si>
    <t>2022/23 2/</t>
  </si>
  <si>
    <r>
      <t>Source: USDA, Economic Research Service using data from USDA, National Agricultural Statistics Service,</t>
    </r>
    <r>
      <rPr>
        <i/>
        <sz val="8"/>
        <rFont val="Helvetica"/>
      </rPr>
      <t xml:space="preserve"> Crop Production, Grain Stocks, and Agricultural Prices</t>
    </r>
    <r>
      <rPr>
        <sz val="8"/>
        <rFont val="Helvetica"/>
      </rPr>
      <t>;</t>
    </r>
  </si>
  <si>
    <t>2022/23 3/</t>
  </si>
  <si>
    <r>
      <t xml:space="preserve">Source: USDA, Economic Research Service (ERS) using USDA, ERS estimates and USDA, Agricultural Marketing Service, </t>
    </r>
    <r>
      <rPr>
        <i/>
        <sz val="8"/>
        <rFont val="Helvetica"/>
      </rPr>
      <t>National Monthly Feedstuff Prices;</t>
    </r>
  </si>
  <si>
    <t>Source: USDA, Economic Research Service (ERS) using data from USDA, ERS estimates; U.S. Department of Commerce, Bureau of the Census; USDA, National Agricultural Statistics Service,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</si>
</sst>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(* #,##0.00_);_(* \(#,##0.00\);_(* &quot;-&quot;??_);_(@_)"/>
    <numFmt numFmtId="164" formatCode="#,##0___________)"/>
    <numFmt numFmtId="165" formatCode="#,##0___________________)"/>
    <numFmt numFmtId="166" formatCode="#,##0_________)"/>
    <numFmt numFmtId="167" formatCode="#,##0_____)"/>
    <numFmt numFmtId="168" formatCode="#,##0.00_________)"/>
    <numFmt numFmtId="169" formatCode="_(* #,##0_);_(* \(#,##0\);_(* &quot;-&quot;??_);_(@_)"/>
    <numFmt numFmtId="170" formatCode="0.00_)"/>
  </numFmts>
  <fonts count="45" x14ac:knownFonts="1">
    <font>
      <sz val="8"/>
      <name val="Helvetica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Helvetica"/>
    </font>
    <font>
      <sz val="7"/>
      <name val="Helvetica"/>
      <family val="2"/>
    </font>
    <font>
      <sz val="8"/>
      <name val="Helvetica"/>
      <family val="2"/>
    </font>
    <font>
      <i/>
      <sz val="8"/>
      <name val="Helvetica"/>
      <family val="2"/>
    </font>
    <font>
      <u/>
      <sz val="8"/>
      <color indexed="12"/>
      <name val="Helvetic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i/>
      <sz val="8"/>
      <name val="Helvetica"/>
    </font>
    <font>
      <sz val="10"/>
      <name val="Arial"/>
      <family val="2"/>
    </font>
    <font>
      <u/>
      <sz val="10"/>
      <color indexed="12"/>
      <name val="Arial"/>
      <family val="2"/>
    </font>
    <font>
      <u/>
      <sz val="8"/>
      <color indexed="12"/>
      <name val="Arial"/>
      <family val="2"/>
    </font>
    <font>
      <sz val="8"/>
      <name val="Arial"/>
      <family val="2"/>
    </font>
    <font>
      <b/>
      <sz val="10"/>
      <name val="Helvetica"/>
    </font>
    <font>
      <b/>
      <sz val="14"/>
      <name val="Helvetica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name val="Arial"/>
      <family val="2"/>
    </font>
    <font>
      <u/>
      <sz val="10.45"/>
      <color indexed="12"/>
      <name val="Arial"/>
      <family val="2"/>
    </font>
    <font>
      <sz val="10"/>
      <name val="Courier"/>
    </font>
    <font>
      <u/>
      <sz val="10"/>
      <color indexed="12"/>
      <name val="Courier"/>
      <family val="3"/>
    </font>
    <font>
      <sz val="10"/>
      <name val="Arial"/>
      <family val="2"/>
    </font>
    <font>
      <sz val="10"/>
      <name val="Arial"/>
      <family val="2"/>
    </font>
    <font>
      <sz val="8"/>
      <color theme="1"/>
      <name val="Helvetica"/>
      <family val="2"/>
    </font>
    <font>
      <u/>
      <sz val="8"/>
      <name val="Helvetica"/>
      <family val="2"/>
    </font>
    <font>
      <b/>
      <sz val="10"/>
      <color theme="1"/>
      <name val="Helvetica"/>
    </font>
    <font>
      <sz val="8"/>
      <color theme="1"/>
      <name val="Helvetica"/>
    </font>
    <font>
      <sz val="7"/>
      <color theme="1"/>
      <name val="Helvetica"/>
      <family val="2"/>
    </font>
    <font>
      <u/>
      <sz val="8"/>
      <color rgb="FF0000E1"/>
      <name val="Helvetic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62">
    <xf numFmtId="0" fontId="0" fillId="0" borderId="0"/>
    <xf numFmtId="43" fontId="3" fillId="0" borderId="0" applyFont="0" applyFill="0" applyBorder="0" applyAlignment="0" applyProtection="0"/>
    <xf numFmtId="0" fontId="7" fillId="0" borderId="0" applyNumberFormat="0" applyFill="0" applyBorder="0" applyAlignment="0" applyProtection="0">
      <alignment vertical="top"/>
      <protection locked="0"/>
    </xf>
    <xf numFmtId="0" fontId="12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11" fillId="0" borderId="0"/>
    <xf numFmtId="0" fontId="17" fillId="0" borderId="0" applyNumberFormat="0" applyFill="0" applyBorder="0" applyAlignment="0" applyProtection="0"/>
    <xf numFmtId="0" fontId="18" fillId="0" borderId="4" applyNumberFormat="0" applyFill="0" applyAlignment="0" applyProtection="0"/>
    <xf numFmtId="0" fontId="19" fillId="0" borderId="5" applyNumberFormat="0" applyFill="0" applyAlignment="0" applyProtection="0"/>
    <xf numFmtId="0" fontId="20" fillId="0" borderId="6" applyNumberFormat="0" applyFill="0" applyAlignment="0" applyProtection="0"/>
    <xf numFmtId="0" fontId="20" fillId="0" borderId="0" applyNumberFormat="0" applyFill="0" applyBorder="0" applyAlignment="0" applyProtection="0"/>
    <xf numFmtId="0" fontId="21" fillId="2" borderId="0" applyNumberFormat="0" applyBorder="0" applyAlignment="0" applyProtection="0"/>
    <xf numFmtId="0" fontId="22" fillId="3" borderId="0" applyNumberFormat="0" applyBorder="0" applyAlignment="0" applyProtection="0"/>
    <xf numFmtId="0" fontId="23" fillId="4" borderId="0" applyNumberFormat="0" applyBorder="0" applyAlignment="0" applyProtection="0"/>
    <xf numFmtId="0" fontId="24" fillId="5" borderId="7" applyNumberFormat="0" applyAlignment="0" applyProtection="0"/>
    <xf numFmtId="0" fontId="25" fillId="6" borderId="8" applyNumberFormat="0" applyAlignment="0" applyProtection="0"/>
    <xf numFmtId="0" fontId="26" fillId="6" borderId="7" applyNumberFormat="0" applyAlignment="0" applyProtection="0"/>
    <xf numFmtId="0" fontId="27" fillId="0" borderId="9" applyNumberFormat="0" applyFill="0" applyAlignment="0" applyProtection="0"/>
    <xf numFmtId="0" fontId="28" fillId="7" borderId="10" applyNumberFormat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12" applyNumberFormat="0" applyFill="0" applyAlignment="0" applyProtection="0"/>
    <xf numFmtId="0" fontId="3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32" fillId="12" borderId="0" applyNumberFormat="0" applyBorder="0" applyAlignment="0" applyProtection="0"/>
    <xf numFmtId="0" fontId="3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32" fillId="16" borderId="0" applyNumberFormat="0" applyBorder="0" applyAlignment="0" applyProtection="0"/>
    <xf numFmtId="0" fontId="3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32" fillId="20" borderId="0" applyNumberFormat="0" applyBorder="0" applyAlignment="0" applyProtection="0"/>
    <xf numFmtId="0" fontId="3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32" fillId="24" borderId="0" applyNumberFormat="0" applyBorder="0" applyAlignment="0" applyProtection="0"/>
    <xf numFmtId="0" fontId="3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32" fillId="28" borderId="0" applyNumberFormat="0" applyBorder="0" applyAlignment="0" applyProtection="0"/>
    <xf numFmtId="0" fontId="3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32" fillId="32" borderId="0" applyNumberFormat="0" applyBorder="0" applyAlignment="0" applyProtection="0"/>
    <xf numFmtId="170" fontId="33" fillId="0" borderId="0"/>
    <xf numFmtId="0" fontId="34" fillId="0" borderId="0" applyNumberFormat="0" applyFill="0" applyBorder="0" applyAlignment="0" applyProtection="0">
      <alignment vertical="top"/>
      <protection locked="0"/>
    </xf>
    <xf numFmtId="37" fontId="35" fillId="0" borderId="0"/>
    <xf numFmtId="0" fontId="36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2" fillId="8" borderId="11" applyNumberFormat="0" applyFont="0" applyAlignment="0" applyProtection="0"/>
    <xf numFmtId="0" fontId="37" fillId="0" borderId="0"/>
    <xf numFmtId="43" fontId="11" fillId="0" borderId="0" applyFont="0" applyFill="0" applyBorder="0" applyAlignment="0" applyProtection="0"/>
    <xf numFmtId="0" fontId="38" fillId="0" borderId="0"/>
    <xf numFmtId="43" fontId="11" fillId="0" borderId="0" applyFont="0" applyFill="0" applyBorder="0" applyAlignment="0" applyProtection="0"/>
    <xf numFmtId="0" fontId="7" fillId="0" borderId="0" applyNumberFormat="0" applyFill="0" applyBorder="0" applyAlignment="0" applyProtection="0">
      <alignment vertical="top"/>
      <protection locked="0"/>
    </xf>
    <xf numFmtId="0" fontId="3" fillId="0" borderId="0"/>
    <xf numFmtId="0" fontId="11" fillId="0" borderId="0"/>
    <xf numFmtId="0" fontId="11" fillId="0" borderId="0"/>
    <xf numFmtId="0" fontId="1" fillId="0" borderId="0"/>
    <xf numFmtId="9" fontId="11" fillId="0" borderId="0" applyFont="0" applyFill="0" applyBorder="0" applyAlignment="0" applyProtection="0"/>
  </cellStyleXfs>
  <cellXfs count="109">
    <xf numFmtId="0" fontId="0" fillId="0" borderId="0" xfId="0"/>
    <xf numFmtId="0" fontId="0" fillId="0" borderId="1" xfId="0" applyBorder="1"/>
    <xf numFmtId="0" fontId="0" fillId="0" borderId="0" xfId="0" applyAlignment="1">
      <alignment horizontal="centerContinuous"/>
    </xf>
    <xf numFmtId="0" fontId="0" fillId="0" borderId="2" xfId="0" applyBorder="1" applyAlignment="1">
      <alignment horizontal="center"/>
    </xf>
    <xf numFmtId="0" fontId="4" fillId="0" borderId="0" xfId="0" applyFont="1"/>
    <xf numFmtId="0" fontId="0" fillId="0" borderId="0" xfId="0" applyAlignment="1">
      <alignment horizontal="left"/>
    </xf>
    <xf numFmtId="166" fontId="0" fillId="0" borderId="0" xfId="0" applyNumberFormat="1"/>
    <xf numFmtId="3" fontId="0" fillId="0" borderId="0" xfId="0" applyNumberFormat="1"/>
    <xf numFmtId="3" fontId="0" fillId="0" borderId="1" xfId="0" applyNumberFormat="1" applyBorder="1"/>
    <xf numFmtId="0" fontId="0" fillId="0" borderId="0" xfId="0" applyAlignment="1">
      <alignment horizontal="center"/>
    </xf>
    <xf numFmtId="0" fontId="0" fillId="0" borderId="0" xfId="0" quotePrefix="1" applyAlignment="1">
      <alignment horizontal="left"/>
    </xf>
    <xf numFmtId="0" fontId="0" fillId="0" borderId="1" xfId="0" quotePrefix="1" applyBorder="1" applyAlignment="1">
      <alignment horizontal="left"/>
    </xf>
    <xf numFmtId="0" fontId="4" fillId="0" borderId="0" xfId="0" quotePrefix="1" applyFont="1" applyAlignment="1">
      <alignment horizontal="left"/>
    </xf>
    <xf numFmtId="2" fontId="0" fillId="0" borderId="0" xfId="0" applyNumberFormat="1"/>
    <xf numFmtId="167" fontId="5" fillId="0" borderId="0" xfId="0" applyNumberFormat="1" applyFont="1"/>
    <xf numFmtId="164" fontId="5" fillId="0" borderId="0" xfId="0" applyNumberFormat="1" applyFont="1"/>
    <xf numFmtId="166" fontId="5" fillId="0" borderId="0" xfId="0" applyNumberFormat="1" applyFont="1"/>
    <xf numFmtId="0" fontId="5" fillId="0" borderId="0" xfId="0" applyFont="1" applyAlignment="1">
      <alignment horizontal="centerContinuous"/>
    </xf>
    <xf numFmtId="0" fontId="5" fillId="0" borderId="0" xfId="0" applyFont="1" applyAlignment="1">
      <alignment horizontal="center"/>
    </xf>
    <xf numFmtId="0" fontId="5" fillId="0" borderId="0" xfId="0" applyFont="1"/>
    <xf numFmtId="2" fontId="5" fillId="0" borderId="0" xfId="0" applyNumberFormat="1" applyFont="1" applyAlignment="1">
      <alignment horizontal="center"/>
    </xf>
    <xf numFmtId="0" fontId="5" fillId="0" borderId="0" xfId="0" applyFont="1" applyAlignment="1">
      <alignment horizontal="left"/>
    </xf>
    <xf numFmtId="169" fontId="5" fillId="0" borderId="0" xfId="1" applyNumberFormat="1" applyFont="1" applyBorder="1" applyAlignment="1">
      <alignment horizontal="center"/>
    </xf>
    <xf numFmtId="3" fontId="0" fillId="0" borderId="2" xfId="0" applyNumberFormat="1" applyBorder="1" applyAlignment="1">
      <alignment horizontal="center"/>
    </xf>
    <xf numFmtId="3" fontId="0" fillId="0" borderId="0" xfId="0" quotePrefix="1" applyNumberFormat="1" applyAlignment="1">
      <alignment horizontal="center"/>
    </xf>
    <xf numFmtId="0" fontId="5" fillId="0" borderId="0" xfId="0" quotePrefix="1" applyFont="1" applyAlignment="1">
      <alignment horizontal="left"/>
    </xf>
    <xf numFmtId="0" fontId="10" fillId="0" borderId="0" xfId="0" applyFont="1"/>
    <xf numFmtId="0" fontId="11" fillId="0" borderId="0" xfId="5" applyAlignment="1">
      <alignment vertical="top" wrapText="1"/>
    </xf>
    <xf numFmtId="0" fontId="11" fillId="0" borderId="0" xfId="5"/>
    <xf numFmtId="0" fontId="13" fillId="0" borderId="0" xfId="3" applyFont="1" applyAlignment="1" applyProtection="1"/>
    <xf numFmtId="0" fontId="14" fillId="0" borderId="0" xfId="5" applyFont="1"/>
    <xf numFmtId="0" fontId="11" fillId="0" borderId="0" xfId="5" applyAlignment="1">
      <alignment wrapText="1"/>
    </xf>
    <xf numFmtId="0" fontId="15" fillId="0" borderId="0" xfId="0" applyFont="1" applyAlignment="1">
      <alignment horizontal="left"/>
    </xf>
    <xf numFmtId="0" fontId="16" fillId="0" borderId="0" xfId="0" applyFont="1" applyAlignment="1">
      <alignment horizontal="left"/>
    </xf>
    <xf numFmtId="168" fontId="5" fillId="0" borderId="0" xfId="0" applyNumberFormat="1" applyFont="1"/>
    <xf numFmtId="169" fontId="5" fillId="0" borderId="0" xfId="1" applyNumberFormat="1" applyFont="1" applyFill="1" applyBorder="1" applyAlignment="1">
      <alignment horizontal="center"/>
    </xf>
    <xf numFmtId="0" fontId="7" fillId="0" borderId="0" xfId="2" applyAlignment="1" applyProtection="1">
      <alignment horizontal="left"/>
    </xf>
    <xf numFmtId="167" fontId="0" fillId="0" borderId="0" xfId="0" applyNumberFormat="1"/>
    <xf numFmtId="0" fontId="5" fillId="0" borderId="0" xfId="0" applyFont="1" applyAlignment="1">
      <alignment horizontal="right"/>
    </xf>
    <xf numFmtId="0" fontId="0" fillId="0" borderId="2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left" indent="3"/>
    </xf>
    <xf numFmtId="0" fontId="0" fillId="0" borderId="2" xfId="0" applyBorder="1" applyAlignment="1">
      <alignment horizontal="left" indent="4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7" xfId="0" applyBorder="1"/>
    <xf numFmtId="0" fontId="0" fillId="0" borderId="2" xfId="0" applyBorder="1" applyAlignment="1">
      <alignment horizontal="right" indent="2"/>
    </xf>
    <xf numFmtId="169" fontId="0" fillId="0" borderId="0" xfId="1" applyNumberFormat="1" applyFont="1"/>
    <xf numFmtId="0" fontId="10" fillId="0" borderId="3" xfId="0" applyFont="1" applyBorder="1" applyAlignment="1">
      <alignment horizontal="center"/>
    </xf>
    <xf numFmtId="0" fontId="10" fillId="0" borderId="3" xfId="0" applyFont="1" applyBorder="1" applyAlignment="1">
      <alignment horizontal="left" indent="1"/>
    </xf>
    <xf numFmtId="0" fontId="10" fillId="0" borderId="0" xfId="0" applyFont="1" applyAlignment="1">
      <alignment horizontal="center"/>
    </xf>
    <xf numFmtId="3" fontId="10" fillId="0" borderId="0" xfId="0" quotePrefix="1" applyNumberFormat="1" applyFont="1" applyAlignment="1">
      <alignment horizontal="center"/>
    </xf>
    <xf numFmtId="0" fontId="0" fillId="0" borderId="0" xfId="0" quotePrefix="1" applyAlignment="1">
      <alignment horizontal="center"/>
    </xf>
    <xf numFmtId="0" fontId="10" fillId="0" borderId="3" xfId="0" applyFont="1" applyBorder="1" applyAlignment="1">
      <alignment horizontal="right"/>
    </xf>
    <xf numFmtId="169" fontId="0" fillId="0" borderId="0" xfId="1" applyNumberFormat="1" applyFont="1" applyBorder="1" applyAlignment="1">
      <alignment horizontal="center"/>
    </xf>
    <xf numFmtId="169" fontId="0" fillId="0" borderId="0" xfId="1" applyNumberFormat="1" applyFont="1" applyAlignment="1">
      <alignment horizontal="center"/>
    </xf>
    <xf numFmtId="169" fontId="5" fillId="0" borderId="0" xfId="1" applyNumberFormat="1" applyFont="1" applyAlignment="1">
      <alignment horizontal="right"/>
    </xf>
    <xf numFmtId="169" fontId="0" fillId="0" borderId="0" xfId="1" applyNumberFormat="1" applyFont="1" applyAlignment="1">
      <alignment horizontal="right"/>
    </xf>
    <xf numFmtId="169" fontId="5" fillId="0" borderId="0" xfId="1" applyNumberFormat="1" applyFont="1" applyBorder="1" applyAlignment="1">
      <alignment horizontal="right"/>
    </xf>
    <xf numFmtId="169" fontId="5" fillId="0" borderId="0" xfId="1" applyNumberFormat="1" applyFont="1" applyFill="1" applyBorder="1" applyAlignment="1">
      <alignment horizontal="right"/>
    </xf>
    <xf numFmtId="43" fontId="5" fillId="0" borderId="0" xfId="1" applyFont="1" applyAlignment="1">
      <alignment horizontal="right"/>
    </xf>
    <xf numFmtId="43" fontId="0" fillId="0" borderId="0" xfId="1" applyFont="1" applyBorder="1" applyAlignment="1">
      <alignment horizontal="right"/>
    </xf>
    <xf numFmtId="43" fontId="0" fillId="0" borderId="0" xfId="1" applyFont="1" applyAlignment="1">
      <alignment horizontal="right"/>
    </xf>
    <xf numFmtId="43" fontId="0" fillId="0" borderId="0" xfId="1" applyFont="1" applyFill="1" applyAlignment="1">
      <alignment horizontal="right"/>
    </xf>
    <xf numFmtId="4" fontId="0" fillId="0" borderId="0" xfId="0" applyNumberFormat="1"/>
    <xf numFmtId="43" fontId="0" fillId="0" borderId="0" xfId="1" applyFont="1" applyFill="1" applyBorder="1" applyAlignment="1">
      <alignment horizontal="right"/>
    </xf>
    <xf numFmtId="169" fontId="5" fillId="0" borderId="0" xfId="1" applyNumberFormat="1" applyFont="1" applyFill="1" applyAlignment="1">
      <alignment horizontal="right"/>
    </xf>
    <xf numFmtId="169" fontId="0" fillId="0" borderId="0" xfId="1" applyNumberFormat="1" applyFont="1" applyFill="1" applyAlignment="1">
      <alignment horizontal="right"/>
    </xf>
    <xf numFmtId="0" fontId="40" fillId="0" borderId="0" xfId="2" applyFont="1" applyFill="1" applyAlignment="1" applyProtection="1">
      <alignment horizontal="left"/>
    </xf>
    <xf numFmtId="0" fontId="41" fillId="0" borderId="0" xfId="0" applyFont="1" applyAlignment="1">
      <alignment horizontal="left"/>
    </xf>
    <xf numFmtId="0" fontId="39" fillId="0" borderId="1" xfId="0" quotePrefix="1" applyFont="1" applyBorder="1" applyAlignment="1">
      <alignment horizontal="left"/>
    </xf>
    <xf numFmtId="167" fontId="39" fillId="0" borderId="0" xfId="0" applyNumberFormat="1" applyFont="1"/>
    <xf numFmtId="169" fontId="39" fillId="0" borderId="0" xfId="1" applyNumberFormat="1" applyFont="1" applyFill="1" applyBorder="1" applyAlignment="1">
      <alignment horizontal="center"/>
    </xf>
    <xf numFmtId="0" fontId="42" fillId="0" borderId="1" xfId="0" applyFont="1" applyBorder="1" applyAlignment="1">
      <alignment horizontal="left"/>
    </xf>
    <xf numFmtId="167" fontId="39" fillId="0" borderId="1" xfId="0" applyNumberFormat="1" applyFont="1" applyBorder="1"/>
    <xf numFmtId="169" fontId="39" fillId="0" borderId="1" xfId="1" applyNumberFormat="1" applyFont="1" applyFill="1" applyBorder="1" applyAlignment="1">
      <alignment horizontal="center"/>
    </xf>
    <xf numFmtId="0" fontId="43" fillId="0" borderId="0" xfId="0" quotePrefix="1" applyFont="1" applyAlignment="1">
      <alignment horizontal="left"/>
    </xf>
    <xf numFmtId="165" fontId="42" fillId="0" borderId="0" xfId="0" applyNumberFormat="1" applyFont="1" applyAlignment="1">
      <alignment horizontal="right"/>
    </xf>
    <xf numFmtId="0" fontId="39" fillId="0" borderId="1" xfId="0" applyFont="1" applyBorder="1"/>
    <xf numFmtId="169" fontId="42" fillId="0" borderId="0" xfId="1" applyNumberFormat="1" applyFont="1" applyFill="1" applyBorder="1" applyAlignment="1">
      <alignment horizontal="right"/>
    </xf>
    <xf numFmtId="43" fontId="42" fillId="0" borderId="0" xfId="1" applyFont="1" applyFill="1" applyAlignment="1">
      <alignment horizontal="right"/>
    </xf>
    <xf numFmtId="43" fontId="42" fillId="0" borderId="0" xfId="1" applyFont="1" applyFill="1" applyBorder="1" applyAlignment="1">
      <alignment horizontal="right"/>
    </xf>
    <xf numFmtId="169" fontId="0" fillId="0" borderId="0" xfId="0" applyNumberFormat="1"/>
    <xf numFmtId="0" fontId="39" fillId="0" borderId="0" xfId="0" quotePrefix="1" applyFont="1" applyAlignment="1">
      <alignment horizontal="left"/>
    </xf>
    <xf numFmtId="169" fontId="42" fillId="0" borderId="1" xfId="1" applyNumberFormat="1" applyFont="1" applyFill="1" applyBorder="1" applyAlignment="1">
      <alignment horizontal="right"/>
    </xf>
    <xf numFmtId="43" fontId="42" fillId="0" borderId="1" xfId="1" applyFont="1" applyFill="1" applyBorder="1" applyAlignment="1">
      <alignment horizontal="right"/>
    </xf>
    <xf numFmtId="0" fontId="42" fillId="0" borderId="0" xfId="0" quotePrefix="1" applyFont="1" applyAlignment="1">
      <alignment horizontal="left"/>
    </xf>
    <xf numFmtId="164" fontId="42" fillId="0" borderId="0" xfId="0" applyNumberFormat="1" applyFont="1"/>
    <xf numFmtId="166" fontId="42" fillId="0" borderId="0" xfId="0" applyNumberFormat="1" applyFont="1"/>
    <xf numFmtId="164" fontId="39" fillId="0" borderId="0" xfId="0" applyNumberFormat="1" applyFont="1"/>
    <xf numFmtId="168" fontId="39" fillId="0" borderId="0" xfId="0" applyNumberFormat="1" applyFont="1"/>
    <xf numFmtId="0" fontId="42" fillId="0" borderId="1" xfId="0" quotePrefix="1" applyFont="1" applyBorder="1" applyAlignment="1">
      <alignment horizontal="left"/>
    </xf>
    <xf numFmtId="164" fontId="42" fillId="0" borderId="1" xfId="0" applyNumberFormat="1" applyFont="1" applyBorder="1"/>
    <xf numFmtId="166" fontId="42" fillId="0" borderId="1" xfId="0" applyNumberFormat="1" applyFont="1" applyBorder="1"/>
    <xf numFmtId="164" fontId="39" fillId="0" borderId="1" xfId="0" applyNumberFormat="1" applyFont="1" applyBorder="1"/>
    <xf numFmtId="168" fontId="39" fillId="0" borderId="1" xfId="0" applyNumberFormat="1" applyFont="1" applyBorder="1"/>
    <xf numFmtId="1" fontId="0" fillId="0" borderId="0" xfId="0" applyNumberFormat="1"/>
    <xf numFmtId="166" fontId="39" fillId="0" borderId="0" xfId="0" applyNumberFormat="1" applyFont="1"/>
    <xf numFmtId="2" fontId="39" fillId="0" borderId="0" xfId="0" applyNumberFormat="1" applyFont="1" applyAlignment="1">
      <alignment horizontal="center"/>
    </xf>
    <xf numFmtId="166" fontId="39" fillId="0" borderId="1" xfId="0" applyNumberFormat="1" applyFont="1" applyBorder="1"/>
    <xf numFmtId="2" fontId="39" fillId="0" borderId="1" xfId="0" applyNumberFormat="1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44" fillId="0" borderId="0" xfId="2" quotePrefix="1" applyFont="1" applyFill="1" applyAlignment="1" applyProtection="1">
      <alignment horizontal="left"/>
    </xf>
    <xf numFmtId="0" fontId="44" fillId="0" borderId="0" xfId="2" applyFont="1" applyFill="1" applyAlignment="1" applyProtection="1">
      <alignment horizontal="left"/>
    </xf>
  </cellXfs>
  <cellStyles count="62">
    <cellStyle name="20% - Accent1" xfId="23" builtinId="30" customBuiltin="1"/>
    <cellStyle name="20% - Accent2" xfId="27" builtinId="34" customBuiltin="1"/>
    <cellStyle name="20% - Accent3" xfId="31" builtinId="38" customBuiltin="1"/>
    <cellStyle name="20% - Accent4" xfId="35" builtinId="42" customBuiltin="1"/>
    <cellStyle name="20% - Accent5" xfId="39" builtinId="46" customBuiltin="1"/>
    <cellStyle name="20% - Accent6" xfId="43" builtinId="50" customBuiltin="1"/>
    <cellStyle name="40% - Accent1" xfId="24" builtinId="31" customBuiltin="1"/>
    <cellStyle name="40% - Accent2" xfId="28" builtinId="35" customBuiltin="1"/>
    <cellStyle name="40% - Accent3" xfId="32" builtinId="39" customBuiltin="1"/>
    <cellStyle name="40% - Accent4" xfId="36" builtinId="43" customBuiltin="1"/>
    <cellStyle name="40% - Accent5" xfId="40" builtinId="47" customBuiltin="1"/>
    <cellStyle name="40% - Accent6" xfId="44" builtinId="51" customBuiltin="1"/>
    <cellStyle name="60% - Accent1" xfId="25" builtinId="32" customBuiltin="1"/>
    <cellStyle name="60% - Accent2" xfId="29" builtinId="36" customBuiltin="1"/>
    <cellStyle name="60% - Accent3" xfId="33" builtinId="40" customBuiltin="1"/>
    <cellStyle name="60% - Accent4" xfId="37" builtinId="44" customBuiltin="1"/>
    <cellStyle name="60% - Accent5" xfId="41" builtinId="48" customBuiltin="1"/>
    <cellStyle name="60% - Accent6" xfId="45" builtinId="52" customBuiltin="1"/>
    <cellStyle name="Accent1" xfId="22" builtinId="29" customBuiltin="1"/>
    <cellStyle name="Accent2" xfId="26" builtinId="33" customBuiltin="1"/>
    <cellStyle name="Accent3" xfId="30" builtinId="37" customBuiltin="1"/>
    <cellStyle name="Accent4" xfId="34" builtinId="41" customBuiltin="1"/>
    <cellStyle name="Accent5" xfId="38" builtinId="45" customBuiltin="1"/>
    <cellStyle name="Accent6" xfId="42" builtinId="49" customBuiltin="1"/>
    <cellStyle name="Bad" xfId="12" builtinId="27" customBuiltin="1"/>
    <cellStyle name="Calculation" xfId="16" builtinId="22" customBuiltin="1"/>
    <cellStyle name="Check Cell" xfId="18" builtinId="23" customBuiltin="1"/>
    <cellStyle name="Comma" xfId="1" builtinId="3"/>
    <cellStyle name="Comma 2" xfId="53" xr:uid="{00000000-0005-0000-0000-00001C000000}"/>
    <cellStyle name="Comma 3" xfId="55" xr:uid="{F948226D-468E-4FAB-A758-A67BEEC95FF2}"/>
    <cellStyle name="Explanatory Text" xfId="20" builtinId="53" customBuiltin="1"/>
    <cellStyle name="Good" xfId="11" builtinId="26" customBuiltin="1"/>
    <cellStyle name="Heading 1" xfId="7" builtinId="16" customBuiltin="1"/>
    <cellStyle name="Heading 2" xfId="8" builtinId="17" customBuiltin="1"/>
    <cellStyle name="Heading 3" xfId="9" builtinId="18" customBuiltin="1"/>
    <cellStyle name="Heading 4" xfId="10" builtinId="19" customBuiltin="1"/>
    <cellStyle name="Hyperlink" xfId="2" builtinId="8"/>
    <cellStyle name="Hyperlink 2" xfId="3" xr:uid="{00000000-0005-0000-0000-000024000000}"/>
    <cellStyle name="Hyperlink 3" xfId="47" xr:uid="{00000000-0005-0000-0000-000025000000}"/>
    <cellStyle name="Hyperlink 3 2" xfId="56" xr:uid="{8703CFFB-9370-4957-B1BE-A6D12ECDE211}"/>
    <cellStyle name="Hyperlink 4" xfId="49" xr:uid="{00000000-0005-0000-0000-000026000000}"/>
    <cellStyle name="Input" xfId="14" builtinId="20" customBuiltin="1"/>
    <cellStyle name="Linked Cell" xfId="17" builtinId="24" customBuiltin="1"/>
    <cellStyle name="Neutral" xfId="13" builtinId="28" customBuiltin="1"/>
    <cellStyle name="Normal" xfId="0" builtinId="0"/>
    <cellStyle name="Normal 2" xfId="4" xr:uid="{00000000-0005-0000-0000-00002B000000}"/>
    <cellStyle name="Normal 2 2" xfId="5" xr:uid="{00000000-0005-0000-0000-00002C000000}"/>
    <cellStyle name="Normal 2 3" xfId="57" xr:uid="{6D24B3F8-0DF3-45EC-98DA-A0EA04135DAC}"/>
    <cellStyle name="Normal 3" xfId="46" xr:uid="{00000000-0005-0000-0000-00002D000000}"/>
    <cellStyle name="Normal 3 2" xfId="58" xr:uid="{81CD4063-B8D3-4147-B484-AF5964C3976B}"/>
    <cellStyle name="Normal 4" xfId="48" xr:uid="{00000000-0005-0000-0000-00002E000000}"/>
    <cellStyle name="Normal 4 2" xfId="59" xr:uid="{AB29F0B2-4697-4B7A-BA63-639E419D30A3}"/>
    <cellStyle name="Normal 5" xfId="50" xr:uid="{00000000-0005-0000-0000-00002F000000}"/>
    <cellStyle name="Normal 5 2" xfId="60" xr:uid="{2A994748-9ED1-468C-B3A3-D1E0D6FB9365}"/>
    <cellStyle name="Normal 6" xfId="52" xr:uid="{00000000-0005-0000-0000-000030000000}"/>
    <cellStyle name="Normal 7" xfId="54" xr:uid="{A43A8493-FF9B-4B3F-B6DB-4FE5C94C6D32}"/>
    <cellStyle name="Note 2" xfId="51" xr:uid="{00000000-0005-0000-0000-000031000000}"/>
    <cellStyle name="Output" xfId="15" builtinId="21" customBuiltin="1"/>
    <cellStyle name="Percent 2" xfId="61" xr:uid="{F5AF82C7-73BA-4A63-B152-0959F2849C38}"/>
    <cellStyle name="Title" xfId="6" builtinId="15" customBuiltin="1"/>
    <cellStyle name="Total" xfId="21" builtinId="25" customBuiltin="1"/>
    <cellStyle name="Warning Text" xfId="19" builtinId="11" customBuiltin="1"/>
  </cellStyles>
  <dxfs count="0"/>
  <tableStyles count="0" defaultTableStyle="TableStyleMedium9" defaultPivotStyle="PivotStyleLight16"/>
  <colors>
    <mruColors>
      <color rgb="FF0000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2" name="Picture 1" descr="PrintLogo">
          <a:extLst>
            <a:ext uri="{FF2B5EF4-FFF2-40B4-BE49-F238E27FC236}">
              <a16:creationId xmlns:a16="http://schemas.microsoft.com/office/drawing/2014/main" id="{675E828D-4823-4632-9403-676FAB0410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3" name="Picture 2" descr="PrintLogo">
          <a:extLst>
            <a:ext uri="{FF2B5EF4-FFF2-40B4-BE49-F238E27FC236}">
              <a16:creationId xmlns:a16="http://schemas.microsoft.com/office/drawing/2014/main" id="{F40A749C-5F1C-4C01-A929-417C436AA4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4" name="Picture 3" descr="PrintLogo">
          <a:extLst>
            <a:ext uri="{FF2B5EF4-FFF2-40B4-BE49-F238E27FC236}">
              <a16:creationId xmlns:a16="http://schemas.microsoft.com/office/drawing/2014/main" id="{29699D94-DE19-4CAA-B903-0C5360EDA0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5" name="Picture 4" descr="PrintLogo">
          <a:extLst>
            <a:ext uri="{FF2B5EF4-FFF2-40B4-BE49-F238E27FC236}">
              <a16:creationId xmlns:a16="http://schemas.microsoft.com/office/drawing/2014/main" id="{A88826C1-6523-43EE-8BEE-7C30EF0233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6" name="Picture 5" descr="PrintLogo">
          <a:extLst>
            <a:ext uri="{FF2B5EF4-FFF2-40B4-BE49-F238E27FC236}">
              <a16:creationId xmlns:a16="http://schemas.microsoft.com/office/drawing/2014/main" id="{372C3DA1-7020-4EE3-A5F9-E9F792189A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7" name="Picture 6" descr="PrintLogo">
          <a:extLst>
            <a:ext uri="{FF2B5EF4-FFF2-40B4-BE49-F238E27FC236}">
              <a16:creationId xmlns:a16="http://schemas.microsoft.com/office/drawing/2014/main" id="{A8ADA2B1-D027-4EB1-9DD8-3F7200D698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8" name="Picture 7" descr="PrintLogo">
          <a:extLst>
            <a:ext uri="{FF2B5EF4-FFF2-40B4-BE49-F238E27FC236}">
              <a16:creationId xmlns:a16="http://schemas.microsoft.com/office/drawing/2014/main" id="{20960D8C-F798-4174-AB10-16F5C70039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9" name="Picture 8" descr="PrintLogo">
          <a:extLst>
            <a:ext uri="{FF2B5EF4-FFF2-40B4-BE49-F238E27FC236}">
              <a16:creationId xmlns:a16="http://schemas.microsoft.com/office/drawing/2014/main" id="{FBA11DB5-6FE1-4ACA-A957-78F19CE15A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10" name="Picture 9" descr="PrintLogo">
          <a:extLst>
            <a:ext uri="{FF2B5EF4-FFF2-40B4-BE49-F238E27FC236}">
              <a16:creationId xmlns:a16="http://schemas.microsoft.com/office/drawing/2014/main" id="{AD5CDF06-36DD-4C60-A984-93EAF760BD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11" name="Picture 10" descr="PrintLogo">
          <a:extLst>
            <a:ext uri="{FF2B5EF4-FFF2-40B4-BE49-F238E27FC236}">
              <a16:creationId xmlns:a16="http://schemas.microsoft.com/office/drawing/2014/main" id="{FAFEB297-F966-4A3E-8F79-E954B917DE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12" name="Picture 11" descr="PrintLogo">
          <a:extLst>
            <a:ext uri="{FF2B5EF4-FFF2-40B4-BE49-F238E27FC236}">
              <a16:creationId xmlns:a16="http://schemas.microsoft.com/office/drawing/2014/main" id="{D20FA653-FA82-4A18-8DB8-D6C69CEDBC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13" name="Picture 12" descr="PrintLogo">
          <a:extLst>
            <a:ext uri="{FF2B5EF4-FFF2-40B4-BE49-F238E27FC236}">
              <a16:creationId xmlns:a16="http://schemas.microsoft.com/office/drawing/2014/main" id="{BAC628D9-8834-46CC-9F09-AE42F14B5A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14" name="Picture 13" descr="PrintLogo">
          <a:extLst>
            <a:ext uri="{FF2B5EF4-FFF2-40B4-BE49-F238E27FC236}">
              <a16:creationId xmlns:a16="http://schemas.microsoft.com/office/drawing/2014/main" id="{1624370F-729A-44EE-88F9-B9CCCE036F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15" name="Picture 14" descr="PrintLogo">
          <a:extLst>
            <a:ext uri="{FF2B5EF4-FFF2-40B4-BE49-F238E27FC236}">
              <a16:creationId xmlns:a16="http://schemas.microsoft.com/office/drawing/2014/main" id="{549A895C-1B97-4B10-B29D-8D888C6FF6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16" name="Picture 15" descr="PrintLogo">
          <a:extLst>
            <a:ext uri="{FF2B5EF4-FFF2-40B4-BE49-F238E27FC236}">
              <a16:creationId xmlns:a16="http://schemas.microsoft.com/office/drawing/2014/main" id="{78150F28-498D-49D0-A8B3-28B7AF36DF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17" name="Picture 16" descr="PrintLogo">
          <a:extLst>
            <a:ext uri="{FF2B5EF4-FFF2-40B4-BE49-F238E27FC236}">
              <a16:creationId xmlns:a16="http://schemas.microsoft.com/office/drawing/2014/main" id="{B79F6EE9-5DD7-4600-A12F-93C61BB603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18" name="Picture 17" descr="PrintLogo">
          <a:extLst>
            <a:ext uri="{FF2B5EF4-FFF2-40B4-BE49-F238E27FC236}">
              <a16:creationId xmlns:a16="http://schemas.microsoft.com/office/drawing/2014/main" id="{A2E81653-12FC-4B05-BB28-95DED4C143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19" name="Picture 18" descr="PrintLogo">
          <a:extLst>
            <a:ext uri="{FF2B5EF4-FFF2-40B4-BE49-F238E27FC236}">
              <a16:creationId xmlns:a16="http://schemas.microsoft.com/office/drawing/2014/main" id="{595DDB81-DED0-4DED-A9E0-DF85AF4233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20" name="Picture 19" descr="PrintLogo">
          <a:extLst>
            <a:ext uri="{FF2B5EF4-FFF2-40B4-BE49-F238E27FC236}">
              <a16:creationId xmlns:a16="http://schemas.microsoft.com/office/drawing/2014/main" id="{7DFC5458-211D-4EE3-B190-E6998D8ED8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21" name="Picture 20" descr="PrintLogo">
          <a:extLst>
            <a:ext uri="{FF2B5EF4-FFF2-40B4-BE49-F238E27FC236}">
              <a16:creationId xmlns:a16="http://schemas.microsoft.com/office/drawing/2014/main" id="{8A224611-211D-417E-8A02-5FFD524B15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22" name="Picture 21" descr="PrintLogo">
          <a:extLst>
            <a:ext uri="{FF2B5EF4-FFF2-40B4-BE49-F238E27FC236}">
              <a16:creationId xmlns:a16="http://schemas.microsoft.com/office/drawing/2014/main" id="{33FA46EA-7D2E-464C-B46D-F348CAFF9F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23" name="Picture 22" descr="PrintLogo">
          <a:extLst>
            <a:ext uri="{FF2B5EF4-FFF2-40B4-BE49-F238E27FC236}">
              <a16:creationId xmlns:a16="http://schemas.microsoft.com/office/drawing/2014/main" id="{A5E66CCD-6BBC-49CE-B2FA-57043CF0FD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24" name="Picture 23" descr="PrintLogo">
          <a:extLst>
            <a:ext uri="{FF2B5EF4-FFF2-40B4-BE49-F238E27FC236}">
              <a16:creationId xmlns:a16="http://schemas.microsoft.com/office/drawing/2014/main" id="{B21BAC42-1D2F-4CED-B8CF-1329B5A61D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25" name="Picture 24" descr="PrintLogo">
          <a:extLst>
            <a:ext uri="{FF2B5EF4-FFF2-40B4-BE49-F238E27FC236}">
              <a16:creationId xmlns:a16="http://schemas.microsoft.com/office/drawing/2014/main" id="{EC661882-4176-4122-A988-774EE21ED0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26" name="Picture 25" descr="PrintLogo">
          <a:extLst>
            <a:ext uri="{FF2B5EF4-FFF2-40B4-BE49-F238E27FC236}">
              <a16:creationId xmlns:a16="http://schemas.microsoft.com/office/drawing/2014/main" id="{2EB0F0DF-5569-4B45-AD41-2E12F8E2F8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27" name="Picture 26" descr="PrintLogo">
          <a:extLst>
            <a:ext uri="{FF2B5EF4-FFF2-40B4-BE49-F238E27FC236}">
              <a16:creationId xmlns:a16="http://schemas.microsoft.com/office/drawing/2014/main" id="{D8199716-F5E2-4480-B2D3-D06430867B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28" name="Picture 27" descr="PrintLogo">
          <a:extLst>
            <a:ext uri="{FF2B5EF4-FFF2-40B4-BE49-F238E27FC236}">
              <a16:creationId xmlns:a16="http://schemas.microsoft.com/office/drawing/2014/main" id="{97F0A637-73C2-40B6-8ED7-542B51430D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29" name="Picture 28" descr="PrintLogo">
          <a:extLst>
            <a:ext uri="{FF2B5EF4-FFF2-40B4-BE49-F238E27FC236}">
              <a16:creationId xmlns:a16="http://schemas.microsoft.com/office/drawing/2014/main" id="{AE94AACF-0001-48D9-B484-F4D3181E1E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30" name="Picture 29" descr="PrintLogo">
          <a:extLst>
            <a:ext uri="{FF2B5EF4-FFF2-40B4-BE49-F238E27FC236}">
              <a16:creationId xmlns:a16="http://schemas.microsoft.com/office/drawing/2014/main" id="{E611CE6D-C64C-42C9-9932-465544419B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31" name="Picture 30" descr="PrintLogo">
          <a:extLst>
            <a:ext uri="{FF2B5EF4-FFF2-40B4-BE49-F238E27FC236}">
              <a16:creationId xmlns:a16="http://schemas.microsoft.com/office/drawing/2014/main" id="{F33614FB-C4EB-4A6E-84B7-E486BDFD15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32" name="Picture 31" descr="PrintLogo">
          <a:extLst>
            <a:ext uri="{FF2B5EF4-FFF2-40B4-BE49-F238E27FC236}">
              <a16:creationId xmlns:a16="http://schemas.microsoft.com/office/drawing/2014/main" id="{F41EEFB0-D0C5-4FBC-AD3C-E3E9BB0263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33" name="Picture 32" descr="PrintLogo">
          <a:extLst>
            <a:ext uri="{FF2B5EF4-FFF2-40B4-BE49-F238E27FC236}">
              <a16:creationId xmlns:a16="http://schemas.microsoft.com/office/drawing/2014/main" id="{8A36497D-6C90-46E6-ABC3-A167225123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34" name="Picture 33" descr="PrintLogo">
          <a:extLst>
            <a:ext uri="{FF2B5EF4-FFF2-40B4-BE49-F238E27FC236}">
              <a16:creationId xmlns:a16="http://schemas.microsoft.com/office/drawing/2014/main" id="{FCD69685-19BF-4AF7-B331-DBBC7346C5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35" name="Picture 34" descr="PrintLogo">
          <a:extLst>
            <a:ext uri="{FF2B5EF4-FFF2-40B4-BE49-F238E27FC236}">
              <a16:creationId xmlns:a16="http://schemas.microsoft.com/office/drawing/2014/main" id="{2529579A-4D66-414F-BF11-510A1A0D60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36" name="Picture 35" descr="PrintLogo">
          <a:extLst>
            <a:ext uri="{FF2B5EF4-FFF2-40B4-BE49-F238E27FC236}">
              <a16:creationId xmlns:a16="http://schemas.microsoft.com/office/drawing/2014/main" id="{45422051-1EE3-4127-B634-65C650AE3A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37" name="Picture 36" descr="PrintLogo">
          <a:extLst>
            <a:ext uri="{FF2B5EF4-FFF2-40B4-BE49-F238E27FC236}">
              <a16:creationId xmlns:a16="http://schemas.microsoft.com/office/drawing/2014/main" id="{A1401D12-39BD-453C-9049-3DAA03A674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38" name="Picture 37" descr="PrintLogo">
          <a:extLst>
            <a:ext uri="{FF2B5EF4-FFF2-40B4-BE49-F238E27FC236}">
              <a16:creationId xmlns:a16="http://schemas.microsoft.com/office/drawing/2014/main" id="{14727A59-6A6D-4248-92AF-57EA297BBB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39" name="Picture 38" descr="PrintLogo">
          <a:extLst>
            <a:ext uri="{FF2B5EF4-FFF2-40B4-BE49-F238E27FC236}">
              <a16:creationId xmlns:a16="http://schemas.microsoft.com/office/drawing/2014/main" id="{118F12C1-CA25-4422-A155-A960992C47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40" name="Picture 39" descr="PrintLogo">
          <a:extLst>
            <a:ext uri="{FF2B5EF4-FFF2-40B4-BE49-F238E27FC236}">
              <a16:creationId xmlns:a16="http://schemas.microsoft.com/office/drawing/2014/main" id="{7E667245-B1BC-4622-A6F9-EEB412BA85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41" name="Picture 40" descr="PrintLogo">
          <a:extLst>
            <a:ext uri="{FF2B5EF4-FFF2-40B4-BE49-F238E27FC236}">
              <a16:creationId xmlns:a16="http://schemas.microsoft.com/office/drawing/2014/main" id="{7349E025-5B21-471D-85E4-F449CB62B3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42" name="Picture 41" descr="PrintLogo">
          <a:extLst>
            <a:ext uri="{FF2B5EF4-FFF2-40B4-BE49-F238E27FC236}">
              <a16:creationId xmlns:a16="http://schemas.microsoft.com/office/drawing/2014/main" id="{194EC5C2-8B3E-4B66-9543-E6EBAB06A3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43" name="Picture 42" descr="PrintLogo">
          <a:extLst>
            <a:ext uri="{FF2B5EF4-FFF2-40B4-BE49-F238E27FC236}">
              <a16:creationId xmlns:a16="http://schemas.microsoft.com/office/drawing/2014/main" id="{240D7A1C-E384-4725-B40D-CE2237B6BC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57150</xdr:rowOff>
    </xdr:from>
    <xdr:to>
      <xdr:col>0</xdr:col>
      <xdr:colOff>4362450</xdr:colOff>
      <xdr:row>1</xdr:row>
      <xdr:rowOff>0</xdr:rowOff>
    </xdr:to>
    <xdr:pic>
      <xdr:nvPicPr>
        <xdr:cNvPr id="44" name="Picture 2098" descr="PrintLogo">
          <a:extLst>
            <a:ext uri="{FF2B5EF4-FFF2-40B4-BE49-F238E27FC236}">
              <a16:creationId xmlns:a16="http://schemas.microsoft.com/office/drawing/2014/main" id="{65CAA96D-5310-4A48-AAC0-88D959200B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57150"/>
          <a:ext cx="4267200" cy="4991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57150</xdr:rowOff>
    </xdr:from>
    <xdr:to>
      <xdr:col>0</xdr:col>
      <xdr:colOff>4362450</xdr:colOff>
      <xdr:row>1</xdr:row>
      <xdr:rowOff>0</xdr:rowOff>
    </xdr:to>
    <xdr:pic>
      <xdr:nvPicPr>
        <xdr:cNvPr id="45" name="Picture 2099" descr="PrintLogo">
          <a:extLst>
            <a:ext uri="{FF2B5EF4-FFF2-40B4-BE49-F238E27FC236}">
              <a16:creationId xmlns:a16="http://schemas.microsoft.com/office/drawing/2014/main" id="{A6234BF5-D62D-47BF-89BA-F566CD1AB8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57150"/>
          <a:ext cx="4267200" cy="4991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57150</xdr:rowOff>
    </xdr:from>
    <xdr:to>
      <xdr:col>0</xdr:col>
      <xdr:colOff>4362450</xdr:colOff>
      <xdr:row>1</xdr:row>
      <xdr:rowOff>0</xdr:rowOff>
    </xdr:to>
    <xdr:pic>
      <xdr:nvPicPr>
        <xdr:cNvPr id="46" name="Picture 2100" descr="PrintLogo">
          <a:extLst>
            <a:ext uri="{FF2B5EF4-FFF2-40B4-BE49-F238E27FC236}">
              <a16:creationId xmlns:a16="http://schemas.microsoft.com/office/drawing/2014/main" id="{AB2DC463-CB70-457B-812E-A5366E03B8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57150"/>
          <a:ext cx="4267200" cy="4991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57150</xdr:rowOff>
    </xdr:from>
    <xdr:to>
      <xdr:col>0</xdr:col>
      <xdr:colOff>4362450</xdr:colOff>
      <xdr:row>1</xdr:row>
      <xdr:rowOff>0</xdr:rowOff>
    </xdr:to>
    <xdr:pic>
      <xdr:nvPicPr>
        <xdr:cNvPr id="47" name="Picture 2101" descr="PrintLogo">
          <a:extLst>
            <a:ext uri="{FF2B5EF4-FFF2-40B4-BE49-F238E27FC236}">
              <a16:creationId xmlns:a16="http://schemas.microsoft.com/office/drawing/2014/main" id="{6D3C800F-B696-4443-9327-CE9C7E0203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57150"/>
          <a:ext cx="4267200" cy="4991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57150</xdr:rowOff>
    </xdr:from>
    <xdr:to>
      <xdr:col>0</xdr:col>
      <xdr:colOff>4362450</xdr:colOff>
      <xdr:row>1</xdr:row>
      <xdr:rowOff>0</xdr:rowOff>
    </xdr:to>
    <xdr:pic>
      <xdr:nvPicPr>
        <xdr:cNvPr id="48" name="Picture 2102" descr="PrintLogo">
          <a:extLst>
            <a:ext uri="{FF2B5EF4-FFF2-40B4-BE49-F238E27FC236}">
              <a16:creationId xmlns:a16="http://schemas.microsoft.com/office/drawing/2014/main" id="{6714EAE4-B619-4B5F-BF52-51966E92AF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57150"/>
          <a:ext cx="4267200" cy="4991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57150</xdr:rowOff>
    </xdr:from>
    <xdr:to>
      <xdr:col>0</xdr:col>
      <xdr:colOff>4362450</xdr:colOff>
      <xdr:row>1</xdr:row>
      <xdr:rowOff>0</xdr:rowOff>
    </xdr:to>
    <xdr:pic>
      <xdr:nvPicPr>
        <xdr:cNvPr id="49" name="Picture 2103" descr="PrintLogo">
          <a:extLst>
            <a:ext uri="{FF2B5EF4-FFF2-40B4-BE49-F238E27FC236}">
              <a16:creationId xmlns:a16="http://schemas.microsoft.com/office/drawing/2014/main" id="{B7DCF697-F193-40F6-B32C-B36B49921E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57150"/>
          <a:ext cx="4267200" cy="4991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57150</xdr:rowOff>
    </xdr:from>
    <xdr:to>
      <xdr:col>0</xdr:col>
      <xdr:colOff>4362450</xdr:colOff>
      <xdr:row>1</xdr:row>
      <xdr:rowOff>0</xdr:rowOff>
    </xdr:to>
    <xdr:pic>
      <xdr:nvPicPr>
        <xdr:cNvPr id="50" name="Picture 2104" descr="PrintLogo">
          <a:extLst>
            <a:ext uri="{FF2B5EF4-FFF2-40B4-BE49-F238E27FC236}">
              <a16:creationId xmlns:a16="http://schemas.microsoft.com/office/drawing/2014/main" id="{F2220B65-7A21-4749-BAC6-9564C5024F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57150"/>
          <a:ext cx="4267200" cy="4991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87630</xdr:colOff>
      <xdr:row>0</xdr:row>
      <xdr:rowOff>34290</xdr:rowOff>
    </xdr:from>
    <xdr:to>
      <xdr:col>0</xdr:col>
      <xdr:colOff>4354830</xdr:colOff>
      <xdr:row>0</xdr:row>
      <xdr:rowOff>533400</xdr:rowOff>
    </xdr:to>
    <xdr:pic>
      <xdr:nvPicPr>
        <xdr:cNvPr id="51" name="Picture 2105" descr="PrintLogo">
          <a:extLst>
            <a:ext uri="{FF2B5EF4-FFF2-40B4-BE49-F238E27FC236}">
              <a16:creationId xmlns:a16="http://schemas.microsoft.com/office/drawing/2014/main" id="{2E728C2E-0DC4-4A0B-9148-35B59A7F7A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30" y="34290"/>
          <a:ext cx="4267200" cy="4991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</xdr:colOff>
      <xdr:row>0</xdr:row>
      <xdr:rowOff>3175</xdr:rowOff>
    </xdr:from>
    <xdr:to>
      <xdr:col>0</xdr:col>
      <xdr:colOff>66675</xdr:colOff>
      <xdr:row>0</xdr:row>
      <xdr:rowOff>105767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9FF9AF8-555A-4939-8B91-14B9BB51A20D}"/>
            </a:ext>
          </a:extLst>
        </xdr:cNvPr>
        <xdr:cNvSpPr txBox="1"/>
      </xdr:nvSpPr>
      <xdr:spPr>
        <a:xfrm>
          <a:off x="3175" y="3175"/>
          <a:ext cx="63500" cy="102592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>
          <a:spAutoFit/>
        </a:bodyPr>
        <a:lstStyle/>
        <a:p>
          <a:pPr algn="l" rtl="0"/>
          <a:r>
            <a:rPr lang="en-US" sz="100">
              <a:latin typeface="ZWAdobeF" pitchFamily="2" charset="0"/>
            </a:rPr>
            <a:t>X21A0T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</xdr:colOff>
      <xdr:row>0</xdr:row>
      <xdr:rowOff>3175</xdr:rowOff>
    </xdr:from>
    <xdr:to>
      <xdr:col>0</xdr:col>
      <xdr:colOff>66675</xdr:colOff>
      <xdr:row>0</xdr:row>
      <xdr:rowOff>105767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0D0B113-E244-47EC-80B6-8D9F5FA403EA}"/>
            </a:ext>
          </a:extLst>
        </xdr:cNvPr>
        <xdr:cNvSpPr txBox="1"/>
      </xdr:nvSpPr>
      <xdr:spPr>
        <a:xfrm>
          <a:off x="3175" y="3175"/>
          <a:ext cx="63500" cy="102592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>
          <a:spAutoFit/>
        </a:bodyPr>
        <a:lstStyle/>
        <a:p>
          <a:pPr algn="l" rtl="0"/>
          <a:r>
            <a:rPr lang="en-US" sz="100">
              <a:latin typeface="ZWAdobeF" pitchFamily="2" charset="0"/>
            </a:rPr>
            <a:t>X22A0T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</xdr:colOff>
      <xdr:row>0</xdr:row>
      <xdr:rowOff>3175</xdr:rowOff>
    </xdr:from>
    <xdr:to>
      <xdr:col>0</xdr:col>
      <xdr:colOff>66675</xdr:colOff>
      <xdr:row>0</xdr:row>
      <xdr:rowOff>105767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70597D7-D575-46F2-A98D-9DA45CDA621A}"/>
            </a:ext>
          </a:extLst>
        </xdr:cNvPr>
        <xdr:cNvSpPr txBox="1"/>
      </xdr:nvSpPr>
      <xdr:spPr>
        <a:xfrm>
          <a:off x="3175" y="3175"/>
          <a:ext cx="63500" cy="102592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>
          <a:spAutoFit/>
        </a:bodyPr>
        <a:lstStyle/>
        <a:p>
          <a:pPr algn="l" rtl="0"/>
          <a:r>
            <a:rPr lang="en-US" sz="100">
              <a:latin typeface="ZWAdobeF" pitchFamily="2" charset="0"/>
            </a:rPr>
            <a:t>X23A0T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</xdr:colOff>
      <xdr:row>0</xdr:row>
      <xdr:rowOff>3175</xdr:rowOff>
    </xdr:from>
    <xdr:to>
      <xdr:col>0</xdr:col>
      <xdr:colOff>66675</xdr:colOff>
      <xdr:row>0</xdr:row>
      <xdr:rowOff>105767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5431A7D-65C2-4F4D-922F-B7138C5F9084}"/>
            </a:ext>
          </a:extLst>
        </xdr:cNvPr>
        <xdr:cNvSpPr txBox="1"/>
      </xdr:nvSpPr>
      <xdr:spPr>
        <a:xfrm>
          <a:off x="3175" y="3175"/>
          <a:ext cx="63500" cy="102592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>
          <a:spAutoFit/>
        </a:bodyPr>
        <a:lstStyle/>
        <a:p>
          <a:pPr algn="l" rtl="0"/>
          <a:r>
            <a:rPr lang="en-US" sz="100">
              <a:latin typeface="ZWAdobeF" pitchFamily="2" charset="0"/>
            </a:rPr>
            <a:t>X24A0T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8596C-3795-4955-8789-1D95987AA92E}">
  <sheetPr>
    <pageSetUpPr fitToPage="1"/>
  </sheetPr>
  <dimension ref="A1:A16"/>
  <sheetViews>
    <sheetView tabSelected="1" workbookViewId="0">
      <selection activeCell="A6" sqref="A6"/>
    </sheetView>
  </sheetViews>
  <sheetFormatPr defaultColWidth="11.28515625" defaultRowHeight="13.2" x14ac:dyDescent="0.25"/>
  <cols>
    <col min="1" max="1" width="117.28515625" style="31" bestFit="1" customWidth="1"/>
    <col min="2" max="16384" width="11.28515625" style="28"/>
  </cols>
  <sheetData>
    <row r="1" spans="1:1" ht="44.25" customHeight="1" x14ac:dyDescent="0.25">
      <c r="A1" s="27"/>
    </row>
    <row r="2" spans="1:1" ht="17.399999999999999" x14ac:dyDescent="0.3">
      <c r="A2" s="33" t="s">
        <v>74</v>
      </c>
    </row>
    <row r="3" spans="1:1" s="30" customFormat="1" ht="10.199999999999999" x14ac:dyDescent="0.2">
      <c r="A3" s="29"/>
    </row>
    <row r="4" spans="1:1" x14ac:dyDescent="0.25">
      <c r="A4" s="73"/>
    </row>
    <row r="5" spans="1:1" x14ac:dyDescent="0.25">
      <c r="A5" s="32" t="s">
        <v>108</v>
      </c>
    </row>
    <row r="6" spans="1:1" x14ac:dyDescent="0.25">
      <c r="A6" s="107" t="s">
        <v>114</v>
      </c>
    </row>
    <row r="7" spans="1:1" x14ac:dyDescent="0.25">
      <c r="A7" s="108" t="s">
        <v>115</v>
      </c>
    </row>
    <row r="8" spans="1:1" x14ac:dyDescent="0.25">
      <c r="A8" s="108" t="s">
        <v>116</v>
      </c>
    </row>
    <row r="9" spans="1:1" x14ac:dyDescent="0.25">
      <c r="A9" s="108" t="s">
        <v>117</v>
      </c>
    </row>
    <row r="10" spans="1:1" x14ac:dyDescent="0.25">
      <c r="A10" s="73"/>
    </row>
    <row r="11" spans="1:1" x14ac:dyDescent="0.25">
      <c r="A11" s="36"/>
    </row>
    <row r="12" spans="1:1" x14ac:dyDescent="0.25">
      <c r="A12" s="10" t="s">
        <v>109</v>
      </c>
    </row>
    <row r="13" spans="1:1" x14ac:dyDescent="0.25">
      <c r="A13" s="10"/>
    </row>
    <row r="15" spans="1:1" x14ac:dyDescent="0.25">
      <c r="A15" s="74" t="s">
        <v>118</v>
      </c>
    </row>
    <row r="16" spans="1:1" x14ac:dyDescent="0.25">
      <c r="A16" s="5" t="s">
        <v>107</v>
      </c>
    </row>
  </sheetData>
  <hyperlinks>
    <hyperlink ref="A6" location="'tab21'!A1" display="Table 21—Sunflowerseed: Acreage planted, harvested, yield, production, and value, U.S., 1980–2020" xr:uid="{BFB82CC4-2A83-4F24-8A5E-8A0B4CACFB78}"/>
    <hyperlink ref="A7" location="'tab22'!A1" display="Table 22—Sunflowerseed: Supply, disappearance, and price, U.S., 1980/81–2020/21" xr:uid="{EDB719A0-3C19-4611-9043-3C893DE51BCB}"/>
    <hyperlink ref="A8" location="'tab23'!A1" display="Table 23—Sunflowerseed meal: Supply, disappearance, and price, U.S., 1980/81–2020/21" xr:uid="{C2B846F0-E165-47EC-81D9-0045D14FEE21}"/>
    <hyperlink ref="A9" location="'tab24'!A1" display="Table 24—Sunflowerseed oil: Supply, disappearance, and price, U.S., 1980/81–2020/21" xr:uid="{DDE05B89-88E4-4E3F-A0E6-4123C46BD236}"/>
  </hyperlinks>
  <pageMargins left="0.75" right="0.75" top="1" bottom="1" header="0.5" footer="0.5"/>
  <pageSetup scale="57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9321A-D6E1-4850-BD81-A344954B0902}">
  <sheetPr>
    <pageSetUpPr fitToPage="1"/>
  </sheetPr>
  <dimension ref="A1:Q51"/>
  <sheetViews>
    <sheetView zoomScaleNormal="100" zoomScaleSheetLayoutView="100" workbookViewId="0">
      <pane xSplit="1" ySplit="4" topLeftCell="B22" activePane="bottomRight" state="frozen"/>
      <selection pane="topRight"/>
      <selection pane="bottomLeft"/>
      <selection pane="bottomRight"/>
    </sheetView>
  </sheetViews>
  <sheetFormatPr defaultColWidth="11.7109375" defaultRowHeight="10.199999999999999" x14ac:dyDescent="0.2"/>
  <cols>
    <col min="1" max="1" width="7.7109375" customWidth="1"/>
    <col min="2" max="3" width="9.7109375" customWidth="1"/>
    <col min="4" max="4" width="12.28515625" bestFit="1" customWidth="1"/>
    <col min="5" max="5" width="13.7109375" bestFit="1" customWidth="1"/>
    <col min="6" max="7" width="9.7109375" customWidth="1"/>
    <col min="8" max="8" width="12.28515625" bestFit="1" customWidth="1"/>
    <col min="9" max="9" width="13.7109375" bestFit="1" customWidth="1"/>
    <col min="10" max="11" width="9.7109375" customWidth="1"/>
    <col min="12" max="12" width="12.28515625" bestFit="1" customWidth="1"/>
    <col min="13" max="13" width="13.7109375" bestFit="1" customWidth="1"/>
    <col min="14" max="14" width="17" style="7" customWidth="1"/>
  </cols>
  <sheetData>
    <row r="1" spans="1:14" x14ac:dyDescent="0.2">
      <c r="A1" s="75" t="s">
        <v>114</v>
      </c>
      <c r="B1" s="11"/>
      <c r="C1" s="11"/>
      <c r="D1" s="11"/>
      <c r="E1" s="11"/>
      <c r="F1" s="11"/>
      <c r="G1" s="11"/>
      <c r="H1" s="11"/>
      <c r="I1" s="11"/>
      <c r="J1" s="1"/>
      <c r="K1" s="1"/>
      <c r="L1" s="1"/>
      <c r="M1" s="1"/>
      <c r="N1" s="8"/>
    </row>
    <row r="2" spans="1:14" x14ac:dyDescent="0.2">
      <c r="A2" s="11"/>
      <c r="B2" s="49"/>
      <c r="C2" s="42" t="s">
        <v>111</v>
      </c>
      <c r="D2" s="39"/>
      <c r="E2" s="50"/>
      <c r="F2" s="3"/>
      <c r="G2" s="41" t="s">
        <v>110</v>
      </c>
      <c r="H2" s="39"/>
      <c r="I2" s="50"/>
      <c r="K2" s="3"/>
      <c r="L2" s="3" t="s">
        <v>58</v>
      </c>
      <c r="M2" s="39"/>
      <c r="N2" s="39"/>
    </row>
    <row r="3" spans="1:14" ht="12.6" customHeight="1" x14ac:dyDescent="0.2">
      <c r="A3" s="3" t="s">
        <v>12</v>
      </c>
      <c r="B3" s="49" t="s">
        <v>14</v>
      </c>
      <c r="C3" s="3" t="s">
        <v>15</v>
      </c>
      <c r="D3" s="51" t="s">
        <v>16</v>
      </c>
      <c r="E3" s="48" t="s">
        <v>17</v>
      </c>
      <c r="F3" s="3" t="s">
        <v>14</v>
      </c>
      <c r="G3" s="3" t="s">
        <v>15</v>
      </c>
      <c r="H3" s="51" t="s">
        <v>16</v>
      </c>
      <c r="I3" s="48" t="s">
        <v>17</v>
      </c>
      <c r="J3" s="3" t="s">
        <v>14</v>
      </c>
      <c r="K3" s="3" t="s">
        <v>15</v>
      </c>
      <c r="L3" s="51" t="s">
        <v>16</v>
      </c>
      <c r="M3" s="3" t="s">
        <v>17</v>
      </c>
      <c r="N3" s="23" t="s">
        <v>18</v>
      </c>
    </row>
    <row r="4" spans="1:14" ht="11.7" customHeight="1" x14ac:dyDescent="0.2">
      <c r="B4" s="54" t="s">
        <v>38</v>
      </c>
      <c r="C4" s="54"/>
      <c r="D4" s="55" t="s">
        <v>54</v>
      </c>
      <c r="E4" s="55" t="s">
        <v>21</v>
      </c>
      <c r="F4" s="54" t="s">
        <v>38</v>
      </c>
      <c r="G4" s="54"/>
      <c r="H4" s="55" t="s">
        <v>54</v>
      </c>
      <c r="I4" s="55" t="s">
        <v>21</v>
      </c>
      <c r="J4" s="54" t="s">
        <v>38</v>
      </c>
      <c r="K4" s="53"/>
      <c r="L4" s="55" t="s">
        <v>54</v>
      </c>
      <c r="M4" s="55" t="s">
        <v>21</v>
      </c>
      <c r="N4" s="56" t="s">
        <v>89</v>
      </c>
    </row>
    <row r="5" spans="1:14" ht="11.7" customHeight="1" x14ac:dyDescent="0.2">
      <c r="B5" s="18"/>
      <c r="C5" s="18"/>
      <c r="D5" s="18"/>
      <c r="E5" s="18"/>
      <c r="F5" s="18"/>
      <c r="G5" s="18"/>
      <c r="H5" s="18"/>
      <c r="I5" s="18"/>
      <c r="J5" s="9"/>
      <c r="K5" s="9"/>
      <c r="L5" s="18"/>
      <c r="M5" s="18"/>
      <c r="N5" s="24"/>
    </row>
    <row r="6" spans="1:14" x14ac:dyDescent="0.2">
      <c r="A6" s="5">
        <v>1980</v>
      </c>
      <c r="B6" s="14">
        <v>3649</v>
      </c>
      <c r="C6" s="14">
        <v>3442</v>
      </c>
      <c r="D6" s="14">
        <f>+E6*1000/C6</f>
        <v>1019.3811737361999</v>
      </c>
      <c r="E6" s="14">
        <v>3508.71</v>
      </c>
      <c r="F6" s="14">
        <v>261</v>
      </c>
      <c r="G6" s="14">
        <v>241</v>
      </c>
      <c r="H6" s="14">
        <f>+I6*1000/G6</f>
        <v>966.51452282157675</v>
      </c>
      <c r="I6" s="14">
        <v>232.93</v>
      </c>
      <c r="J6" s="14">
        <f>+B6+F6</f>
        <v>3910</v>
      </c>
      <c r="K6" s="14">
        <f>+C6+G6</f>
        <v>3683</v>
      </c>
      <c r="L6" s="14">
        <f>+M6*1000/K6</f>
        <v>1015.9218028780886</v>
      </c>
      <c r="M6" s="14">
        <f>+E6+I6</f>
        <v>3741.64</v>
      </c>
      <c r="N6" s="22">
        <v>413907</v>
      </c>
    </row>
    <row r="7" spans="1:14" x14ac:dyDescent="0.2">
      <c r="A7" s="5">
        <v>1981</v>
      </c>
      <c r="B7" s="14">
        <v>3545</v>
      </c>
      <c r="C7" s="14">
        <v>3496</v>
      </c>
      <c r="D7" s="14">
        <f t="shared" ref="D7:D48" si="0">+E7*1000/C7</f>
        <v>1178.0806636155605</v>
      </c>
      <c r="E7" s="14">
        <v>4118.57</v>
      </c>
      <c r="F7" s="14">
        <v>320</v>
      </c>
      <c r="G7" s="14">
        <v>315</v>
      </c>
      <c r="H7" s="14">
        <f t="shared" ref="H7:H48" si="1">+I7*1000/G7</f>
        <v>1170.9206349206349</v>
      </c>
      <c r="I7" s="14">
        <v>368.84</v>
      </c>
      <c r="J7" s="14">
        <f t="shared" ref="J7:K42" si="2">+B7+F7</f>
        <v>3865</v>
      </c>
      <c r="K7" s="14">
        <f t="shared" si="2"/>
        <v>3811</v>
      </c>
      <c r="L7" s="14">
        <f t="shared" ref="L7:L48" si="3">+M7*1000/K7</f>
        <v>1177.4888480713723</v>
      </c>
      <c r="M7" s="14">
        <f t="shared" ref="M7:M48" si="4">+E7+I7</f>
        <v>4487.41</v>
      </c>
      <c r="N7" s="22">
        <v>485358</v>
      </c>
    </row>
    <row r="8" spans="1:14" x14ac:dyDescent="0.2">
      <c r="A8" s="5">
        <v>1982</v>
      </c>
      <c r="B8" s="14">
        <v>4566</v>
      </c>
      <c r="C8" s="14">
        <v>4479</v>
      </c>
      <c r="D8" s="14">
        <f t="shared" si="0"/>
        <v>1126.4545657512838</v>
      </c>
      <c r="E8" s="14">
        <v>5045.3900000000003</v>
      </c>
      <c r="F8" s="14">
        <v>249</v>
      </c>
      <c r="G8" s="14">
        <v>245</v>
      </c>
      <c r="H8" s="14">
        <f t="shared" si="1"/>
        <v>1173.1836734693877</v>
      </c>
      <c r="I8" s="14">
        <v>287.43</v>
      </c>
      <c r="J8" s="14">
        <f t="shared" si="2"/>
        <v>4815</v>
      </c>
      <c r="K8" s="14">
        <f t="shared" si="2"/>
        <v>4724</v>
      </c>
      <c r="L8" s="14">
        <f t="shared" si="3"/>
        <v>1128.8780694326845</v>
      </c>
      <c r="M8" s="14">
        <f t="shared" si="4"/>
        <v>5332.8200000000006</v>
      </c>
      <c r="N8" s="22">
        <v>473504</v>
      </c>
    </row>
    <row r="9" spans="1:14" x14ac:dyDescent="0.2">
      <c r="A9" s="5">
        <v>1983</v>
      </c>
      <c r="B9" s="14">
        <v>2954</v>
      </c>
      <c r="C9" s="14">
        <v>2909</v>
      </c>
      <c r="D9" s="14">
        <f t="shared" si="0"/>
        <v>1040.8559642488829</v>
      </c>
      <c r="E9" s="14">
        <v>3027.85</v>
      </c>
      <c r="F9" s="14">
        <v>156</v>
      </c>
      <c r="G9" s="14">
        <v>154</v>
      </c>
      <c r="H9" s="14">
        <f t="shared" si="1"/>
        <v>1108.1168831168832</v>
      </c>
      <c r="I9" s="14">
        <v>170.65</v>
      </c>
      <c r="J9" s="14">
        <f t="shared" si="2"/>
        <v>3110</v>
      </c>
      <c r="K9" s="14">
        <f t="shared" si="2"/>
        <v>3063</v>
      </c>
      <c r="L9" s="14">
        <f t="shared" si="3"/>
        <v>1044.2376754815541</v>
      </c>
      <c r="M9" s="14">
        <f t="shared" si="4"/>
        <v>3198.5</v>
      </c>
      <c r="N9" s="22">
        <v>418764</v>
      </c>
    </row>
    <row r="10" spans="1:14" x14ac:dyDescent="0.2">
      <c r="A10" s="5">
        <v>1984</v>
      </c>
      <c r="B10" s="14">
        <v>3517</v>
      </c>
      <c r="C10" s="14">
        <v>3460</v>
      </c>
      <c r="D10" s="14">
        <f t="shared" si="0"/>
        <v>1011.3872832369942</v>
      </c>
      <c r="E10" s="14">
        <v>3499.4</v>
      </c>
      <c r="F10" s="14">
        <v>237</v>
      </c>
      <c r="G10" s="14">
        <v>232</v>
      </c>
      <c r="H10" s="14">
        <f t="shared" si="1"/>
        <v>1056.594827586207</v>
      </c>
      <c r="I10" s="14">
        <v>245.13</v>
      </c>
      <c r="J10" s="14">
        <f t="shared" si="2"/>
        <v>3754</v>
      </c>
      <c r="K10" s="14">
        <f t="shared" si="2"/>
        <v>3692</v>
      </c>
      <c r="L10" s="14">
        <f t="shared" si="3"/>
        <v>1014.2280606717227</v>
      </c>
      <c r="M10" s="14">
        <f t="shared" si="4"/>
        <v>3744.53</v>
      </c>
      <c r="N10" s="22">
        <v>415584</v>
      </c>
    </row>
    <row r="11" spans="1:14" x14ac:dyDescent="0.2">
      <c r="A11" s="5">
        <v>1985</v>
      </c>
      <c r="B11" s="14">
        <v>2807</v>
      </c>
      <c r="C11" s="14">
        <v>2608</v>
      </c>
      <c r="D11" s="14">
        <f t="shared" si="0"/>
        <v>1099.6625766871166</v>
      </c>
      <c r="E11" s="14">
        <v>2867.92</v>
      </c>
      <c r="F11" s="14">
        <v>248</v>
      </c>
      <c r="G11" s="14">
        <v>236</v>
      </c>
      <c r="H11" s="14">
        <f t="shared" si="1"/>
        <v>1208.050847457627</v>
      </c>
      <c r="I11" s="14">
        <v>285.10000000000002</v>
      </c>
      <c r="J11" s="14">
        <f t="shared" si="2"/>
        <v>3055</v>
      </c>
      <c r="K11" s="14">
        <f t="shared" si="2"/>
        <v>2844</v>
      </c>
      <c r="L11" s="14">
        <f t="shared" si="3"/>
        <v>1108.6568213783403</v>
      </c>
      <c r="M11" s="14">
        <f t="shared" si="4"/>
        <v>3153.02</v>
      </c>
      <c r="N11" s="22">
        <v>251505</v>
      </c>
    </row>
    <row r="12" spans="1:14" x14ac:dyDescent="0.2">
      <c r="A12" s="5">
        <v>1986</v>
      </c>
      <c r="B12" s="14">
        <v>1777</v>
      </c>
      <c r="C12" s="14">
        <v>1716</v>
      </c>
      <c r="D12" s="14">
        <f t="shared" si="0"/>
        <v>1366.6142191142192</v>
      </c>
      <c r="E12" s="14">
        <v>2345.11</v>
      </c>
      <c r="F12" s="14">
        <v>248</v>
      </c>
      <c r="G12" s="14">
        <v>239</v>
      </c>
      <c r="H12" s="14">
        <f t="shared" si="1"/>
        <v>1383.4309623430963</v>
      </c>
      <c r="I12" s="14">
        <v>330.64</v>
      </c>
      <c r="J12" s="14">
        <f t="shared" si="2"/>
        <v>2025</v>
      </c>
      <c r="K12" s="14">
        <f t="shared" si="2"/>
        <v>1955</v>
      </c>
      <c r="L12" s="14">
        <f t="shared" si="3"/>
        <v>1368.6700767263428</v>
      </c>
      <c r="M12" s="14">
        <f t="shared" si="4"/>
        <v>2675.75</v>
      </c>
      <c r="N12" s="22">
        <v>185119</v>
      </c>
    </row>
    <row r="13" spans="1:14" x14ac:dyDescent="0.2">
      <c r="A13" s="5">
        <v>1987</v>
      </c>
      <c r="B13" s="14">
        <v>1587</v>
      </c>
      <c r="C13" s="14">
        <v>1563</v>
      </c>
      <c r="D13" s="14">
        <f t="shared" si="0"/>
        <v>1472.9686500319897</v>
      </c>
      <c r="E13" s="14">
        <v>2302.25</v>
      </c>
      <c r="F13" s="14">
        <v>218</v>
      </c>
      <c r="G13" s="14">
        <v>212</v>
      </c>
      <c r="H13" s="14">
        <f t="shared" si="1"/>
        <v>1442.9245283018868</v>
      </c>
      <c r="I13" s="14">
        <v>305.89999999999998</v>
      </c>
      <c r="J13" s="14">
        <f t="shared" si="2"/>
        <v>1805</v>
      </c>
      <c r="K13" s="14">
        <f t="shared" si="2"/>
        <v>1775</v>
      </c>
      <c r="L13" s="14">
        <f t="shared" si="3"/>
        <v>1469.3802816901409</v>
      </c>
      <c r="M13" s="14">
        <f t="shared" si="4"/>
        <v>2608.15</v>
      </c>
      <c r="N13" s="22">
        <v>217618</v>
      </c>
    </row>
    <row r="14" spans="1:14" x14ac:dyDescent="0.2">
      <c r="A14" s="5">
        <v>1988</v>
      </c>
      <c r="B14" s="14">
        <v>1733</v>
      </c>
      <c r="C14" s="14">
        <v>1630</v>
      </c>
      <c r="D14" s="14">
        <f t="shared" si="0"/>
        <v>920.96319018404904</v>
      </c>
      <c r="E14" s="14">
        <v>1501.17</v>
      </c>
      <c r="F14" s="14">
        <v>305</v>
      </c>
      <c r="G14" s="14">
        <v>291</v>
      </c>
      <c r="H14" s="14">
        <f t="shared" si="1"/>
        <v>999.45017182130584</v>
      </c>
      <c r="I14" s="14">
        <v>290.83999999999997</v>
      </c>
      <c r="J14" s="14">
        <f t="shared" si="2"/>
        <v>2038</v>
      </c>
      <c r="K14" s="14">
        <f t="shared" si="2"/>
        <v>1921</v>
      </c>
      <c r="L14" s="14">
        <f t="shared" si="3"/>
        <v>932.85268089536703</v>
      </c>
      <c r="M14" s="14">
        <f t="shared" si="4"/>
        <v>1792.01</v>
      </c>
      <c r="N14" s="22">
        <v>208887</v>
      </c>
    </row>
    <row r="15" spans="1:14" x14ac:dyDescent="0.2">
      <c r="A15" s="5">
        <v>1989</v>
      </c>
      <c r="B15" s="14">
        <v>1411</v>
      </c>
      <c r="C15" s="14">
        <v>1373</v>
      </c>
      <c r="D15" s="14">
        <f t="shared" si="0"/>
        <v>987.83685360524396</v>
      </c>
      <c r="E15" s="14">
        <v>1356.3</v>
      </c>
      <c r="F15" s="14">
        <v>429</v>
      </c>
      <c r="G15" s="14">
        <v>413</v>
      </c>
      <c r="H15" s="14">
        <f t="shared" si="1"/>
        <v>976.90072639225184</v>
      </c>
      <c r="I15" s="14">
        <v>403.46</v>
      </c>
      <c r="J15" s="14">
        <f t="shared" si="2"/>
        <v>1840</v>
      </c>
      <c r="K15" s="14">
        <f t="shared" si="2"/>
        <v>1786</v>
      </c>
      <c r="L15" s="14">
        <f t="shared" si="3"/>
        <v>985.30795072788351</v>
      </c>
      <c r="M15" s="14">
        <f t="shared" si="4"/>
        <v>1759.76</v>
      </c>
      <c r="N15" s="22">
        <v>190452</v>
      </c>
    </row>
    <row r="16" spans="1:14" x14ac:dyDescent="0.2">
      <c r="A16" s="5">
        <v>1990</v>
      </c>
      <c r="B16" s="37">
        <v>1390</v>
      </c>
      <c r="C16" s="14">
        <v>1343</v>
      </c>
      <c r="D16" s="14">
        <f t="shared" si="0"/>
        <v>1205.1005212211467</v>
      </c>
      <c r="E16" s="14">
        <v>1618.45</v>
      </c>
      <c r="F16" s="14">
        <v>515</v>
      </c>
      <c r="G16" s="14">
        <v>508</v>
      </c>
      <c r="H16" s="14">
        <f t="shared" si="1"/>
        <v>1291.25</v>
      </c>
      <c r="I16" s="14">
        <v>655.95500000000004</v>
      </c>
      <c r="J16" s="14">
        <f t="shared" si="2"/>
        <v>1905</v>
      </c>
      <c r="K16" s="14">
        <f t="shared" si="2"/>
        <v>1851</v>
      </c>
      <c r="L16" s="14">
        <f t="shared" si="3"/>
        <v>1228.743922204214</v>
      </c>
      <c r="M16" s="14">
        <f t="shared" si="4"/>
        <v>2274.4050000000002</v>
      </c>
      <c r="N16" s="22">
        <v>245754</v>
      </c>
    </row>
    <row r="17" spans="1:14" x14ac:dyDescent="0.2">
      <c r="A17" s="5">
        <v>1991</v>
      </c>
      <c r="B17" s="14">
        <v>2294</v>
      </c>
      <c r="C17" s="14">
        <v>2232</v>
      </c>
      <c r="D17" s="14">
        <f t="shared" si="0"/>
        <v>1356.5188172043011</v>
      </c>
      <c r="E17" s="14">
        <v>3027.75</v>
      </c>
      <c r="F17" s="14">
        <v>463</v>
      </c>
      <c r="G17" s="14">
        <v>441</v>
      </c>
      <c r="H17" s="14">
        <f t="shared" si="1"/>
        <v>1327.1655328798186</v>
      </c>
      <c r="I17" s="14">
        <v>585.28</v>
      </c>
      <c r="J17" s="14">
        <f t="shared" si="2"/>
        <v>2757</v>
      </c>
      <c r="K17" s="14">
        <f t="shared" si="2"/>
        <v>2673</v>
      </c>
      <c r="L17" s="14">
        <f t="shared" si="3"/>
        <v>1351.6760194537972</v>
      </c>
      <c r="M17" s="14">
        <f t="shared" si="4"/>
        <v>3613.0299999999997</v>
      </c>
      <c r="N17" s="22">
        <v>316847</v>
      </c>
    </row>
    <row r="18" spans="1:14" x14ac:dyDescent="0.2">
      <c r="A18" s="5">
        <v>1992</v>
      </c>
      <c r="B18" s="14">
        <v>1899</v>
      </c>
      <c r="C18" s="14">
        <v>1790</v>
      </c>
      <c r="D18" s="14">
        <f t="shared" si="0"/>
        <v>1249.1620111731843</v>
      </c>
      <c r="E18" s="14">
        <v>2236</v>
      </c>
      <c r="F18" s="14">
        <v>288</v>
      </c>
      <c r="G18" s="14">
        <v>253</v>
      </c>
      <c r="H18" s="14">
        <f t="shared" si="1"/>
        <v>1300.3359683794467</v>
      </c>
      <c r="I18" s="14">
        <v>328.98500000000001</v>
      </c>
      <c r="J18" s="14">
        <f t="shared" si="2"/>
        <v>2187</v>
      </c>
      <c r="K18" s="14">
        <f t="shared" si="2"/>
        <v>2043</v>
      </c>
      <c r="L18" s="14">
        <f t="shared" si="3"/>
        <v>1255.4992657856094</v>
      </c>
      <c r="M18" s="14">
        <f t="shared" si="4"/>
        <v>2564.9850000000001</v>
      </c>
      <c r="N18" s="22">
        <v>250748</v>
      </c>
    </row>
    <row r="19" spans="1:14" x14ac:dyDescent="0.2">
      <c r="A19" s="5">
        <v>1993</v>
      </c>
      <c r="B19" s="14">
        <v>2297</v>
      </c>
      <c r="C19" s="14">
        <v>2074</v>
      </c>
      <c r="D19" s="14">
        <f t="shared" si="0"/>
        <v>1041.5949855351978</v>
      </c>
      <c r="E19" s="14">
        <v>2160.268</v>
      </c>
      <c r="F19" s="14">
        <v>460</v>
      </c>
      <c r="G19" s="14">
        <v>412</v>
      </c>
      <c r="H19" s="14">
        <f t="shared" si="1"/>
        <v>999.502427184466</v>
      </c>
      <c r="I19" s="14">
        <v>411.79500000000002</v>
      </c>
      <c r="J19" s="14">
        <f t="shared" si="2"/>
        <v>2757</v>
      </c>
      <c r="K19" s="14">
        <f t="shared" si="2"/>
        <v>2486</v>
      </c>
      <c r="L19" s="14">
        <f t="shared" si="3"/>
        <v>1034.619066773934</v>
      </c>
      <c r="M19" s="14">
        <f t="shared" si="4"/>
        <v>2572.0630000000001</v>
      </c>
      <c r="N19" s="22">
        <v>326432</v>
      </c>
    </row>
    <row r="20" spans="1:14" x14ac:dyDescent="0.2">
      <c r="A20" s="5">
        <v>1994</v>
      </c>
      <c r="B20" s="14">
        <v>3041</v>
      </c>
      <c r="C20" s="14">
        <v>2943</v>
      </c>
      <c r="D20" s="14">
        <f t="shared" si="0"/>
        <v>1435.0917431192661</v>
      </c>
      <c r="E20" s="14">
        <v>4223.4750000000004</v>
      </c>
      <c r="F20" s="14">
        <v>526</v>
      </c>
      <c r="G20" s="14">
        <v>487</v>
      </c>
      <c r="H20" s="14">
        <f t="shared" si="1"/>
        <v>1257.3921971252566</v>
      </c>
      <c r="I20" s="14">
        <v>612.35</v>
      </c>
      <c r="J20" s="14">
        <f t="shared" si="2"/>
        <v>3567</v>
      </c>
      <c r="K20" s="14">
        <f t="shared" si="2"/>
        <v>3430</v>
      </c>
      <c r="L20" s="14">
        <f t="shared" si="3"/>
        <v>1409.8615160349857</v>
      </c>
      <c r="M20" s="14">
        <f t="shared" si="4"/>
        <v>4835.8250000000007</v>
      </c>
      <c r="N20" s="22">
        <v>512747</v>
      </c>
    </row>
    <row r="21" spans="1:14" x14ac:dyDescent="0.2">
      <c r="A21" s="5">
        <v>1995</v>
      </c>
      <c r="B21" s="14">
        <v>2911</v>
      </c>
      <c r="C21" s="14">
        <v>2829</v>
      </c>
      <c r="D21" s="14">
        <f t="shared" si="0"/>
        <v>1201.2856132909155</v>
      </c>
      <c r="E21" s="14">
        <v>3398.4369999999999</v>
      </c>
      <c r="F21" s="14">
        <v>567</v>
      </c>
      <c r="G21" s="14">
        <v>539</v>
      </c>
      <c r="H21" s="14">
        <f t="shared" si="1"/>
        <v>1133.3858998144713</v>
      </c>
      <c r="I21" s="14">
        <v>610.89499999999998</v>
      </c>
      <c r="J21" s="14">
        <f t="shared" si="2"/>
        <v>3478</v>
      </c>
      <c r="K21" s="14">
        <f t="shared" si="2"/>
        <v>3368</v>
      </c>
      <c r="L21" s="14">
        <f t="shared" si="3"/>
        <v>1190.4192399049882</v>
      </c>
      <c r="M21" s="14">
        <f t="shared" si="4"/>
        <v>4009.3319999999999</v>
      </c>
      <c r="N21" s="22">
        <v>457573</v>
      </c>
    </row>
    <row r="22" spans="1:14" x14ac:dyDescent="0.2">
      <c r="A22" s="5">
        <v>1996</v>
      </c>
      <c r="B22" s="14">
        <v>1967</v>
      </c>
      <c r="C22" s="14">
        <v>1934</v>
      </c>
      <c r="D22" s="14">
        <f t="shared" si="0"/>
        <v>1470.404860392968</v>
      </c>
      <c r="E22" s="14">
        <v>2843.7629999999999</v>
      </c>
      <c r="F22" s="14">
        <v>569</v>
      </c>
      <c r="G22" s="14">
        <v>545</v>
      </c>
      <c r="H22" s="14">
        <f t="shared" si="1"/>
        <v>1312.9908256880733</v>
      </c>
      <c r="I22" s="14">
        <v>715.58</v>
      </c>
      <c r="J22" s="14">
        <f t="shared" si="2"/>
        <v>2536</v>
      </c>
      <c r="K22" s="14">
        <f t="shared" si="2"/>
        <v>2479</v>
      </c>
      <c r="L22" s="14">
        <f t="shared" si="3"/>
        <v>1435.7979023799919</v>
      </c>
      <c r="M22" s="14">
        <f t="shared" si="4"/>
        <v>3559.3429999999998</v>
      </c>
      <c r="N22" s="22">
        <v>414842</v>
      </c>
    </row>
    <row r="23" spans="1:14" x14ac:dyDescent="0.2">
      <c r="A23" s="5">
        <v>1997</v>
      </c>
      <c r="B23" s="14">
        <v>2284</v>
      </c>
      <c r="C23" s="14">
        <v>2212</v>
      </c>
      <c r="D23" s="14">
        <f t="shared" si="0"/>
        <v>1349.7739602169981</v>
      </c>
      <c r="E23" s="14">
        <v>2985.7</v>
      </c>
      <c r="F23" s="14">
        <v>604</v>
      </c>
      <c r="G23" s="14">
        <v>580</v>
      </c>
      <c r="H23" s="14">
        <f t="shared" si="1"/>
        <v>1191.8137931034482</v>
      </c>
      <c r="I23" s="14">
        <v>691.25199999999995</v>
      </c>
      <c r="J23" s="14">
        <f t="shared" si="2"/>
        <v>2888</v>
      </c>
      <c r="K23" s="14">
        <f t="shared" si="2"/>
        <v>2792</v>
      </c>
      <c r="L23" s="14">
        <f t="shared" si="3"/>
        <v>1316.9598853868195</v>
      </c>
      <c r="M23" s="14">
        <f t="shared" si="4"/>
        <v>3676.9519999999998</v>
      </c>
      <c r="N23" s="22">
        <v>426766</v>
      </c>
    </row>
    <row r="24" spans="1:14" x14ac:dyDescent="0.2">
      <c r="A24" s="5">
        <v>1998</v>
      </c>
      <c r="B24" s="14">
        <v>2953</v>
      </c>
      <c r="C24" s="14">
        <v>2897</v>
      </c>
      <c r="D24" s="14">
        <f t="shared" si="0"/>
        <v>1548.6227131515361</v>
      </c>
      <c r="E24" s="14">
        <v>4486.3599999999997</v>
      </c>
      <c r="F24" s="14">
        <v>615</v>
      </c>
      <c r="G24" s="14">
        <v>595</v>
      </c>
      <c r="H24" s="14">
        <f t="shared" si="1"/>
        <v>1322.3563025210085</v>
      </c>
      <c r="I24" s="14">
        <v>786.80200000000002</v>
      </c>
      <c r="J24" s="14">
        <f t="shared" si="2"/>
        <v>3568</v>
      </c>
      <c r="K24" s="14">
        <f t="shared" si="2"/>
        <v>3492</v>
      </c>
      <c r="L24" s="14">
        <f t="shared" si="3"/>
        <v>1510.0693012600227</v>
      </c>
      <c r="M24" s="14">
        <f t="shared" si="4"/>
        <v>5273.1619999999994</v>
      </c>
      <c r="N24" s="22">
        <v>536971</v>
      </c>
    </row>
    <row r="25" spans="1:14" x14ac:dyDescent="0.2">
      <c r="A25" s="5">
        <v>1999</v>
      </c>
      <c r="B25" s="14">
        <v>2757</v>
      </c>
      <c r="C25" s="14">
        <v>2695</v>
      </c>
      <c r="D25" s="14">
        <f t="shared" si="0"/>
        <v>1297.8923933209649</v>
      </c>
      <c r="E25" s="14">
        <v>3497.82</v>
      </c>
      <c r="F25" s="14">
        <v>796</v>
      </c>
      <c r="G25" s="14">
        <v>746</v>
      </c>
      <c r="H25" s="14">
        <f t="shared" si="1"/>
        <v>1131.4235924932975</v>
      </c>
      <c r="I25" s="14">
        <v>844.04200000000003</v>
      </c>
      <c r="J25" s="14">
        <f t="shared" si="2"/>
        <v>3553</v>
      </c>
      <c r="K25" s="14">
        <f t="shared" si="2"/>
        <v>3441</v>
      </c>
      <c r="L25" s="14">
        <f t="shared" si="3"/>
        <v>1261.8023830281895</v>
      </c>
      <c r="M25" s="14">
        <f t="shared" si="4"/>
        <v>4341.8620000000001</v>
      </c>
      <c r="N25" s="22">
        <v>339985</v>
      </c>
    </row>
    <row r="26" spans="1:14" x14ac:dyDescent="0.2">
      <c r="A26" s="5">
        <v>2000</v>
      </c>
      <c r="B26" s="14">
        <v>2248</v>
      </c>
      <c r="C26" s="14">
        <v>2116</v>
      </c>
      <c r="D26" s="14">
        <f t="shared" si="0"/>
        <v>1375.1625708884687</v>
      </c>
      <c r="E26" s="14">
        <v>2909.8440000000001</v>
      </c>
      <c r="F26" s="14">
        <v>592</v>
      </c>
      <c r="G26" s="14">
        <v>531</v>
      </c>
      <c r="H26" s="14">
        <f t="shared" si="1"/>
        <v>1195.0734463276835</v>
      </c>
      <c r="I26" s="14">
        <v>634.58399999999995</v>
      </c>
      <c r="J26" s="14">
        <f t="shared" si="2"/>
        <v>2840</v>
      </c>
      <c r="K26" s="14">
        <f t="shared" si="2"/>
        <v>2647</v>
      </c>
      <c r="L26" s="14">
        <f t="shared" si="3"/>
        <v>1339.0358896864375</v>
      </c>
      <c r="M26" s="14">
        <f t="shared" si="4"/>
        <v>3544.4279999999999</v>
      </c>
      <c r="N26" s="22">
        <v>246869</v>
      </c>
    </row>
    <row r="27" spans="1:14" x14ac:dyDescent="0.2">
      <c r="A27" s="5">
        <v>2001</v>
      </c>
      <c r="B27" s="14">
        <v>2117</v>
      </c>
      <c r="C27" s="14">
        <v>2060</v>
      </c>
      <c r="D27" s="14">
        <f t="shared" si="0"/>
        <v>1361.021359223301</v>
      </c>
      <c r="E27" s="14">
        <v>2803.7040000000002</v>
      </c>
      <c r="F27" s="14">
        <v>516</v>
      </c>
      <c r="G27" s="14">
        <v>495</v>
      </c>
      <c r="H27" s="14">
        <f t="shared" si="1"/>
        <v>1242.5353535353536</v>
      </c>
      <c r="I27" s="14">
        <v>615.05499999999995</v>
      </c>
      <c r="J27" s="14">
        <f t="shared" si="2"/>
        <v>2633</v>
      </c>
      <c r="K27" s="14">
        <f t="shared" si="2"/>
        <v>2555</v>
      </c>
      <c r="L27" s="14">
        <f t="shared" si="3"/>
        <v>1338.06614481409</v>
      </c>
      <c r="M27" s="14">
        <f t="shared" si="4"/>
        <v>3418.759</v>
      </c>
      <c r="N27" s="22">
        <v>325950</v>
      </c>
    </row>
    <row r="28" spans="1:14" x14ac:dyDescent="0.2">
      <c r="A28" s="5">
        <v>2002</v>
      </c>
      <c r="B28" s="14">
        <v>2126</v>
      </c>
      <c r="C28" s="14">
        <v>1806</v>
      </c>
      <c r="D28" s="14">
        <f t="shared" si="0"/>
        <v>1143.9086378737541</v>
      </c>
      <c r="E28" s="14">
        <v>2065.8989999999999</v>
      </c>
      <c r="F28" s="14">
        <v>455</v>
      </c>
      <c r="G28" s="14">
        <v>361</v>
      </c>
      <c r="H28" s="14">
        <f t="shared" si="1"/>
        <v>1067.4459833795013</v>
      </c>
      <c r="I28" s="14">
        <v>385.34800000000001</v>
      </c>
      <c r="J28" s="14">
        <f t="shared" si="2"/>
        <v>2581</v>
      </c>
      <c r="K28" s="14">
        <f t="shared" si="2"/>
        <v>2167</v>
      </c>
      <c r="L28" s="14">
        <f t="shared" si="3"/>
        <v>1131.170742962621</v>
      </c>
      <c r="M28" s="14">
        <f t="shared" si="4"/>
        <v>2451.2469999999998</v>
      </c>
      <c r="N28" s="22">
        <v>294595</v>
      </c>
    </row>
    <row r="29" spans="1:14" x14ac:dyDescent="0.2">
      <c r="A29" s="5">
        <v>2003</v>
      </c>
      <c r="B29" s="14">
        <v>1998</v>
      </c>
      <c r="C29" s="14">
        <v>1874</v>
      </c>
      <c r="D29" s="14">
        <f t="shared" si="0"/>
        <v>1205.7982924226253</v>
      </c>
      <c r="E29" s="14">
        <v>2259.6660000000002</v>
      </c>
      <c r="F29" s="14">
        <v>346</v>
      </c>
      <c r="G29" s="14">
        <v>323</v>
      </c>
      <c r="H29" s="14">
        <f t="shared" si="1"/>
        <v>1255.6037151702787</v>
      </c>
      <c r="I29" s="14">
        <v>405.56</v>
      </c>
      <c r="J29" s="14">
        <f t="shared" si="2"/>
        <v>2344</v>
      </c>
      <c r="K29" s="14">
        <f t="shared" si="2"/>
        <v>2197</v>
      </c>
      <c r="L29" s="14">
        <f t="shared" si="3"/>
        <v>1213.1206190259445</v>
      </c>
      <c r="M29" s="14">
        <f t="shared" si="4"/>
        <v>2665.2260000000001</v>
      </c>
      <c r="N29" s="22">
        <v>316214</v>
      </c>
    </row>
    <row r="30" spans="1:14" x14ac:dyDescent="0.2">
      <c r="A30" s="5">
        <v>2004</v>
      </c>
      <c r="B30" s="14">
        <v>1533</v>
      </c>
      <c r="C30" s="14">
        <v>1424</v>
      </c>
      <c r="D30" s="14">
        <f t="shared" si="0"/>
        <v>1238.3272471910113</v>
      </c>
      <c r="E30" s="14">
        <v>1763.3779999999999</v>
      </c>
      <c r="F30" s="14">
        <v>340</v>
      </c>
      <c r="G30" s="14">
        <v>287</v>
      </c>
      <c r="H30" s="14">
        <f t="shared" si="1"/>
        <v>997.33449477351917</v>
      </c>
      <c r="I30" s="14">
        <v>286.23500000000001</v>
      </c>
      <c r="J30" s="14">
        <f t="shared" si="2"/>
        <v>1873</v>
      </c>
      <c r="K30" s="14">
        <f t="shared" si="2"/>
        <v>1711</v>
      </c>
      <c r="L30" s="14">
        <f t="shared" si="3"/>
        <v>1197.903565166569</v>
      </c>
      <c r="M30" s="14">
        <f t="shared" si="4"/>
        <v>2049.6129999999998</v>
      </c>
      <c r="N30" s="22">
        <v>272732</v>
      </c>
    </row>
    <row r="31" spans="1:14" x14ac:dyDescent="0.2">
      <c r="A31" s="5">
        <v>2005</v>
      </c>
      <c r="B31" s="14">
        <v>2104</v>
      </c>
      <c r="C31" s="14">
        <v>2032</v>
      </c>
      <c r="D31" s="14">
        <f t="shared" si="0"/>
        <v>1563.7967519685039</v>
      </c>
      <c r="E31" s="14">
        <v>3177.6350000000002</v>
      </c>
      <c r="F31" s="14">
        <v>605</v>
      </c>
      <c r="G31" s="14">
        <v>578</v>
      </c>
      <c r="H31" s="14">
        <f t="shared" si="1"/>
        <v>1452.4567474048442</v>
      </c>
      <c r="I31" s="14">
        <v>839.52</v>
      </c>
      <c r="J31" s="14">
        <f t="shared" si="2"/>
        <v>2709</v>
      </c>
      <c r="K31" s="14">
        <f t="shared" si="2"/>
        <v>2610</v>
      </c>
      <c r="L31" s="14">
        <f t="shared" si="3"/>
        <v>1539.139846743295</v>
      </c>
      <c r="M31" s="14">
        <f t="shared" si="4"/>
        <v>4017.1550000000002</v>
      </c>
      <c r="N31" s="22">
        <v>487420</v>
      </c>
    </row>
    <row r="32" spans="1:14" x14ac:dyDescent="0.2">
      <c r="A32" s="5">
        <v>2006</v>
      </c>
      <c r="B32" s="14">
        <v>1658</v>
      </c>
      <c r="C32" s="14">
        <v>1514</v>
      </c>
      <c r="D32" s="14">
        <f t="shared" si="0"/>
        <v>1180.9550858652576</v>
      </c>
      <c r="E32" s="14">
        <v>1787.9659999999999</v>
      </c>
      <c r="F32" s="14">
        <v>292</v>
      </c>
      <c r="G32" s="14">
        <v>256</v>
      </c>
      <c r="H32" s="14">
        <f t="shared" si="1"/>
        <v>1389.24609375</v>
      </c>
      <c r="I32" s="14">
        <v>355.64699999999999</v>
      </c>
      <c r="J32" s="14">
        <f t="shared" si="2"/>
        <v>1950</v>
      </c>
      <c r="K32" s="14">
        <f t="shared" si="2"/>
        <v>1770</v>
      </c>
      <c r="L32" s="14">
        <f t="shared" si="3"/>
        <v>1211.0807909604521</v>
      </c>
      <c r="M32" s="14">
        <f t="shared" si="4"/>
        <v>2143.6129999999998</v>
      </c>
      <c r="N32" s="22">
        <v>308832</v>
      </c>
    </row>
    <row r="33" spans="1:17" x14ac:dyDescent="0.2">
      <c r="A33" s="5">
        <v>2007</v>
      </c>
      <c r="B33" s="14">
        <v>1765.5</v>
      </c>
      <c r="C33" s="14">
        <v>1719</v>
      </c>
      <c r="D33" s="14">
        <f t="shared" si="0"/>
        <v>1444.78475858057</v>
      </c>
      <c r="E33" s="14">
        <v>2483.585</v>
      </c>
      <c r="F33" s="14">
        <v>304.5</v>
      </c>
      <c r="G33" s="14">
        <v>293</v>
      </c>
      <c r="H33" s="14">
        <f t="shared" si="1"/>
        <v>1314.9658703071673</v>
      </c>
      <c r="I33" s="14">
        <v>385.28500000000003</v>
      </c>
      <c r="J33" s="14">
        <f t="shared" si="2"/>
        <v>2070</v>
      </c>
      <c r="K33" s="14">
        <f t="shared" si="2"/>
        <v>2012</v>
      </c>
      <c r="L33" s="14">
        <f t="shared" si="3"/>
        <v>1425.8797216699802</v>
      </c>
      <c r="M33" s="14">
        <f t="shared" si="4"/>
        <v>2868.87</v>
      </c>
      <c r="N33" s="22">
        <v>614736</v>
      </c>
    </row>
    <row r="34" spans="1:17" x14ac:dyDescent="0.2">
      <c r="A34" s="5">
        <v>2008</v>
      </c>
      <c r="B34" s="14">
        <v>2163</v>
      </c>
      <c r="C34" s="14">
        <v>2062</v>
      </c>
      <c r="D34" s="14">
        <f t="shared" si="0"/>
        <v>1451.7507274490786</v>
      </c>
      <c r="E34" s="14">
        <v>2993.51</v>
      </c>
      <c r="F34" s="14">
        <v>353.5</v>
      </c>
      <c r="G34" s="14">
        <v>334</v>
      </c>
      <c r="H34" s="14">
        <f t="shared" si="1"/>
        <v>1285.4191616766468</v>
      </c>
      <c r="I34" s="14">
        <v>429.33</v>
      </c>
      <c r="J34" s="14">
        <f t="shared" si="2"/>
        <v>2516.5</v>
      </c>
      <c r="K34" s="14">
        <f t="shared" si="2"/>
        <v>2396</v>
      </c>
      <c r="L34" s="14">
        <f t="shared" si="3"/>
        <v>1428.5642737896494</v>
      </c>
      <c r="M34" s="14">
        <f t="shared" si="4"/>
        <v>3422.84</v>
      </c>
      <c r="N34" s="22">
        <v>704105</v>
      </c>
    </row>
    <row r="35" spans="1:17" x14ac:dyDescent="0.2">
      <c r="A35" s="5">
        <v>2009</v>
      </c>
      <c r="B35" s="14">
        <v>1698</v>
      </c>
      <c r="C35" s="14">
        <v>1653</v>
      </c>
      <c r="D35" s="14">
        <f t="shared" si="0"/>
        <v>1563.2244404113733</v>
      </c>
      <c r="E35" s="14">
        <v>2584.0100000000002</v>
      </c>
      <c r="F35" s="14">
        <v>332</v>
      </c>
      <c r="G35" s="14">
        <v>300.5</v>
      </c>
      <c r="H35" s="14">
        <f t="shared" si="1"/>
        <v>1505.6572379367719</v>
      </c>
      <c r="I35" s="14">
        <v>452.45</v>
      </c>
      <c r="J35" s="14">
        <f t="shared" si="2"/>
        <v>2030</v>
      </c>
      <c r="K35" s="14">
        <f t="shared" si="2"/>
        <v>1953.5</v>
      </c>
      <c r="L35" s="14">
        <f t="shared" si="3"/>
        <v>1554.3690811364218</v>
      </c>
      <c r="M35" s="14">
        <f t="shared" si="4"/>
        <v>3036.46</v>
      </c>
      <c r="N35" s="22">
        <v>458959</v>
      </c>
    </row>
    <row r="36" spans="1:17" x14ac:dyDescent="0.2">
      <c r="A36" s="5">
        <v>2010</v>
      </c>
      <c r="B36" s="14">
        <v>1463</v>
      </c>
      <c r="C36" s="14">
        <v>1422.5</v>
      </c>
      <c r="D36" s="14">
        <f t="shared" si="0"/>
        <v>1458.347978910369</v>
      </c>
      <c r="E36" s="14">
        <v>2074.5</v>
      </c>
      <c r="F36" s="14">
        <v>488.5</v>
      </c>
      <c r="G36" s="14">
        <v>451.3</v>
      </c>
      <c r="H36" s="14">
        <f t="shared" si="1"/>
        <v>1464.8127631287391</v>
      </c>
      <c r="I36" s="14">
        <v>661.07</v>
      </c>
      <c r="J36" s="14">
        <f t="shared" si="2"/>
        <v>1951.5</v>
      </c>
      <c r="K36" s="14">
        <f t="shared" si="2"/>
        <v>1873.8</v>
      </c>
      <c r="L36" s="14">
        <f t="shared" si="3"/>
        <v>1459.9050058704238</v>
      </c>
      <c r="M36" s="14">
        <f t="shared" si="4"/>
        <v>2735.57</v>
      </c>
      <c r="N36" s="22">
        <v>633778</v>
      </c>
    </row>
    <row r="37" spans="1:17" x14ac:dyDescent="0.2">
      <c r="A37" s="5">
        <v>2011</v>
      </c>
      <c r="B37" s="14">
        <v>1289.5</v>
      </c>
      <c r="C37" s="14">
        <v>1233.4000000000001</v>
      </c>
      <c r="D37" s="14">
        <f t="shared" si="0"/>
        <v>1396.6880168639532</v>
      </c>
      <c r="E37" s="14">
        <v>1722.675</v>
      </c>
      <c r="F37" s="14">
        <v>253.5</v>
      </c>
      <c r="G37" s="14">
        <v>224.4</v>
      </c>
      <c r="H37" s="14">
        <f t="shared" si="1"/>
        <v>1406.4171122994653</v>
      </c>
      <c r="I37" s="14">
        <v>315.60000000000002</v>
      </c>
      <c r="J37" s="14">
        <f t="shared" si="2"/>
        <v>1543</v>
      </c>
      <c r="K37" s="14">
        <f t="shared" si="2"/>
        <v>1457.8000000000002</v>
      </c>
      <c r="L37" s="14">
        <f t="shared" si="3"/>
        <v>1398.1856221703936</v>
      </c>
      <c r="M37" s="14">
        <f t="shared" si="4"/>
        <v>2038.2750000000001</v>
      </c>
      <c r="N37" s="22">
        <v>589282</v>
      </c>
    </row>
    <row r="38" spans="1:17" x14ac:dyDescent="0.2">
      <c r="A38" s="5">
        <v>2012</v>
      </c>
      <c r="B38" s="14">
        <v>1658</v>
      </c>
      <c r="C38" s="14">
        <v>1589.8</v>
      </c>
      <c r="D38" s="14">
        <f t="shared" si="0"/>
        <v>1484.3219272864512</v>
      </c>
      <c r="E38" s="14">
        <v>2359.7750000000001</v>
      </c>
      <c r="F38" s="14">
        <v>262</v>
      </c>
      <c r="G38" s="14">
        <v>250.2</v>
      </c>
      <c r="H38" s="14">
        <f t="shared" si="1"/>
        <v>1503.9368505195844</v>
      </c>
      <c r="I38" s="14">
        <v>376.28500000000003</v>
      </c>
      <c r="J38" s="14">
        <f t="shared" si="2"/>
        <v>1920</v>
      </c>
      <c r="K38" s="14">
        <f t="shared" si="2"/>
        <v>1840</v>
      </c>
      <c r="L38" s="14">
        <f t="shared" si="3"/>
        <v>1486.9891304347825</v>
      </c>
      <c r="M38" s="14">
        <f t="shared" si="4"/>
        <v>2736.06</v>
      </c>
      <c r="N38" s="22">
        <v>699970</v>
      </c>
    </row>
    <row r="39" spans="1:17" x14ac:dyDescent="0.2">
      <c r="A39" s="5">
        <v>2013</v>
      </c>
      <c r="B39" s="14">
        <v>1279</v>
      </c>
      <c r="C39" s="14">
        <v>1200.9000000000001</v>
      </c>
      <c r="D39" s="14">
        <f t="shared" si="0"/>
        <v>1363.3150137396951</v>
      </c>
      <c r="E39" s="14">
        <v>1637.2049999999999</v>
      </c>
      <c r="F39" s="14">
        <v>296.5</v>
      </c>
      <c r="G39" s="14">
        <v>263.7</v>
      </c>
      <c r="H39" s="14">
        <f t="shared" si="1"/>
        <v>1458.323852863102</v>
      </c>
      <c r="I39" s="14">
        <v>384.56</v>
      </c>
      <c r="J39" s="14">
        <f t="shared" si="2"/>
        <v>1575.5</v>
      </c>
      <c r="K39" s="14">
        <f t="shared" si="2"/>
        <v>1464.6000000000001</v>
      </c>
      <c r="L39" s="14">
        <f t="shared" si="3"/>
        <v>1380.4212754335651</v>
      </c>
      <c r="M39" s="14">
        <f t="shared" si="4"/>
        <v>2021.7649999999999</v>
      </c>
      <c r="N39" s="22">
        <v>443296</v>
      </c>
    </row>
    <row r="40" spans="1:17" x14ac:dyDescent="0.2">
      <c r="A40" s="5">
        <v>2014</v>
      </c>
      <c r="B40" s="14">
        <v>1174</v>
      </c>
      <c r="C40" s="14">
        <v>1134.5</v>
      </c>
      <c r="D40" s="14">
        <f t="shared" si="0"/>
        <v>1460.8990744821508</v>
      </c>
      <c r="E40" s="14">
        <v>1657.39</v>
      </c>
      <c r="F40" s="14">
        <v>391.3</v>
      </c>
      <c r="G40" s="14">
        <v>370.6</v>
      </c>
      <c r="H40" s="14">
        <f t="shared" si="1"/>
        <v>1497.4635725849971</v>
      </c>
      <c r="I40" s="14">
        <v>554.96</v>
      </c>
      <c r="J40" s="14">
        <f t="shared" si="2"/>
        <v>1565.3</v>
      </c>
      <c r="K40" s="14">
        <f t="shared" si="2"/>
        <v>1505.1</v>
      </c>
      <c r="L40" s="14">
        <f t="shared" si="3"/>
        <v>1469.9023320709591</v>
      </c>
      <c r="M40" s="14">
        <f t="shared" si="4"/>
        <v>2212.3500000000004</v>
      </c>
      <c r="N40" s="35">
        <v>496469</v>
      </c>
    </row>
    <row r="41" spans="1:17" x14ac:dyDescent="0.2">
      <c r="A41" s="5">
        <v>2015</v>
      </c>
      <c r="B41" s="14">
        <v>1550.5</v>
      </c>
      <c r="C41" s="14">
        <v>1510</v>
      </c>
      <c r="D41" s="14">
        <f t="shared" si="0"/>
        <v>1578.7218543046358</v>
      </c>
      <c r="E41" s="14">
        <v>2383.87</v>
      </c>
      <c r="F41" s="14">
        <v>309.60000000000002</v>
      </c>
      <c r="G41" s="14">
        <v>290.39999999999998</v>
      </c>
      <c r="H41" s="14">
        <f t="shared" si="1"/>
        <v>1863.4986225895318</v>
      </c>
      <c r="I41" s="14">
        <v>541.16</v>
      </c>
      <c r="J41" s="14">
        <f t="shared" si="2"/>
        <v>1860.1</v>
      </c>
      <c r="K41" s="14">
        <f t="shared" si="2"/>
        <v>1800.4</v>
      </c>
      <c r="L41" s="14">
        <f t="shared" si="3"/>
        <v>1624.6556320817592</v>
      </c>
      <c r="M41" s="14">
        <f t="shared" si="4"/>
        <v>2925.0299999999997</v>
      </c>
      <c r="N41" s="35">
        <v>574481</v>
      </c>
    </row>
    <row r="42" spans="1:17" x14ac:dyDescent="0.2">
      <c r="A42" s="5">
        <v>2016</v>
      </c>
      <c r="B42" s="14">
        <f>1418</f>
        <v>1418</v>
      </c>
      <c r="C42" s="14">
        <v>1368.5</v>
      </c>
      <c r="D42" s="76">
        <f t="shared" si="0"/>
        <v>1731.1033978808914</v>
      </c>
      <c r="E42" s="14">
        <v>2369.0149999999999</v>
      </c>
      <c r="F42" s="14">
        <v>178.6</v>
      </c>
      <c r="G42" s="14">
        <v>163.5</v>
      </c>
      <c r="H42" s="14">
        <f t="shared" si="1"/>
        <v>1728.5626911314985</v>
      </c>
      <c r="I42" s="14">
        <v>282.62</v>
      </c>
      <c r="J42" s="14">
        <f t="shared" si="2"/>
        <v>1596.6</v>
      </c>
      <c r="K42" s="14">
        <f t="shared" si="2"/>
        <v>1532</v>
      </c>
      <c r="L42" s="14">
        <f t="shared" si="3"/>
        <v>1730.8322454308091</v>
      </c>
      <c r="M42" s="14">
        <f t="shared" si="4"/>
        <v>2651.6349999999998</v>
      </c>
      <c r="N42" s="35">
        <v>464015</v>
      </c>
    </row>
    <row r="43" spans="1:17" x14ac:dyDescent="0.2">
      <c r="A43" s="21">
        <v>2017</v>
      </c>
      <c r="B43" s="76">
        <v>1216</v>
      </c>
      <c r="C43" s="76">
        <v>1168</v>
      </c>
      <c r="D43" s="76">
        <f t="shared" si="0"/>
        <v>1581.785102739726</v>
      </c>
      <c r="E43" s="76">
        <v>1847.5250000000001</v>
      </c>
      <c r="F43" s="76">
        <v>187</v>
      </c>
      <c r="G43" s="76">
        <v>165.8</v>
      </c>
      <c r="H43" s="76">
        <f t="shared" si="1"/>
        <v>1750.4523522316042</v>
      </c>
      <c r="I43" s="76">
        <v>290.22500000000002</v>
      </c>
      <c r="J43" s="76">
        <f t="shared" ref="J43:K48" si="5">B43+F43</f>
        <v>1403</v>
      </c>
      <c r="K43" s="76">
        <f t="shared" si="5"/>
        <v>1333.8</v>
      </c>
      <c r="L43" s="76">
        <f t="shared" si="3"/>
        <v>1602.7515369620633</v>
      </c>
      <c r="M43" s="76">
        <f t="shared" si="4"/>
        <v>2137.75</v>
      </c>
      <c r="N43" s="77">
        <v>375077</v>
      </c>
      <c r="Q43" s="37"/>
    </row>
    <row r="44" spans="1:17" x14ac:dyDescent="0.2">
      <c r="A44" s="21">
        <v>2018</v>
      </c>
      <c r="B44" s="76">
        <v>1164</v>
      </c>
      <c r="C44" s="76">
        <v>1094</v>
      </c>
      <c r="D44" s="76">
        <f t="shared" si="0"/>
        <v>1725.1005484460695</v>
      </c>
      <c r="E44" s="76">
        <v>1887.26</v>
      </c>
      <c r="F44" s="76">
        <v>137</v>
      </c>
      <c r="G44" s="76">
        <v>123.4</v>
      </c>
      <c r="H44" s="76">
        <f t="shared" si="1"/>
        <v>1781.0777957860614</v>
      </c>
      <c r="I44" s="76">
        <v>219.785</v>
      </c>
      <c r="J44" s="76">
        <f t="shared" si="5"/>
        <v>1301</v>
      </c>
      <c r="K44" s="76">
        <f t="shared" si="5"/>
        <v>1217.4000000000001</v>
      </c>
      <c r="L44" s="76">
        <f t="shared" si="3"/>
        <v>1730.7746016099884</v>
      </c>
      <c r="M44" s="76">
        <f t="shared" si="4"/>
        <v>2107.0450000000001</v>
      </c>
      <c r="N44" s="77">
        <v>370446</v>
      </c>
      <c r="Q44" s="37"/>
    </row>
    <row r="45" spans="1:17" x14ac:dyDescent="0.2">
      <c r="A45" s="21">
        <v>2019</v>
      </c>
      <c r="B45" s="76">
        <v>1197</v>
      </c>
      <c r="C45" s="76">
        <v>1131</v>
      </c>
      <c r="D45" s="76">
        <f t="shared" si="0"/>
        <v>1561.0521662245801</v>
      </c>
      <c r="E45" s="76">
        <v>1765.55</v>
      </c>
      <c r="F45" s="76">
        <v>153.6</v>
      </c>
      <c r="G45" s="76">
        <v>122.5</v>
      </c>
      <c r="H45" s="76">
        <f t="shared" si="1"/>
        <v>1554.9795918367347</v>
      </c>
      <c r="I45" s="76">
        <v>190.48500000000001</v>
      </c>
      <c r="J45" s="76">
        <f t="shared" si="5"/>
        <v>1350.6</v>
      </c>
      <c r="K45" s="76">
        <f t="shared" si="5"/>
        <v>1253.5</v>
      </c>
      <c r="L45" s="76">
        <f t="shared" si="3"/>
        <v>1560.4587155963302</v>
      </c>
      <c r="M45" s="76">
        <f t="shared" si="4"/>
        <v>1956.0349999999999</v>
      </c>
      <c r="N45" s="77">
        <v>386346</v>
      </c>
      <c r="Q45" s="37"/>
    </row>
    <row r="46" spans="1:17" x14ac:dyDescent="0.2">
      <c r="A46" s="21">
        <v>2020</v>
      </c>
      <c r="B46" s="76">
        <v>1490</v>
      </c>
      <c r="C46" s="76">
        <v>1452.5</v>
      </c>
      <c r="D46" s="76">
        <f t="shared" si="0"/>
        <v>1801.9552495697073</v>
      </c>
      <c r="E46" s="76">
        <v>2617.34</v>
      </c>
      <c r="F46" s="76">
        <v>229.1</v>
      </c>
      <c r="G46" s="76">
        <v>213.6</v>
      </c>
      <c r="H46" s="76">
        <f t="shared" si="1"/>
        <v>1711.3764044943821</v>
      </c>
      <c r="I46" s="76">
        <v>365.55</v>
      </c>
      <c r="J46" s="76">
        <v>1718.7</v>
      </c>
      <c r="K46" s="76">
        <f t="shared" si="5"/>
        <v>1666.1</v>
      </c>
      <c r="L46" s="76">
        <f t="shared" si="3"/>
        <v>1790.3427165236185</v>
      </c>
      <c r="M46" s="76">
        <f t="shared" si="4"/>
        <v>2982.8900000000003</v>
      </c>
      <c r="N46" s="77">
        <v>631976</v>
      </c>
      <c r="Q46" s="37"/>
    </row>
    <row r="47" spans="1:17" x14ac:dyDescent="0.2">
      <c r="A47" s="21">
        <v>2021</v>
      </c>
      <c r="B47" s="76">
        <v>1180</v>
      </c>
      <c r="C47" s="76">
        <v>1141.5</v>
      </c>
      <c r="D47" s="76">
        <f t="shared" si="0"/>
        <v>1522.6982041173894</v>
      </c>
      <c r="E47" s="76">
        <v>1738.16</v>
      </c>
      <c r="F47" s="76">
        <v>110.5</v>
      </c>
      <c r="G47" s="76">
        <v>104.3</v>
      </c>
      <c r="H47" s="76">
        <f t="shared" si="1"/>
        <v>1602.3489932885907</v>
      </c>
      <c r="I47" s="76">
        <v>167.125</v>
      </c>
      <c r="J47" s="76">
        <f>B47+F47</f>
        <v>1290.5</v>
      </c>
      <c r="K47" s="76">
        <f t="shared" si="5"/>
        <v>1245.8</v>
      </c>
      <c r="L47" s="76">
        <f t="shared" si="3"/>
        <v>1529.3666720179804</v>
      </c>
      <c r="M47" s="76">
        <f t="shared" si="4"/>
        <v>1905.2850000000001</v>
      </c>
      <c r="N47" s="77">
        <v>618098</v>
      </c>
      <c r="Q47" s="37"/>
    </row>
    <row r="48" spans="1:17" x14ac:dyDescent="0.2">
      <c r="A48" s="78">
        <v>2022</v>
      </c>
      <c r="B48" s="79">
        <v>1550</v>
      </c>
      <c r="C48" s="79">
        <v>1479</v>
      </c>
      <c r="D48" s="79">
        <f t="shared" si="0"/>
        <v>1738.9114266396214</v>
      </c>
      <c r="E48" s="79">
        <v>2571.85</v>
      </c>
      <c r="F48" s="79">
        <v>143</v>
      </c>
      <c r="G48" s="79">
        <v>128</v>
      </c>
      <c r="H48" s="79">
        <f t="shared" si="1"/>
        <v>1880.390625</v>
      </c>
      <c r="I48" s="79">
        <v>240.69</v>
      </c>
      <c r="J48" s="79">
        <f>B48+F48</f>
        <v>1693</v>
      </c>
      <c r="K48" s="79">
        <f t="shared" si="5"/>
        <v>1607</v>
      </c>
      <c r="L48" s="79">
        <f t="shared" si="3"/>
        <v>1750.1804604853764</v>
      </c>
      <c r="M48" s="79">
        <f t="shared" si="4"/>
        <v>2812.54</v>
      </c>
      <c r="N48" s="80">
        <v>794214</v>
      </c>
      <c r="Q48" s="37"/>
    </row>
    <row r="49" spans="1:14" x14ac:dyDescent="0.2">
      <c r="A49" s="19" t="s">
        <v>119</v>
      </c>
      <c r="B49" s="12"/>
      <c r="C49" s="12"/>
      <c r="D49" s="12"/>
      <c r="E49" s="12"/>
      <c r="F49" s="81"/>
      <c r="G49" s="12"/>
      <c r="H49" s="12"/>
      <c r="I49" s="12"/>
      <c r="M49" s="38"/>
    </row>
    <row r="50" spans="1:14" ht="12" customHeight="1" x14ac:dyDescent="0.2">
      <c r="N50" s="82" t="s">
        <v>120</v>
      </c>
    </row>
    <row r="51" spans="1:14" x14ac:dyDescent="0.2">
      <c r="A51" t="s">
        <v>13</v>
      </c>
    </row>
  </sheetData>
  <pageMargins left="0.7" right="0.7" top="0.75" bottom="0.75" header="0.3" footer="0.3"/>
  <pageSetup scale="71" firstPageNumber="21" orientation="portrait" useFirstPageNumber="1" r:id="rId1"/>
  <headerFooter alignWithMargins="0">
    <oddFooter>&amp;C&amp;P
Oil Crops Yearbook/OCS-2020
March 2020
Economic Research Service, USDA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AB4ED-A45C-4BE1-BF76-0585A019FEC1}">
  <sheetPr>
    <pageSetUpPr fitToPage="1"/>
  </sheetPr>
  <dimension ref="A1:O56"/>
  <sheetViews>
    <sheetView zoomScaleNormal="100" zoomScaleSheetLayoutView="100" workbookViewId="0">
      <pane xSplit="1" ySplit="6" topLeftCell="B18" activePane="bottomRight" state="frozen"/>
      <selection pane="topRight"/>
      <selection pane="bottomLeft"/>
      <selection pane="bottomRight"/>
    </sheetView>
  </sheetViews>
  <sheetFormatPr defaultRowHeight="10.199999999999999" x14ac:dyDescent="0.2"/>
  <cols>
    <col min="1" max="1" width="23.140625" customWidth="1"/>
    <col min="2" max="10" width="10.7109375" customWidth="1"/>
    <col min="11" max="11" width="13.85546875" customWidth="1"/>
    <col min="12" max="12" width="9.85546875" customWidth="1"/>
    <col min="14" max="14" width="8.42578125" customWidth="1"/>
  </cols>
  <sheetData>
    <row r="1" spans="1:12" x14ac:dyDescent="0.2">
      <c r="A1" s="83" t="s">
        <v>115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x14ac:dyDescent="0.2">
      <c r="A2" s="9" t="s">
        <v>40</v>
      </c>
      <c r="B2" s="49"/>
      <c r="C2" s="3" t="s">
        <v>28</v>
      </c>
      <c r="D2" s="3"/>
      <c r="E2" s="48"/>
      <c r="F2" s="3"/>
      <c r="G2" s="3" t="s">
        <v>96</v>
      </c>
      <c r="H2" s="3"/>
      <c r="I2" s="48"/>
      <c r="J2" s="9" t="s">
        <v>32</v>
      </c>
      <c r="K2" s="49" t="s">
        <v>27</v>
      </c>
      <c r="L2" s="40"/>
    </row>
    <row r="3" spans="1:12" x14ac:dyDescent="0.2">
      <c r="A3" s="9" t="s">
        <v>22</v>
      </c>
      <c r="B3" s="44" t="s">
        <v>30</v>
      </c>
      <c r="C3" s="9" t="s">
        <v>17</v>
      </c>
      <c r="D3" s="9" t="s">
        <v>19</v>
      </c>
      <c r="E3" s="45" t="s">
        <v>0</v>
      </c>
      <c r="F3" s="9" t="s">
        <v>24</v>
      </c>
      <c r="G3" s="9" t="s">
        <v>112</v>
      </c>
      <c r="H3" s="9" t="s">
        <v>20</v>
      </c>
      <c r="I3" s="45" t="s">
        <v>0</v>
      </c>
      <c r="J3" s="9" t="s">
        <v>23</v>
      </c>
      <c r="K3" s="44" t="s">
        <v>82</v>
      </c>
      <c r="L3" s="9" t="s">
        <v>71</v>
      </c>
    </row>
    <row r="4" spans="1:12" x14ac:dyDescent="0.2">
      <c r="A4" s="57" t="s">
        <v>34</v>
      </c>
      <c r="B4" s="44" t="s">
        <v>23</v>
      </c>
      <c r="C4" s="9"/>
      <c r="D4" s="9"/>
      <c r="E4" s="45"/>
      <c r="F4" s="9"/>
      <c r="G4" s="9" t="s">
        <v>105</v>
      </c>
      <c r="H4" s="9"/>
      <c r="I4" s="45"/>
      <c r="J4" s="9"/>
      <c r="K4" s="44" t="s">
        <v>25</v>
      </c>
      <c r="L4" s="9"/>
    </row>
    <row r="5" spans="1:12" x14ac:dyDescent="0.2">
      <c r="A5" s="40"/>
      <c r="B5" s="47"/>
      <c r="C5" s="40"/>
      <c r="D5" s="40"/>
      <c r="E5" s="46"/>
      <c r="F5" s="40"/>
      <c r="G5" s="40" t="s">
        <v>39</v>
      </c>
      <c r="H5" s="40"/>
      <c r="I5" s="46"/>
      <c r="J5" s="40"/>
      <c r="K5" s="47" t="s">
        <v>33</v>
      </c>
      <c r="L5" s="40"/>
    </row>
    <row r="6" spans="1:12" ht="12" customHeight="1" x14ac:dyDescent="0.2">
      <c r="A6" s="55"/>
      <c r="B6" s="55"/>
      <c r="C6" s="53"/>
      <c r="D6" s="53"/>
      <c r="E6" s="53"/>
      <c r="F6" s="53" t="s">
        <v>52</v>
      </c>
      <c r="G6" s="53"/>
      <c r="H6" s="53"/>
      <c r="I6" s="53"/>
      <c r="J6" s="53"/>
      <c r="K6" s="106" t="s">
        <v>90</v>
      </c>
      <c r="L6" s="106"/>
    </row>
    <row r="7" spans="1:12" ht="12" customHeight="1" x14ac:dyDescent="0.2">
      <c r="B7" s="59"/>
      <c r="C7" s="59"/>
      <c r="D7" s="59"/>
      <c r="E7" s="59"/>
      <c r="F7" s="59"/>
      <c r="G7" s="59"/>
      <c r="H7" s="59"/>
      <c r="I7" s="59"/>
      <c r="J7" s="59"/>
      <c r="K7" s="60"/>
      <c r="L7" s="52"/>
    </row>
    <row r="8" spans="1:12" x14ac:dyDescent="0.2">
      <c r="A8" s="5" t="s">
        <v>43</v>
      </c>
      <c r="B8" s="61">
        <v>1975.341312</v>
      </c>
      <c r="C8" s="61">
        <f>+'tab21'!M6</f>
        <v>3741.64</v>
      </c>
      <c r="D8" s="61">
        <v>61.729416000000001</v>
      </c>
      <c r="E8" s="61">
        <f>SUM(B8:D8)</f>
        <v>5778.710728</v>
      </c>
      <c r="F8" s="61">
        <v>1719.588</v>
      </c>
      <c r="G8" s="61">
        <f>+I8-F8-H8</f>
        <v>339.92541400000027</v>
      </c>
      <c r="H8" s="61">
        <v>3317.9561100000001</v>
      </c>
      <c r="I8" s="61">
        <f t="shared" ref="I8:I46" si="0">+E8-J8</f>
        <v>5377.4695240000001</v>
      </c>
      <c r="J8" s="61">
        <v>401.24120399999998</v>
      </c>
      <c r="K8" s="65">
        <v>10.9</v>
      </c>
      <c r="L8" s="66" t="s">
        <v>61</v>
      </c>
    </row>
    <row r="9" spans="1:12" x14ac:dyDescent="0.2">
      <c r="A9" s="5" t="s">
        <v>44</v>
      </c>
      <c r="B9" s="62">
        <f t="shared" ref="B9:B50" si="1">+J8</f>
        <v>401.24120399999998</v>
      </c>
      <c r="C9" s="61">
        <f>+'tab21'!M7</f>
        <v>4487.41</v>
      </c>
      <c r="D9" s="61">
        <v>70.547904000000003</v>
      </c>
      <c r="E9" s="61">
        <f t="shared" ref="E9:E28" si="2">SUM(B9:D9)</f>
        <v>4959.1991079999998</v>
      </c>
      <c r="F9" s="61">
        <v>824.5204</v>
      </c>
      <c r="G9" s="61">
        <f t="shared" ref="G9:G41" si="3">+I9-F9-H9</f>
        <v>391.23055199999953</v>
      </c>
      <c r="H9" s="61">
        <v>3428.1872100000001</v>
      </c>
      <c r="I9" s="61">
        <f t="shared" si="0"/>
        <v>4643.9381619999995</v>
      </c>
      <c r="J9" s="61">
        <v>315.26094599999999</v>
      </c>
      <c r="K9" s="67">
        <v>10.8</v>
      </c>
      <c r="L9" s="66" t="s">
        <v>61</v>
      </c>
    </row>
    <row r="10" spans="1:12" x14ac:dyDescent="0.2">
      <c r="A10" s="5" t="s">
        <v>45</v>
      </c>
      <c r="B10" s="62">
        <f t="shared" si="1"/>
        <v>315.26094599999999</v>
      </c>
      <c r="C10" s="61">
        <f>+'tab21'!M8</f>
        <v>5332.8200000000006</v>
      </c>
      <c r="D10" s="61">
        <v>88.184880000000007</v>
      </c>
      <c r="E10" s="61">
        <f t="shared" si="2"/>
        <v>5736.2658260000007</v>
      </c>
      <c r="F10" s="61">
        <v>1688.7236</v>
      </c>
      <c r="G10" s="61">
        <f t="shared" si="3"/>
        <v>420.93903600000021</v>
      </c>
      <c r="H10" s="61">
        <v>2971.8304560000001</v>
      </c>
      <c r="I10" s="61">
        <f t="shared" si="0"/>
        <v>5081.4930920000006</v>
      </c>
      <c r="J10" s="61">
        <v>654.77273400000001</v>
      </c>
      <c r="K10" s="67">
        <v>9.0299999999999994</v>
      </c>
      <c r="L10" s="66" t="s">
        <v>61</v>
      </c>
    </row>
    <row r="11" spans="1:12" x14ac:dyDescent="0.2">
      <c r="A11" s="5" t="s">
        <v>46</v>
      </c>
      <c r="B11" s="62">
        <f t="shared" si="1"/>
        <v>654.77273400000001</v>
      </c>
      <c r="C11" s="61">
        <f>+'tab21'!M9</f>
        <v>3198.5</v>
      </c>
      <c r="D11" s="61">
        <v>68.343282000000002</v>
      </c>
      <c r="E11" s="61">
        <f t="shared" si="2"/>
        <v>3921.6160159999999</v>
      </c>
      <c r="F11" s="61">
        <v>1300.7139999999999</v>
      </c>
      <c r="G11" s="61">
        <f t="shared" si="3"/>
        <v>247.85411199999999</v>
      </c>
      <c r="H11" s="61">
        <v>2302.5</v>
      </c>
      <c r="I11" s="61">
        <f t="shared" si="0"/>
        <v>3851.0681119999999</v>
      </c>
      <c r="J11" s="61">
        <v>70.547904000000003</v>
      </c>
      <c r="K11" s="67">
        <v>13</v>
      </c>
      <c r="L11" s="66" t="s">
        <v>61</v>
      </c>
    </row>
    <row r="12" spans="1:12" x14ac:dyDescent="0.2">
      <c r="A12" s="5" t="s">
        <v>47</v>
      </c>
      <c r="B12" s="62">
        <f t="shared" si="1"/>
        <v>70.547904000000003</v>
      </c>
      <c r="C12" s="61">
        <f>+'tab21'!M10</f>
        <v>3744.53</v>
      </c>
      <c r="D12" s="61">
        <v>57.320171999999999</v>
      </c>
      <c r="E12" s="61">
        <f t="shared" si="2"/>
        <v>3872.3980760000004</v>
      </c>
      <c r="F12" s="61">
        <v>1250.0082</v>
      </c>
      <c r="G12" s="61">
        <f t="shared" si="3"/>
        <v>281.60947400000032</v>
      </c>
      <c r="H12" s="61">
        <v>2183.7804019999999</v>
      </c>
      <c r="I12" s="61">
        <f t="shared" si="0"/>
        <v>3715.3980760000004</v>
      </c>
      <c r="J12" s="61">
        <v>157</v>
      </c>
      <c r="K12" s="67">
        <v>11.3</v>
      </c>
      <c r="L12" s="66" t="s">
        <v>61</v>
      </c>
    </row>
    <row r="13" spans="1:12" x14ac:dyDescent="0.2">
      <c r="A13" s="5" t="s">
        <v>48</v>
      </c>
      <c r="B13" s="62">
        <f t="shared" si="1"/>
        <v>157</v>
      </c>
      <c r="C13" s="61">
        <f>+'tab21'!M11</f>
        <v>3153.02</v>
      </c>
      <c r="D13" s="61">
        <v>57.319600000000001</v>
      </c>
      <c r="E13" s="61">
        <f t="shared" si="2"/>
        <v>3367.3395999999998</v>
      </c>
      <c r="F13" s="61">
        <v>1485.9004</v>
      </c>
      <c r="G13" s="61">
        <f t="shared" si="3"/>
        <v>608.46939999999995</v>
      </c>
      <c r="H13" s="61">
        <v>803.99620000000004</v>
      </c>
      <c r="I13" s="61">
        <f t="shared" si="0"/>
        <v>2898.366</v>
      </c>
      <c r="J13" s="61">
        <v>468.97359999999998</v>
      </c>
      <c r="K13" s="67">
        <v>7.93</v>
      </c>
      <c r="L13" s="66" t="s">
        <v>61</v>
      </c>
    </row>
    <row r="14" spans="1:12" x14ac:dyDescent="0.2">
      <c r="A14" s="5" t="s">
        <v>49</v>
      </c>
      <c r="B14" s="62">
        <f t="shared" si="1"/>
        <v>468.97359999999998</v>
      </c>
      <c r="C14" s="61">
        <f>+'tab21'!M12</f>
        <v>2675.75</v>
      </c>
      <c r="D14" s="61">
        <v>18.613866000000002</v>
      </c>
      <c r="E14" s="61">
        <f t="shared" si="2"/>
        <v>3163.3374659999999</v>
      </c>
      <c r="F14" s="61">
        <v>1399.93497</v>
      </c>
      <c r="G14" s="61">
        <f t="shared" si="3"/>
        <v>535.08619980000014</v>
      </c>
      <c r="H14" s="61">
        <v>670.1256482</v>
      </c>
      <c r="I14" s="61">
        <f t="shared" si="0"/>
        <v>2605.1468180000002</v>
      </c>
      <c r="J14" s="61">
        <v>558.19064800000001</v>
      </c>
      <c r="K14" s="67">
        <v>6.9</v>
      </c>
      <c r="L14" s="66" t="s">
        <v>61</v>
      </c>
    </row>
    <row r="15" spans="1:12" x14ac:dyDescent="0.2">
      <c r="A15" s="5" t="s">
        <v>50</v>
      </c>
      <c r="B15" s="62">
        <f t="shared" si="1"/>
        <v>558.19064800000001</v>
      </c>
      <c r="C15" s="61">
        <f>+'tab21'!M13</f>
        <v>2608.15</v>
      </c>
      <c r="D15" s="61">
        <v>22.023</v>
      </c>
      <c r="E15" s="61">
        <f t="shared" si="2"/>
        <v>3188.3636480000005</v>
      </c>
      <c r="F15" s="61">
        <v>1984.14</v>
      </c>
      <c r="G15" s="61">
        <f t="shared" si="3"/>
        <v>175.84420440000054</v>
      </c>
      <c r="H15" s="61">
        <v>594.32929560000002</v>
      </c>
      <c r="I15" s="61">
        <f t="shared" si="0"/>
        <v>2754.3135000000007</v>
      </c>
      <c r="J15" s="61">
        <v>434.05014799999998</v>
      </c>
      <c r="K15" s="67">
        <v>8.34</v>
      </c>
      <c r="L15" s="66" t="s">
        <v>61</v>
      </c>
    </row>
    <row r="16" spans="1:12" x14ac:dyDescent="0.2">
      <c r="A16" s="5" t="s">
        <v>51</v>
      </c>
      <c r="B16" s="62">
        <f t="shared" si="1"/>
        <v>434.05014799999998</v>
      </c>
      <c r="C16" s="61">
        <f>+'tab21'!M14</f>
        <v>1792.01</v>
      </c>
      <c r="D16" s="61">
        <v>55.091999999999999</v>
      </c>
      <c r="E16" s="61">
        <f t="shared" si="2"/>
        <v>2281.1521480000001</v>
      </c>
      <c r="F16" s="61">
        <v>1267</v>
      </c>
      <c r="G16" s="61">
        <f t="shared" si="3"/>
        <v>651.3401054000002</v>
      </c>
      <c r="H16" s="61">
        <v>186.3570426</v>
      </c>
      <c r="I16" s="61">
        <f t="shared" si="0"/>
        <v>2104.6971480000002</v>
      </c>
      <c r="J16" s="61">
        <v>176.45500000000001</v>
      </c>
      <c r="K16" s="67">
        <v>12.1</v>
      </c>
      <c r="L16" s="66" t="s">
        <v>61</v>
      </c>
    </row>
    <row r="17" spans="1:12" x14ac:dyDescent="0.2">
      <c r="A17" s="5" t="s">
        <v>1</v>
      </c>
      <c r="B17" s="62">
        <f t="shared" si="1"/>
        <v>176.45500000000001</v>
      </c>
      <c r="C17" s="61">
        <f>+'tab21'!M15</f>
        <v>1759.76</v>
      </c>
      <c r="D17" s="61">
        <v>43.342514546654002</v>
      </c>
      <c r="E17" s="61">
        <f t="shared" si="2"/>
        <v>1979.5575145466539</v>
      </c>
      <c r="F17" s="61">
        <v>1204</v>
      </c>
      <c r="G17" s="61">
        <f t="shared" si="3"/>
        <v>506.32467833386198</v>
      </c>
      <c r="H17" s="61">
        <v>211.07583621279201</v>
      </c>
      <c r="I17" s="61">
        <f t="shared" si="0"/>
        <v>1921.400514546654</v>
      </c>
      <c r="J17" s="61">
        <v>58.156999999999996</v>
      </c>
      <c r="K17" s="67">
        <v>10.6</v>
      </c>
      <c r="L17" s="66" t="s">
        <v>61</v>
      </c>
    </row>
    <row r="18" spans="1:12" x14ac:dyDescent="0.2">
      <c r="A18" s="5" t="s">
        <v>2</v>
      </c>
      <c r="B18" s="62">
        <f t="shared" si="1"/>
        <v>58.156999999999996</v>
      </c>
      <c r="C18" s="61">
        <f>+'tab21'!M16</f>
        <v>2274.4050000000002</v>
      </c>
      <c r="D18" s="61">
        <v>87.54264717948999</v>
      </c>
      <c r="E18" s="61">
        <f t="shared" si="2"/>
        <v>2420.1046471794903</v>
      </c>
      <c r="F18" s="61">
        <v>1307</v>
      </c>
      <c r="G18" s="61">
        <f t="shared" si="3"/>
        <v>646.57099857949004</v>
      </c>
      <c r="H18" s="61">
        <v>271.47664859999998</v>
      </c>
      <c r="I18" s="61">
        <f t="shared" si="0"/>
        <v>2225.04764717949</v>
      </c>
      <c r="J18" s="61">
        <v>195.05700000000002</v>
      </c>
      <c r="K18" s="67">
        <v>10.8</v>
      </c>
      <c r="L18" s="66" t="s">
        <v>61</v>
      </c>
    </row>
    <row r="19" spans="1:12" x14ac:dyDescent="0.2">
      <c r="A19" s="5" t="s">
        <v>3</v>
      </c>
      <c r="B19" s="62">
        <f t="shared" si="1"/>
        <v>195.05700000000002</v>
      </c>
      <c r="C19" s="61">
        <f>+'tab21'!M17</f>
        <v>3613.0299999999997</v>
      </c>
      <c r="D19" s="61">
        <v>166</v>
      </c>
      <c r="E19" s="61">
        <f t="shared" si="2"/>
        <v>3974.0869999999995</v>
      </c>
      <c r="F19" s="61">
        <v>2099</v>
      </c>
      <c r="G19" s="61">
        <f t="shared" si="3"/>
        <v>979.58039999999937</v>
      </c>
      <c r="H19" s="61">
        <v>317.11259999999999</v>
      </c>
      <c r="I19" s="61">
        <f t="shared" si="0"/>
        <v>3395.6929999999993</v>
      </c>
      <c r="J19" s="61">
        <v>578.39400000000001</v>
      </c>
      <c r="K19" s="67">
        <v>8.69</v>
      </c>
      <c r="L19" s="67">
        <v>8.9</v>
      </c>
    </row>
    <row r="20" spans="1:12" x14ac:dyDescent="0.2">
      <c r="A20" s="5" t="s">
        <v>4</v>
      </c>
      <c r="B20" s="62">
        <f t="shared" si="1"/>
        <v>578.39400000000001</v>
      </c>
      <c r="C20" s="61">
        <f>+'tab21'!M18</f>
        <v>2564.9850000000001</v>
      </c>
      <c r="D20" s="61">
        <v>104</v>
      </c>
      <c r="E20" s="61">
        <f t="shared" si="2"/>
        <v>3247.3789999999999</v>
      </c>
      <c r="F20" s="61">
        <v>2035.7850000000001</v>
      </c>
      <c r="G20" s="61">
        <f t="shared" si="3"/>
        <v>800.41699999999969</v>
      </c>
      <c r="H20" s="61">
        <v>260</v>
      </c>
      <c r="I20" s="61">
        <f t="shared" si="0"/>
        <v>3096.2019999999998</v>
      </c>
      <c r="J20" s="61">
        <v>151.17699999999999</v>
      </c>
      <c r="K20" s="67">
        <v>9.74</v>
      </c>
      <c r="L20" s="67">
        <v>8.9</v>
      </c>
    </row>
    <row r="21" spans="1:12" x14ac:dyDescent="0.2">
      <c r="A21" s="5" t="s">
        <v>5</v>
      </c>
      <c r="B21" s="62">
        <f t="shared" si="1"/>
        <v>151.17699999999999</v>
      </c>
      <c r="C21" s="61">
        <f>+'tab21'!M19</f>
        <v>2572.0630000000001</v>
      </c>
      <c r="D21" s="61">
        <v>53.756966400000003</v>
      </c>
      <c r="E21" s="61">
        <f t="shared" si="2"/>
        <v>2776.9969664</v>
      </c>
      <c r="F21" s="61">
        <v>1457</v>
      </c>
      <c r="G21" s="61">
        <f t="shared" si="3"/>
        <v>945.94876860000022</v>
      </c>
      <c r="H21" s="61">
        <v>218.35019779999999</v>
      </c>
      <c r="I21" s="61">
        <f t="shared" si="0"/>
        <v>2621.2989664000002</v>
      </c>
      <c r="J21" s="61">
        <v>155.69799999999998</v>
      </c>
      <c r="K21" s="67">
        <v>12.9</v>
      </c>
      <c r="L21" s="67">
        <v>8.9</v>
      </c>
    </row>
    <row r="22" spans="1:12" x14ac:dyDescent="0.2">
      <c r="A22" s="5" t="s">
        <v>6</v>
      </c>
      <c r="B22" s="62">
        <f t="shared" si="1"/>
        <v>155.69799999999998</v>
      </c>
      <c r="C22" s="61">
        <f>+'tab21'!M20</f>
        <v>4835.8250000000007</v>
      </c>
      <c r="D22" s="61">
        <v>92.804841600000003</v>
      </c>
      <c r="E22" s="61">
        <f t="shared" si="2"/>
        <v>5084.3278416000012</v>
      </c>
      <c r="F22" s="61">
        <v>2894.4017032000002</v>
      </c>
      <c r="G22" s="61">
        <f t="shared" si="3"/>
        <v>1330.948397000001</v>
      </c>
      <c r="H22" s="61">
        <v>631.63774139999998</v>
      </c>
      <c r="I22" s="61">
        <f t="shared" si="0"/>
        <v>4856.987841600001</v>
      </c>
      <c r="J22" s="61">
        <v>227.34</v>
      </c>
      <c r="K22" s="67">
        <v>10.7</v>
      </c>
      <c r="L22" s="67">
        <v>8.6999999999999993</v>
      </c>
    </row>
    <row r="23" spans="1:12" x14ac:dyDescent="0.2">
      <c r="A23" s="5" t="s">
        <v>7</v>
      </c>
      <c r="B23" s="62">
        <f t="shared" si="1"/>
        <v>227.34</v>
      </c>
      <c r="C23" s="61">
        <f>+'tab21'!M21</f>
        <v>4009.3319999999999</v>
      </c>
      <c r="D23" s="61">
        <v>46.444308200000002</v>
      </c>
      <c r="E23" s="61">
        <f t="shared" si="2"/>
        <v>4283.1163081999994</v>
      </c>
      <c r="F23" s="61">
        <v>2017.8395155999999</v>
      </c>
      <c r="G23" s="61">
        <f t="shared" si="3"/>
        <v>1318.0377494736974</v>
      </c>
      <c r="H23" s="61">
        <v>494.28604312630205</v>
      </c>
      <c r="I23" s="61">
        <f t="shared" si="0"/>
        <v>3830.1633081999994</v>
      </c>
      <c r="J23" s="61">
        <v>452.95299999999997</v>
      </c>
      <c r="K23" s="67">
        <v>11.5</v>
      </c>
      <c r="L23" s="67">
        <v>8.6999999999999993</v>
      </c>
    </row>
    <row r="24" spans="1:12" x14ac:dyDescent="0.2">
      <c r="A24" s="5" t="s">
        <v>8</v>
      </c>
      <c r="B24" s="62">
        <f t="shared" si="1"/>
        <v>452.95299999999997</v>
      </c>
      <c r="C24" s="61">
        <f>+'tab21'!M22</f>
        <v>3559.3429999999998</v>
      </c>
      <c r="D24" s="61">
        <v>39.61</v>
      </c>
      <c r="E24" s="61">
        <f t="shared" si="2"/>
        <v>4051.9059999999999</v>
      </c>
      <c r="F24" s="61">
        <v>1861.3724397999999</v>
      </c>
      <c r="G24" s="61">
        <f t="shared" si="3"/>
        <v>1428.387598484238</v>
      </c>
      <c r="H24" s="61">
        <v>329.14096171576205</v>
      </c>
      <c r="I24" s="61">
        <f t="shared" si="0"/>
        <v>3618.9009999999998</v>
      </c>
      <c r="J24" s="61">
        <v>433.005</v>
      </c>
      <c r="K24" s="67">
        <v>11.7</v>
      </c>
      <c r="L24" s="67">
        <v>8.91</v>
      </c>
    </row>
    <row r="25" spans="1:12" x14ac:dyDescent="0.2">
      <c r="A25" s="5" t="s">
        <v>9</v>
      </c>
      <c r="B25" s="62">
        <f t="shared" si="1"/>
        <v>433.005</v>
      </c>
      <c r="C25" s="61">
        <f>+'tab21'!M23</f>
        <v>3676.9519999999998</v>
      </c>
      <c r="D25" s="61">
        <v>64.891794000000004</v>
      </c>
      <c r="E25" s="61">
        <f t="shared" si="2"/>
        <v>4174.8487939999995</v>
      </c>
      <c r="F25" s="61">
        <v>2338.1436450000001</v>
      </c>
      <c r="G25" s="61">
        <f t="shared" si="3"/>
        <v>1216.5631489999996</v>
      </c>
      <c r="H25" s="61">
        <v>417.83</v>
      </c>
      <c r="I25" s="61">
        <f t="shared" si="0"/>
        <v>3972.5367939999996</v>
      </c>
      <c r="J25" s="61">
        <v>202.31200000000001</v>
      </c>
      <c r="K25" s="67">
        <v>11.6</v>
      </c>
      <c r="L25" s="67">
        <v>9.3000000000000007</v>
      </c>
    </row>
    <row r="26" spans="1:12" x14ac:dyDescent="0.2">
      <c r="A26" s="5" t="s">
        <v>10</v>
      </c>
      <c r="B26" s="62">
        <f t="shared" si="1"/>
        <v>202.31200000000001</v>
      </c>
      <c r="C26" s="61">
        <f>+'tab21'!M24</f>
        <v>5273.1619999999994</v>
      </c>
      <c r="D26" s="61">
        <v>75.477999999999994</v>
      </c>
      <c r="E26" s="61">
        <f t="shared" si="2"/>
        <v>5550.9519999999993</v>
      </c>
      <c r="F26" s="61">
        <v>2595.9517735999998</v>
      </c>
      <c r="G26" s="61">
        <f t="shared" si="3"/>
        <v>1874.0452274094555</v>
      </c>
      <c r="H26" s="61">
        <v>572.73099899054398</v>
      </c>
      <c r="I26" s="61">
        <f t="shared" si="0"/>
        <v>5042.7279999999992</v>
      </c>
      <c r="J26" s="61">
        <v>508.22400000000005</v>
      </c>
      <c r="K26" s="67">
        <v>10.6</v>
      </c>
      <c r="L26" s="67">
        <v>9.3000000000000007</v>
      </c>
    </row>
    <row r="27" spans="1:12" x14ac:dyDescent="0.2">
      <c r="A27" s="5" t="s">
        <v>11</v>
      </c>
      <c r="B27" s="72">
        <f t="shared" si="1"/>
        <v>508.22400000000005</v>
      </c>
      <c r="C27" s="71">
        <f>+'tab21'!M25</f>
        <v>4341.8620000000001</v>
      </c>
      <c r="D27" s="71">
        <v>91.439342996400001</v>
      </c>
      <c r="E27" s="71">
        <f t="shared" si="2"/>
        <v>4941.5253429964005</v>
      </c>
      <c r="F27" s="71">
        <v>2511</v>
      </c>
      <c r="G27" s="71">
        <f t="shared" si="3"/>
        <v>1468.9095197934002</v>
      </c>
      <c r="H27" s="71">
        <v>451.47682320299998</v>
      </c>
      <c r="I27" s="71">
        <f t="shared" si="0"/>
        <v>4431.3863429964003</v>
      </c>
      <c r="J27" s="71">
        <v>510.13900000000001</v>
      </c>
      <c r="K27" s="68">
        <v>7.53</v>
      </c>
      <c r="L27" s="68">
        <v>9.3000000000000007</v>
      </c>
    </row>
    <row r="28" spans="1:12" x14ac:dyDescent="0.2">
      <c r="A28" s="5" t="s">
        <v>94</v>
      </c>
      <c r="B28" s="62">
        <f t="shared" si="1"/>
        <v>510.13900000000001</v>
      </c>
      <c r="C28" s="61">
        <f>+'tab21'!M26</f>
        <v>3544.4279999999999</v>
      </c>
      <c r="D28" s="63">
        <v>144.65979992519999</v>
      </c>
      <c r="E28" s="63">
        <f t="shared" si="2"/>
        <v>4199.2267999251999</v>
      </c>
      <c r="F28" s="63">
        <v>2035.51</v>
      </c>
      <c r="G28" s="63">
        <f t="shared" si="3"/>
        <v>1375.8177999251998</v>
      </c>
      <c r="H28" s="63">
        <v>442.90800000000002</v>
      </c>
      <c r="I28" s="63">
        <f t="shared" si="0"/>
        <v>3854.2357999251999</v>
      </c>
      <c r="J28" s="63">
        <v>344.99099999999999</v>
      </c>
      <c r="K28" s="67">
        <v>6.89</v>
      </c>
      <c r="L28" s="67">
        <v>9.3000000000000007</v>
      </c>
    </row>
    <row r="29" spans="1:12" x14ac:dyDescent="0.2">
      <c r="A29" s="5" t="s">
        <v>53</v>
      </c>
      <c r="B29" s="62">
        <f t="shared" si="1"/>
        <v>344.99099999999999</v>
      </c>
      <c r="C29" s="61">
        <f>+'tab21'!M27</f>
        <v>3418.759</v>
      </c>
      <c r="D29" s="63">
        <v>168.51711689819999</v>
      </c>
      <c r="E29" s="63">
        <f t="shared" ref="E29:E46" si="4">SUM(B29:D29)</f>
        <v>3932.2671168982001</v>
      </c>
      <c r="F29" s="63">
        <v>1676.4056</v>
      </c>
      <c r="G29" s="63">
        <f t="shared" si="3"/>
        <v>1499.03340992621</v>
      </c>
      <c r="H29" s="63">
        <v>517.34110697199003</v>
      </c>
      <c r="I29" s="63">
        <f t="shared" si="0"/>
        <v>3692.7801168982</v>
      </c>
      <c r="J29" s="63">
        <v>239.48699999999999</v>
      </c>
      <c r="K29" s="67">
        <v>9.6199999999999992</v>
      </c>
      <c r="L29" s="67">
        <v>9.3000000000000007</v>
      </c>
    </row>
    <row r="30" spans="1:12" x14ac:dyDescent="0.2">
      <c r="A30" s="5" t="s">
        <v>55</v>
      </c>
      <c r="B30" s="63">
        <f t="shared" si="1"/>
        <v>239.48699999999999</v>
      </c>
      <c r="C30" s="61">
        <f>+'tab21'!M28</f>
        <v>2451.2469999999998</v>
      </c>
      <c r="D30" s="63">
        <v>216.095</v>
      </c>
      <c r="E30" s="63">
        <f t="shared" si="4"/>
        <v>2906.8289999999997</v>
      </c>
      <c r="F30" s="63">
        <v>702.7</v>
      </c>
      <c r="G30" s="63">
        <f t="shared" si="3"/>
        <v>1398.1367744705515</v>
      </c>
      <c r="H30" s="63">
        <v>366.28622552944802</v>
      </c>
      <c r="I30" s="63">
        <f t="shared" si="0"/>
        <v>2467.1229999999996</v>
      </c>
      <c r="J30" s="63">
        <v>439.70600000000002</v>
      </c>
      <c r="K30" s="67">
        <v>12.1</v>
      </c>
      <c r="L30" s="67">
        <v>9.6</v>
      </c>
    </row>
    <row r="31" spans="1:12" x14ac:dyDescent="0.2">
      <c r="A31" s="5" t="s">
        <v>95</v>
      </c>
      <c r="B31" s="63">
        <f t="shared" si="1"/>
        <v>439.70600000000002</v>
      </c>
      <c r="C31" s="61">
        <f>+'tab21'!M29</f>
        <v>2665.2260000000001</v>
      </c>
      <c r="D31" s="63">
        <v>197.33799999999999</v>
      </c>
      <c r="E31" s="63">
        <f t="shared" si="4"/>
        <v>3302.2700000000004</v>
      </c>
      <c r="F31" s="63">
        <v>1382.9</v>
      </c>
      <c r="G31" s="63">
        <f t="shared" si="3"/>
        <v>1185.3804308256706</v>
      </c>
      <c r="H31" s="63">
        <v>374.86556917433001</v>
      </c>
      <c r="I31" s="63">
        <f t="shared" si="0"/>
        <v>2943.1460000000006</v>
      </c>
      <c r="J31" s="63">
        <v>359.12400000000002</v>
      </c>
      <c r="K31" s="67">
        <v>12.1</v>
      </c>
      <c r="L31" s="67">
        <v>9.6</v>
      </c>
    </row>
    <row r="32" spans="1:12" x14ac:dyDescent="0.2">
      <c r="A32" s="5" t="s">
        <v>57</v>
      </c>
      <c r="B32" s="63">
        <f t="shared" si="1"/>
        <v>359.12400000000002</v>
      </c>
      <c r="C32" s="61">
        <f>+'tab21'!M30</f>
        <v>2049.6129999999998</v>
      </c>
      <c r="D32" s="63">
        <v>97.772999999999996</v>
      </c>
      <c r="E32" s="63">
        <f t="shared" si="4"/>
        <v>2506.5100000000002</v>
      </c>
      <c r="F32" s="63">
        <v>609</v>
      </c>
      <c r="G32" s="63">
        <f t="shared" si="3"/>
        <v>1386.8990000000001</v>
      </c>
      <c r="H32" s="63">
        <v>311.56799999999998</v>
      </c>
      <c r="I32" s="63">
        <f t="shared" si="0"/>
        <v>2307.4670000000001</v>
      </c>
      <c r="J32" s="63">
        <v>199.04300000000001</v>
      </c>
      <c r="K32" s="67">
        <v>13.7</v>
      </c>
      <c r="L32" s="67">
        <v>9.3000000000000007</v>
      </c>
    </row>
    <row r="33" spans="1:15" x14ac:dyDescent="0.2">
      <c r="A33" s="5" t="s">
        <v>59</v>
      </c>
      <c r="B33" s="63">
        <f t="shared" si="1"/>
        <v>199.04300000000001</v>
      </c>
      <c r="C33" s="61">
        <f>+'tab21'!M31</f>
        <v>4017.1550000000002</v>
      </c>
      <c r="D33" s="63">
        <v>86.823000000000008</v>
      </c>
      <c r="E33" s="63">
        <f t="shared" si="4"/>
        <v>4303.0210000000006</v>
      </c>
      <c r="F33" s="63">
        <v>1248.0999999999999</v>
      </c>
      <c r="G33" s="63">
        <f t="shared" si="3"/>
        <v>1878.0320000000008</v>
      </c>
      <c r="H33" s="63">
        <v>392.74700000000001</v>
      </c>
      <c r="I33" s="63">
        <f t="shared" si="0"/>
        <v>3518.8790000000008</v>
      </c>
      <c r="J33" s="63">
        <v>784.14200000000005</v>
      </c>
      <c r="K33" s="67">
        <v>12.1</v>
      </c>
      <c r="L33" s="67">
        <v>9.3000000000000007</v>
      </c>
    </row>
    <row r="34" spans="1:15" x14ac:dyDescent="0.2">
      <c r="A34" s="5" t="s">
        <v>60</v>
      </c>
      <c r="B34" s="63">
        <f t="shared" si="1"/>
        <v>784.14200000000005</v>
      </c>
      <c r="C34" s="61">
        <f>+'tab21'!M32</f>
        <v>2143.6129999999998</v>
      </c>
      <c r="D34" s="63">
        <v>246.71899999999999</v>
      </c>
      <c r="E34" s="63">
        <f t="shared" si="4"/>
        <v>3174.4740000000002</v>
      </c>
      <c r="F34" s="63">
        <v>1452</v>
      </c>
      <c r="G34" s="63">
        <f t="shared" si="3"/>
        <v>1020.3260000000002</v>
      </c>
      <c r="H34" s="63">
        <v>400.14799999999997</v>
      </c>
      <c r="I34" s="63">
        <f t="shared" si="0"/>
        <v>2872.4740000000002</v>
      </c>
      <c r="J34" s="63">
        <v>302</v>
      </c>
      <c r="K34" s="67">
        <v>14.5</v>
      </c>
      <c r="L34" s="67">
        <v>9.3000000000000007</v>
      </c>
    </row>
    <row r="35" spans="1:15" x14ac:dyDescent="0.2">
      <c r="A35" s="5" t="s">
        <v>62</v>
      </c>
      <c r="B35" s="63">
        <f t="shared" si="1"/>
        <v>302</v>
      </c>
      <c r="C35" s="61">
        <f>+'tab21'!M33</f>
        <v>2868.87</v>
      </c>
      <c r="D35" s="63">
        <v>192.32400000000001</v>
      </c>
      <c r="E35" s="63">
        <f t="shared" si="4"/>
        <v>3363.194</v>
      </c>
      <c r="F35" s="63">
        <v>1504.8</v>
      </c>
      <c r="G35" s="63">
        <f t="shared" si="3"/>
        <v>1152.58</v>
      </c>
      <c r="H35" s="63">
        <v>441.13299999999998</v>
      </c>
      <c r="I35" s="63">
        <f t="shared" si="0"/>
        <v>3098.5129999999999</v>
      </c>
      <c r="J35" s="63">
        <v>264.68099999999998</v>
      </c>
      <c r="K35" s="67">
        <v>21.7</v>
      </c>
      <c r="L35" s="67">
        <v>9.3000000000000007</v>
      </c>
    </row>
    <row r="36" spans="1:15" x14ac:dyDescent="0.2">
      <c r="A36" s="5" t="s">
        <v>63</v>
      </c>
      <c r="B36" s="63">
        <f t="shared" si="1"/>
        <v>264.68099999999998</v>
      </c>
      <c r="C36" s="61">
        <f>+'tab21'!M34</f>
        <v>3422.84</v>
      </c>
      <c r="D36" s="63">
        <v>154.02600000000001</v>
      </c>
      <c r="E36" s="63">
        <f t="shared" si="4"/>
        <v>3841.547</v>
      </c>
      <c r="F36" s="63">
        <v>1458.3</v>
      </c>
      <c r="G36" s="63">
        <f t="shared" si="3"/>
        <v>1486.3710000000001</v>
      </c>
      <c r="H36" s="63">
        <v>405.488</v>
      </c>
      <c r="I36" s="63">
        <f t="shared" si="0"/>
        <v>3350.1590000000001</v>
      </c>
      <c r="J36" s="63">
        <v>491.38799999999998</v>
      </c>
      <c r="K36" s="67">
        <v>21.8</v>
      </c>
      <c r="L36" s="67">
        <v>9.3000000000000007</v>
      </c>
    </row>
    <row r="37" spans="1:15" x14ac:dyDescent="0.2">
      <c r="A37" s="21" t="s">
        <v>64</v>
      </c>
      <c r="B37" s="63">
        <f t="shared" si="1"/>
        <v>491.38799999999998</v>
      </c>
      <c r="C37" s="61">
        <f>+'tab21'!M35</f>
        <v>3036.46</v>
      </c>
      <c r="D37" s="63">
        <v>102.467</v>
      </c>
      <c r="E37" s="63">
        <f t="shared" si="4"/>
        <v>3630.3150000000001</v>
      </c>
      <c r="F37" s="63">
        <v>1711.5</v>
      </c>
      <c r="G37" s="63">
        <f t="shared" si="3"/>
        <v>1134.4200000000003</v>
      </c>
      <c r="H37" s="63">
        <v>395.02299999999997</v>
      </c>
      <c r="I37" s="63">
        <f t="shared" si="0"/>
        <v>3240.9430000000002</v>
      </c>
      <c r="J37" s="63">
        <v>389.37200000000001</v>
      </c>
      <c r="K37" s="67">
        <v>15.1</v>
      </c>
      <c r="L37" s="67">
        <v>9.3000000000000007</v>
      </c>
    </row>
    <row r="38" spans="1:15" x14ac:dyDescent="0.2">
      <c r="A38" s="21" t="s">
        <v>65</v>
      </c>
      <c r="B38" s="63">
        <f t="shared" si="1"/>
        <v>389.37200000000001</v>
      </c>
      <c r="C38" s="61">
        <f>+'tab21'!M36</f>
        <v>2735.57</v>
      </c>
      <c r="D38" s="63">
        <v>89.617000000000004</v>
      </c>
      <c r="E38" s="63">
        <f t="shared" si="4"/>
        <v>3214.5590000000002</v>
      </c>
      <c r="F38" s="63">
        <v>1295.9680000000001</v>
      </c>
      <c r="G38" s="63">
        <f t="shared" si="3"/>
        <v>1306.1620000000003</v>
      </c>
      <c r="H38" s="63">
        <v>353.76</v>
      </c>
      <c r="I38" s="63">
        <f t="shared" si="0"/>
        <v>2955.8900000000003</v>
      </c>
      <c r="J38" s="63">
        <v>258.66899999999998</v>
      </c>
      <c r="K38" s="67">
        <v>23.3</v>
      </c>
      <c r="L38" s="67">
        <v>10.09</v>
      </c>
    </row>
    <row r="39" spans="1:15" x14ac:dyDescent="0.2">
      <c r="A39" s="21" t="s">
        <v>67</v>
      </c>
      <c r="B39" s="63">
        <f t="shared" si="1"/>
        <v>258.66899999999998</v>
      </c>
      <c r="C39" s="61">
        <f>+'tab21'!M37</f>
        <v>2038.2750000000001</v>
      </c>
      <c r="D39" s="63">
        <v>97.185000000000002</v>
      </c>
      <c r="E39" s="63">
        <f t="shared" si="4"/>
        <v>2394.1289999999999</v>
      </c>
      <c r="F39" s="63">
        <v>770.25300000000004</v>
      </c>
      <c r="G39" s="63">
        <f t="shared" si="3"/>
        <v>1199.2509999999997</v>
      </c>
      <c r="H39" s="63">
        <v>233.77900000000002</v>
      </c>
      <c r="I39" s="63">
        <f t="shared" si="0"/>
        <v>2203.2829999999999</v>
      </c>
      <c r="J39" s="63">
        <v>190.846</v>
      </c>
      <c r="K39" s="67">
        <v>29.1</v>
      </c>
      <c r="L39" s="67">
        <v>10.09</v>
      </c>
    </row>
    <row r="40" spans="1:15" x14ac:dyDescent="0.2">
      <c r="A40" s="21" t="s">
        <v>68</v>
      </c>
      <c r="B40" s="63">
        <f t="shared" si="1"/>
        <v>190.846</v>
      </c>
      <c r="C40" s="61">
        <f>+'tab21'!M38</f>
        <v>2736.06</v>
      </c>
      <c r="D40" s="63">
        <v>117.896</v>
      </c>
      <c r="E40" s="63">
        <f t="shared" si="4"/>
        <v>3044.8020000000001</v>
      </c>
      <c r="F40" s="63">
        <v>993.82799999999997</v>
      </c>
      <c r="G40" s="63">
        <f t="shared" si="3"/>
        <v>1411.3570000000002</v>
      </c>
      <c r="H40" s="63">
        <v>300.74399999999997</v>
      </c>
      <c r="I40" s="63">
        <f t="shared" si="0"/>
        <v>2705.9290000000001</v>
      </c>
      <c r="J40" s="63">
        <v>338.87300000000005</v>
      </c>
      <c r="K40" s="67">
        <v>25.4</v>
      </c>
      <c r="L40" s="67">
        <v>10.09</v>
      </c>
    </row>
    <row r="41" spans="1:15" x14ac:dyDescent="0.2">
      <c r="A41" s="21" t="s">
        <v>77</v>
      </c>
      <c r="B41" s="63">
        <f t="shared" si="1"/>
        <v>338.87300000000005</v>
      </c>
      <c r="C41" s="61">
        <f>+'tab21'!M39</f>
        <v>2021.7649999999999</v>
      </c>
      <c r="D41" s="63">
        <v>143.839</v>
      </c>
      <c r="E41" s="63">
        <f t="shared" si="4"/>
        <v>2504.4769999999999</v>
      </c>
      <c r="F41" s="63">
        <v>1020.18</v>
      </c>
      <c r="G41" s="63">
        <f t="shared" si="3"/>
        <v>1020.5450000000003</v>
      </c>
      <c r="H41" s="63">
        <v>264.00299999999999</v>
      </c>
      <c r="I41" s="63">
        <f t="shared" si="0"/>
        <v>2304.7280000000001</v>
      </c>
      <c r="J41" s="63">
        <v>199.749</v>
      </c>
      <c r="K41" s="67">
        <v>21.4</v>
      </c>
      <c r="L41" s="67">
        <v>10.09</v>
      </c>
    </row>
    <row r="42" spans="1:15" x14ac:dyDescent="0.2">
      <c r="A42" s="21" t="s">
        <v>76</v>
      </c>
      <c r="B42" s="64">
        <f t="shared" si="1"/>
        <v>199.749</v>
      </c>
      <c r="C42" s="71">
        <f>+'tab21'!M40</f>
        <v>2212.3500000000004</v>
      </c>
      <c r="D42" s="64">
        <v>165.15700000000001</v>
      </c>
      <c r="E42" s="64">
        <f t="shared" si="4"/>
        <v>2577.2560000000003</v>
      </c>
      <c r="F42" s="64">
        <v>807</v>
      </c>
      <c r="G42" s="64">
        <f>+I42-F42-H42</f>
        <v>1277.7160000000001</v>
      </c>
      <c r="H42" s="64">
        <v>255.32300000000001</v>
      </c>
      <c r="I42" s="64">
        <f t="shared" si="0"/>
        <v>2340.0390000000002</v>
      </c>
      <c r="J42" s="64">
        <v>237.21699999999998</v>
      </c>
      <c r="K42" s="68">
        <v>21.7</v>
      </c>
      <c r="L42" s="68">
        <v>10.09</v>
      </c>
    </row>
    <row r="43" spans="1:15" x14ac:dyDescent="0.2">
      <c r="A43" s="21" t="s">
        <v>81</v>
      </c>
      <c r="B43" s="63">
        <f t="shared" si="1"/>
        <v>237.21699999999998</v>
      </c>
      <c r="C43" s="61">
        <f>+'tab21'!M41</f>
        <v>2925.0299999999997</v>
      </c>
      <c r="D43" s="64">
        <v>157.75299999999999</v>
      </c>
      <c r="E43" s="63">
        <f t="shared" si="4"/>
        <v>3320</v>
      </c>
      <c r="F43" s="64">
        <v>1091</v>
      </c>
      <c r="G43" s="63">
        <f>+I43-F43-H43</f>
        <v>1598.9859999999999</v>
      </c>
      <c r="H43" s="64">
        <v>217.976</v>
      </c>
      <c r="I43" s="63">
        <f t="shared" si="0"/>
        <v>2907.962</v>
      </c>
      <c r="J43" s="64">
        <v>412.03800000000001</v>
      </c>
      <c r="K43" s="68">
        <v>19.600000000000001</v>
      </c>
      <c r="L43" s="67">
        <v>10.09</v>
      </c>
    </row>
    <row r="44" spans="1:15" x14ac:dyDescent="0.2">
      <c r="A44" s="21" t="s">
        <v>80</v>
      </c>
      <c r="B44" s="63">
        <f t="shared" si="1"/>
        <v>412.03800000000001</v>
      </c>
      <c r="C44" s="61">
        <f>+'tab21'!M42</f>
        <v>2651.6349999999998</v>
      </c>
      <c r="D44" s="64">
        <v>175.83099999999999</v>
      </c>
      <c r="E44" s="63">
        <f t="shared" si="4"/>
        <v>3239.5039999999999</v>
      </c>
      <c r="F44" s="64">
        <v>1120</v>
      </c>
      <c r="G44" s="63">
        <f>+I44-F44-H44</f>
        <v>1331.4770000000001</v>
      </c>
      <c r="H44" s="64">
        <v>198.43899999999999</v>
      </c>
      <c r="I44" s="63">
        <f t="shared" si="0"/>
        <v>2649.9160000000002</v>
      </c>
      <c r="J44" s="64">
        <v>589.58799999999997</v>
      </c>
      <c r="K44" s="68">
        <v>17.399999999999999</v>
      </c>
      <c r="L44" s="67">
        <v>10.09</v>
      </c>
    </row>
    <row r="45" spans="1:15" x14ac:dyDescent="0.2">
      <c r="A45" s="25" t="s">
        <v>84</v>
      </c>
      <c r="B45" s="84">
        <f t="shared" si="1"/>
        <v>589.58799999999997</v>
      </c>
      <c r="C45" s="84">
        <f>+'tab21'!M43</f>
        <v>2137.75</v>
      </c>
      <c r="D45" s="84">
        <v>213.76241385781998</v>
      </c>
      <c r="E45" s="84">
        <f t="shared" si="4"/>
        <v>2941.1004138578196</v>
      </c>
      <c r="F45" s="84">
        <v>1047.1957445</v>
      </c>
      <c r="G45" s="84">
        <f>+I45-F45-H45</f>
        <v>1334.7853540560218</v>
      </c>
      <c r="H45" s="84">
        <v>173.09131530179801</v>
      </c>
      <c r="I45" s="84">
        <f t="shared" si="0"/>
        <v>2555.0724138578198</v>
      </c>
      <c r="J45" s="84">
        <v>386.02800000000002</v>
      </c>
      <c r="K45" s="85">
        <v>17.2</v>
      </c>
      <c r="L45" s="86">
        <v>10.09</v>
      </c>
      <c r="O45" s="87"/>
    </row>
    <row r="46" spans="1:15" x14ac:dyDescent="0.2">
      <c r="A46" s="25" t="s">
        <v>86</v>
      </c>
      <c r="B46" s="84">
        <f t="shared" si="1"/>
        <v>386.02800000000002</v>
      </c>
      <c r="C46" s="84">
        <f>+'tab21'!M44</f>
        <v>2107.0450000000001</v>
      </c>
      <c r="D46" s="84">
        <v>254.03888496486198</v>
      </c>
      <c r="E46" s="84">
        <f t="shared" si="4"/>
        <v>2747.1118849648624</v>
      </c>
      <c r="F46" s="84">
        <v>1069.2419706999999</v>
      </c>
      <c r="G46" s="84">
        <f>+I46-F46-H46</f>
        <v>1250.1936010835504</v>
      </c>
      <c r="H46" s="84">
        <v>141.92831318131201</v>
      </c>
      <c r="I46" s="84">
        <f t="shared" si="0"/>
        <v>2461.3638849648623</v>
      </c>
      <c r="J46" s="84">
        <v>285.74799999999999</v>
      </c>
      <c r="K46" s="85">
        <v>17.399999999999999</v>
      </c>
      <c r="L46" s="86">
        <v>10.09</v>
      </c>
      <c r="O46" s="87"/>
    </row>
    <row r="47" spans="1:15" x14ac:dyDescent="0.2">
      <c r="A47" s="25" t="s">
        <v>85</v>
      </c>
      <c r="B47" s="84">
        <f t="shared" si="1"/>
        <v>285.74799999999999</v>
      </c>
      <c r="C47" s="84">
        <f>+'tab21'!M45</f>
        <v>1956.0349999999999</v>
      </c>
      <c r="D47" s="84">
        <v>399.15442106790795</v>
      </c>
      <c r="E47" s="84">
        <f>SUM(B47:D47)</f>
        <v>2640.937421067908</v>
      </c>
      <c r="F47" s="84">
        <v>857.59819917999994</v>
      </c>
      <c r="G47" s="84">
        <f t="shared" ref="G47:G48" si="5">+I47-F47-H47</f>
        <v>1490.1588194754243</v>
      </c>
      <c r="H47" s="84">
        <v>98.895402412483989</v>
      </c>
      <c r="I47" s="84">
        <f>+E47-J47</f>
        <v>2446.6524210679081</v>
      </c>
      <c r="J47" s="84">
        <v>194.28500000000003</v>
      </c>
      <c r="K47" s="85">
        <v>19.5</v>
      </c>
      <c r="L47" s="86">
        <v>10.09</v>
      </c>
      <c r="O47" s="87"/>
    </row>
    <row r="48" spans="1:15" x14ac:dyDescent="0.2">
      <c r="A48" s="88" t="s">
        <v>121</v>
      </c>
      <c r="B48" s="84">
        <f t="shared" si="1"/>
        <v>194.28500000000003</v>
      </c>
      <c r="C48" s="84">
        <f>+'tab21'!M46</f>
        <v>2982.8900000000003</v>
      </c>
      <c r="D48" s="84">
        <v>375.85089858772199</v>
      </c>
      <c r="E48" s="84">
        <f>SUM(B48:D48)</f>
        <v>3553.0258985877222</v>
      </c>
      <c r="F48" s="84">
        <v>1111.1298004799999</v>
      </c>
      <c r="G48" s="84">
        <f t="shared" si="5"/>
        <v>1917.9147879737384</v>
      </c>
      <c r="H48" s="84">
        <v>129.37431013398398</v>
      </c>
      <c r="I48" s="84">
        <f>+E48-J48</f>
        <v>3158.4188985877222</v>
      </c>
      <c r="J48" s="84">
        <v>394.60699999999997</v>
      </c>
      <c r="K48" s="86">
        <v>21.3</v>
      </c>
      <c r="L48" s="86">
        <v>10.09</v>
      </c>
      <c r="O48" s="87"/>
    </row>
    <row r="49" spans="1:15" x14ac:dyDescent="0.2">
      <c r="A49" s="88" t="s">
        <v>122</v>
      </c>
      <c r="B49" s="84">
        <f t="shared" si="1"/>
        <v>394.60699999999997</v>
      </c>
      <c r="C49" s="84">
        <f>+'tab21'!M47</f>
        <v>1905.2850000000001</v>
      </c>
      <c r="D49" s="84">
        <v>386.71483793455792</v>
      </c>
      <c r="E49" s="84">
        <f>SUM(B49:D49)</f>
        <v>2686.6068379345579</v>
      </c>
      <c r="F49" s="84">
        <v>959.01083969999991</v>
      </c>
      <c r="G49" s="84">
        <f>+I49-F49-H49</f>
        <v>1323.8406913938343</v>
      </c>
      <c r="H49" s="84">
        <v>109.15130684072398</v>
      </c>
      <c r="I49" s="84">
        <f>+E49-J49</f>
        <v>2392.0028379345581</v>
      </c>
      <c r="J49" s="84">
        <v>294.60399999999998</v>
      </c>
      <c r="K49" s="86">
        <v>32.9</v>
      </c>
      <c r="L49" s="86">
        <v>10.09</v>
      </c>
      <c r="O49" s="87"/>
    </row>
    <row r="50" spans="1:15" x14ac:dyDescent="0.2">
      <c r="A50" s="75" t="s">
        <v>123</v>
      </c>
      <c r="B50" s="89">
        <f t="shared" si="1"/>
        <v>294.60399999999998</v>
      </c>
      <c r="C50" s="89">
        <f>+'tab21'!M48</f>
        <v>2812.54</v>
      </c>
      <c r="D50" s="89">
        <v>370</v>
      </c>
      <c r="E50" s="89">
        <f>SUM(B50:D50)</f>
        <v>3477.1439999999998</v>
      </c>
      <c r="F50" s="89">
        <v>1322.7735719999998</v>
      </c>
      <c r="G50" s="89">
        <f>+I50-F50-H50</f>
        <v>1672.944428</v>
      </c>
      <c r="H50" s="89">
        <v>120</v>
      </c>
      <c r="I50" s="89">
        <f>+E50-J50</f>
        <v>3115.7179999999998</v>
      </c>
      <c r="J50" s="89">
        <v>361.42600000000004</v>
      </c>
      <c r="K50" s="90">
        <v>27.85</v>
      </c>
      <c r="L50" s="90">
        <v>10.09</v>
      </c>
      <c r="O50" s="87"/>
    </row>
    <row r="51" spans="1:15" x14ac:dyDescent="0.2">
      <c r="A51" s="25" t="s">
        <v>104</v>
      </c>
      <c r="B51" s="63"/>
      <c r="C51" s="63"/>
      <c r="D51" s="63"/>
      <c r="E51" s="63"/>
      <c r="F51" s="64"/>
      <c r="G51" s="63"/>
      <c r="H51" s="63"/>
      <c r="I51" s="63"/>
      <c r="J51" s="63"/>
      <c r="K51" s="70"/>
      <c r="L51" s="66"/>
    </row>
    <row r="52" spans="1:15" s="4" customFormat="1" ht="12" customHeight="1" x14ac:dyDescent="0.2">
      <c r="A52" s="19" t="s">
        <v>100</v>
      </c>
      <c r="B52" s="19"/>
    </row>
    <row r="53" spans="1:15" s="4" customFormat="1" x14ac:dyDescent="0.2">
      <c r="A53" t="s">
        <v>124</v>
      </c>
    </row>
    <row r="54" spans="1:15" x14ac:dyDescent="0.2">
      <c r="A54" t="s">
        <v>106</v>
      </c>
    </row>
    <row r="55" spans="1:15" x14ac:dyDescent="0.2">
      <c r="A55" t="s">
        <v>97</v>
      </c>
      <c r="K55" s="38"/>
    </row>
    <row r="56" spans="1:15" x14ac:dyDescent="0.2">
      <c r="L56" s="82" t="s">
        <v>120</v>
      </c>
    </row>
  </sheetData>
  <mergeCells count="1">
    <mergeCell ref="K6:L6"/>
  </mergeCells>
  <pageMargins left="0.7" right="0.7" top="0.75" bottom="0.75" header="0.3" footer="0.3"/>
  <pageSetup scale="87" firstPageNumber="22" orientation="portrait" useFirstPageNumber="1" r:id="rId1"/>
  <headerFooter alignWithMargins="0">
    <oddFooter>&amp;C&amp;P
Oil Crops Yearbook/OCS-2020
March 2020
Economic Research Service, USDA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C70BE-4A64-43EC-8664-64BB87627E27}">
  <sheetPr>
    <pageSetUpPr fitToPage="1"/>
  </sheetPr>
  <dimension ref="A1:M54"/>
  <sheetViews>
    <sheetView zoomScaleNormal="100" zoomScaleSheetLayoutView="100" workbookViewId="0">
      <pane xSplit="1" ySplit="6" topLeftCell="B26" activePane="bottomRight" state="frozen"/>
      <selection pane="topRight"/>
      <selection pane="bottomLeft"/>
      <selection pane="bottomRight"/>
    </sheetView>
  </sheetViews>
  <sheetFormatPr defaultRowHeight="10.199999999999999" x14ac:dyDescent="0.2"/>
  <cols>
    <col min="1" max="1" width="11.42578125" customWidth="1"/>
    <col min="2" max="9" width="13.28515625" customWidth="1"/>
    <col min="10" max="10" width="14.28515625" customWidth="1"/>
  </cols>
  <sheetData>
    <row r="1" spans="1:13" x14ac:dyDescent="0.2">
      <c r="A1" s="83" t="s">
        <v>116</v>
      </c>
      <c r="B1" s="1"/>
      <c r="C1" s="1"/>
      <c r="D1" s="1"/>
      <c r="E1" s="1"/>
      <c r="F1" s="1"/>
      <c r="G1" s="1"/>
      <c r="H1" s="1"/>
      <c r="I1" s="1"/>
      <c r="J1" s="1"/>
    </row>
    <row r="2" spans="1:13" x14ac:dyDescent="0.2">
      <c r="A2" s="9" t="s">
        <v>93</v>
      </c>
      <c r="B2" s="49"/>
      <c r="C2" s="3" t="s">
        <v>28</v>
      </c>
      <c r="D2" s="3"/>
      <c r="E2" s="3"/>
      <c r="F2" s="3"/>
      <c r="G2" s="3" t="s">
        <v>26</v>
      </c>
      <c r="H2" s="48"/>
      <c r="I2" s="9" t="s">
        <v>32</v>
      </c>
      <c r="J2" s="49" t="s">
        <v>27</v>
      </c>
    </row>
    <row r="3" spans="1:13" x14ac:dyDescent="0.2">
      <c r="A3" s="9" t="s">
        <v>41</v>
      </c>
      <c r="B3" s="44" t="s">
        <v>30</v>
      </c>
      <c r="C3" s="9" t="s">
        <v>17</v>
      </c>
      <c r="D3" s="9" t="s">
        <v>19</v>
      </c>
      <c r="E3" s="9" t="s">
        <v>35</v>
      </c>
      <c r="F3" s="9" t="s">
        <v>31</v>
      </c>
      <c r="G3" s="9" t="s">
        <v>20</v>
      </c>
      <c r="H3" s="45" t="s">
        <v>0</v>
      </c>
      <c r="I3" s="9" t="s">
        <v>23</v>
      </c>
      <c r="J3" s="44" t="s">
        <v>36</v>
      </c>
    </row>
    <row r="4" spans="1:13" x14ac:dyDescent="0.2">
      <c r="A4" s="9" t="s">
        <v>29</v>
      </c>
      <c r="B4" s="44" t="s">
        <v>23</v>
      </c>
      <c r="C4" s="9"/>
      <c r="D4" s="9"/>
      <c r="E4" s="9"/>
      <c r="F4" s="9"/>
      <c r="G4" s="9"/>
      <c r="H4" s="45"/>
      <c r="I4" s="9"/>
      <c r="J4" s="44" t="s">
        <v>75</v>
      </c>
    </row>
    <row r="5" spans="1:13" x14ac:dyDescent="0.2">
      <c r="A5" s="40"/>
      <c r="B5" s="47"/>
      <c r="C5" s="40"/>
      <c r="D5" s="40"/>
      <c r="E5" s="40"/>
      <c r="F5" s="40"/>
      <c r="G5" s="40"/>
      <c r="H5" s="46"/>
      <c r="I5" s="40"/>
      <c r="J5" s="47" t="s">
        <v>42</v>
      </c>
    </row>
    <row r="6" spans="1:13" x14ac:dyDescent="0.2">
      <c r="A6" s="55"/>
      <c r="B6" s="55"/>
      <c r="C6" s="53"/>
      <c r="D6" s="53"/>
      <c r="E6" s="53" t="s">
        <v>56</v>
      </c>
      <c r="F6" s="53"/>
      <c r="G6" s="53"/>
      <c r="H6" s="53"/>
      <c r="I6" s="53"/>
      <c r="J6" s="55" t="s">
        <v>88</v>
      </c>
    </row>
    <row r="7" spans="1:13" x14ac:dyDescent="0.2">
      <c r="J7" s="19"/>
    </row>
    <row r="8" spans="1:13" x14ac:dyDescent="0.2">
      <c r="A8" s="5" t="s">
        <v>43</v>
      </c>
      <c r="B8" s="15">
        <v>4</v>
      </c>
      <c r="C8" s="16">
        <v>483.9</v>
      </c>
      <c r="D8" s="16">
        <v>4</v>
      </c>
      <c r="E8" s="16">
        <f>SUM(B8:D8)</f>
        <v>491.9</v>
      </c>
      <c r="F8" s="16">
        <f>+H8-G8</f>
        <v>488.9</v>
      </c>
      <c r="G8" s="15">
        <v>0</v>
      </c>
      <c r="H8" s="16">
        <f t="shared" ref="H8:H50" si="0">+E8-I8</f>
        <v>488.9</v>
      </c>
      <c r="I8" s="15">
        <v>3</v>
      </c>
      <c r="J8" s="34">
        <v>110.92</v>
      </c>
      <c r="K8" s="6"/>
      <c r="M8" s="69"/>
    </row>
    <row r="9" spans="1:13" x14ac:dyDescent="0.2">
      <c r="A9" s="5" t="s">
        <v>44</v>
      </c>
      <c r="B9" s="15">
        <f t="shared" ref="B9:B40" si="1">+I8</f>
        <v>3</v>
      </c>
      <c r="C9" s="16">
        <v>221.56451100000001</v>
      </c>
      <c r="D9" s="16">
        <v>3.3069329999999999</v>
      </c>
      <c r="E9" s="16">
        <f>SUM(B9:D9)</f>
        <v>227.871444</v>
      </c>
      <c r="F9" s="16">
        <f>+H9-G9</f>
        <v>220.15526700000001</v>
      </c>
      <c r="G9" s="15">
        <v>0</v>
      </c>
      <c r="H9" s="16">
        <f t="shared" si="0"/>
        <v>220.15526700000001</v>
      </c>
      <c r="I9" s="15">
        <v>7.7161770000000001</v>
      </c>
      <c r="J9" s="34">
        <v>106.46</v>
      </c>
      <c r="K9" s="6"/>
      <c r="M9" s="69"/>
    </row>
    <row r="10" spans="1:13" x14ac:dyDescent="0.2">
      <c r="A10" s="5" t="s">
        <v>45</v>
      </c>
      <c r="B10" s="15">
        <f t="shared" si="1"/>
        <v>7.7161770000000001</v>
      </c>
      <c r="C10" s="16">
        <v>478.40297399999997</v>
      </c>
      <c r="D10" s="16">
        <v>4.4092440000000002</v>
      </c>
      <c r="E10" s="16">
        <f t="shared" ref="E10:E50" si="2">SUM(B10:D10)</f>
        <v>490.52839499999999</v>
      </c>
      <c r="F10" s="16">
        <f t="shared" ref="F10:F30" si="3">+H10-G10</f>
        <v>485.01684</v>
      </c>
      <c r="G10" s="15">
        <v>0</v>
      </c>
      <c r="H10" s="16">
        <f t="shared" si="0"/>
        <v>485.01684</v>
      </c>
      <c r="I10" s="15">
        <v>5.5115550000000004</v>
      </c>
      <c r="J10" s="34">
        <v>100.07</v>
      </c>
      <c r="K10" s="6"/>
      <c r="M10" s="69"/>
    </row>
    <row r="11" spans="1:13" x14ac:dyDescent="0.2">
      <c r="A11" s="5" t="s">
        <v>46</v>
      </c>
      <c r="B11" s="15">
        <f t="shared" si="1"/>
        <v>5.5115550000000004</v>
      </c>
      <c r="C11" s="16">
        <v>292.112415</v>
      </c>
      <c r="D11" s="16">
        <v>5.5115550000000004</v>
      </c>
      <c r="E11" s="16">
        <f t="shared" si="2"/>
        <v>303.13552499999997</v>
      </c>
      <c r="F11" s="16">
        <f t="shared" si="3"/>
        <v>270.06619499999999</v>
      </c>
      <c r="G11" s="15">
        <v>27.557774999999999</v>
      </c>
      <c r="H11" s="16">
        <f t="shared" si="0"/>
        <v>297.62396999999999</v>
      </c>
      <c r="I11" s="15">
        <v>5.5115550000000004</v>
      </c>
      <c r="J11" s="34">
        <v>111.18</v>
      </c>
      <c r="K11" s="6"/>
      <c r="M11" s="69"/>
    </row>
    <row r="12" spans="1:13" x14ac:dyDescent="0.2">
      <c r="A12" s="5" t="s">
        <v>47</v>
      </c>
      <c r="B12" s="15">
        <f t="shared" si="1"/>
        <v>5.5115550000000004</v>
      </c>
      <c r="C12" s="16">
        <v>353.75585074200001</v>
      </c>
      <c r="D12" s="16">
        <v>5.5115550000000004</v>
      </c>
      <c r="E12" s="16">
        <f t="shared" si="2"/>
        <v>364.77896074199998</v>
      </c>
      <c r="F12" s="16">
        <f t="shared" si="3"/>
        <v>343.83505174200002</v>
      </c>
      <c r="G12" s="15">
        <v>15.432354</v>
      </c>
      <c r="H12" s="16">
        <f t="shared" si="0"/>
        <v>359.26740574199999</v>
      </c>
      <c r="I12" s="15">
        <v>5.5115550000000004</v>
      </c>
      <c r="J12" s="34">
        <v>52.33</v>
      </c>
      <c r="K12" s="6"/>
      <c r="M12" s="69"/>
    </row>
    <row r="13" spans="1:13" x14ac:dyDescent="0.2">
      <c r="A13" s="5" t="s">
        <v>48</v>
      </c>
      <c r="B13" s="15">
        <f t="shared" si="1"/>
        <v>5.5115550000000004</v>
      </c>
      <c r="C13" s="16">
        <v>393.52502700000002</v>
      </c>
      <c r="D13" s="16">
        <v>5.5115550000000004</v>
      </c>
      <c r="E13" s="16">
        <f t="shared" si="2"/>
        <v>404.548137</v>
      </c>
      <c r="F13" s="16">
        <f t="shared" si="3"/>
        <v>350.534898</v>
      </c>
      <c r="G13" s="15">
        <v>48.501683999999997</v>
      </c>
      <c r="H13" s="16">
        <f t="shared" si="0"/>
        <v>399.03658200000001</v>
      </c>
      <c r="I13" s="15">
        <v>5.5115550000000004</v>
      </c>
      <c r="J13" s="34">
        <v>68</v>
      </c>
      <c r="K13" s="6"/>
      <c r="M13" s="69"/>
    </row>
    <row r="14" spans="1:13" x14ac:dyDescent="0.2">
      <c r="A14" s="5" t="s">
        <v>49</v>
      </c>
      <c r="B14" s="15">
        <f t="shared" si="1"/>
        <v>5.5115550000000004</v>
      </c>
      <c r="C14" s="16">
        <v>336.20485500000001</v>
      </c>
      <c r="D14" s="16">
        <v>5.5115550000000004</v>
      </c>
      <c r="E14" s="16">
        <f t="shared" si="2"/>
        <v>347.22796499999998</v>
      </c>
      <c r="F14" s="16">
        <f t="shared" si="3"/>
        <v>295.11226829999998</v>
      </c>
      <c r="G14" s="15">
        <v>46.604141700000007</v>
      </c>
      <c r="H14" s="16">
        <f t="shared" si="0"/>
        <v>341.71641</v>
      </c>
      <c r="I14" s="15">
        <v>5.5115550000000004</v>
      </c>
      <c r="J14" s="34">
        <v>75.86</v>
      </c>
      <c r="K14" s="6"/>
      <c r="M14" s="69"/>
    </row>
    <row r="15" spans="1:13" x14ac:dyDescent="0.2">
      <c r="A15" s="5" t="s">
        <v>50</v>
      </c>
      <c r="B15" s="15">
        <f t="shared" si="1"/>
        <v>5.5115550000000004</v>
      </c>
      <c r="C15" s="16">
        <v>469.7</v>
      </c>
      <c r="D15" s="16">
        <v>0</v>
      </c>
      <c r="E15" s="16">
        <f t="shared" si="2"/>
        <v>475.21155499999998</v>
      </c>
      <c r="F15" s="16">
        <f t="shared" si="3"/>
        <v>419.48831099999995</v>
      </c>
      <c r="G15" s="15">
        <v>51.314</v>
      </c>
      <c r="H15" s="16">
        <f t="shared" si="0"/>
        <v>470.80231099999997</v>
      </c>
      <c r="I15" s="15">
        <v>4.4092440000000002</v>
      </c>
      <c r="J15" s="34">
        <v>103.42</v>
      </c>
      <c r="K15" s="6"/>
      <c r="M15" s="69"/>
    </row>
    <row r="16" spans="1:13" x14ac:dyDescent="0.2">
      <c r="A16" s="5" t="s">
        <v>51</v>
      </c>
      <c r="B16" s="15">
        <f t="shared" si="1"/>
        <v>4.4092440000000002</v>
      </c>
      <c r="C16" s="16">
        <v>320.60000000000002</v>
      </c>
      <c r="D16" s="16">
        <v>13.8757524</v>
      </c>
      <c r="E16" s="16">
        <f t="shared" si="2"/>
        <v>338.88499640000003</v>
      </c>
      <c r="F16" s="16">
        <f t="shared" si="3"/>
        <v>328.78458850000004</v>
      </c>
      <c r="G16" s="15">
        <v>6.7934749000000005</v>
      </c>
      <c r="H16" s="16">
        <f t="shared" si="0"/>
        <v>335.57806340000002</v>
      </c>
      <c r="I16" s="15">
        <v>3.3069329999999999</v>
      </c>
      <c r="J16" s="34">
        <v>119.99</v>
      </c>
      <c r="K16" s="6"/>
      <c r="M16" s="69"/>
    </row>
    <row r="17" spans="1:13" x14ac:dyDescent="0.2">
      <c r="A17" s="5" t="s">
        <v>1</v>
      </c>
      <c r="B17" s="15">
        <f t="shared" si="1"/>
        <v>3.3069329999999999</v>
      </c>
      <c r="C17" s="16">
        <v>290.8</v>
      </c>
      <c r="D17" s="16">
        <v>13.817330500000001</v>
      </c>
      <c r="E17" s="16">
        <f t="shared" si="2"/>
        <v>307.92426350000005</v>
      </c>
      <c r="F17" s="16">
        <f t="shared" si="3"/>
        <v>299.25153480000006</v>
      </c>
      <c r="G17" s="15">
        <v>3.2727287</v>
      </c>
      <c r="H17" s="16">
        <f t="shared" si="0"/>
        <v>302.52426350000007</v>
      </c>
      <c r="I17" s="15">
        <v>5.4</v>
      </c>
      <c r="J17" s="34">
        <v>97.13</v>
      </c>
      <c r="K17" s="6"/>
      <c r="M17" s="69"/>
    </row>
    <row r="18" spans="1:13" x14ac:dyDescent="0.2">
      <c r="A18" s="5" t="s">
        <v>2</v>
      </c>
      <c r="B18" s="15">
        <f t="shared" si="1"/>
        <v>5.4</v>
      </c>
      <c r="C18" s="16">
        <v>323</v>
      </c>
      <c r="D18" s="16">
        <v>20.043120900000002</v>
      </c>
      <c r="E18" s="16">
        <f t="shared" si="2"/>
        <v>348.4431209</v>
      </c>
      <c r="F18" s="16">
        <f t="shared" si="3"/>
        <v>337.46204110000002</v>
      </c>
      <c r="G18" s="15">
        <v>5.9810798000000007</v>
      </c>
      <c r="H18" s="16">
        <f t="shared" si="0"/>
        <v>343.4431209</v>
      </c>
      <c r="I18" s="15">
        <v>5</v>
      </c>
      <c r="J18" s="34">
        <v>88.01</v>
      </c>
      <c r="K18" s="6"/>
      <c r="M18" s="69"/>
    </row>
    <row r="19" spans="1:13" x14ac:dyDescent="0.2">
      <c r="A19" s="5" t="s">
        <v>3</v>
      </c>
      <c r="B19" s="15">
        <f t="shared" si="1"/>
        <v>5</v>
      </c>
      <c r="C19" s="16">
        <v>549</v>
      </c>
      <c r="D19" s="16">
        <v>8</v>
      </c>
      <c r="E19" s="16">
        <f t="shared" si="2"/>
        <v>562</v>
      </c>
      <c r="F19" s="16">
        <f t="shared" si="3"/>
        <v>495.92994759999999</v>
      </c>
      <c r="G19" s="15">
        <v>59.070052400000002</v>
      </c>
      <c r="H19" s="16">
        <f t="shared" si="0"/>
        <v>555</v>
      </c>
      <c r="I19" s="15">
        <v>7</v>
      </c>
      <c r="J19" s="34">
        <v>76.8</v>
      </c>
      <c r="K19" s="6"/>
      <c r="M19" s="69"/>
    </row>
    <row r="20" spans="1:13" x14ac:dyDescent="0.2">
      <c r="A20" s="5" t="s">
        <v>4</v>
      </c>
      <c r="B20" s="15">
        <f t="shared" si="1"/>
        <v>7</v>
      </c>
      <c r="C20" s="16">
        <v>484.8</v>
      </c>
      <c r="D20" s="16">
        <v>5</v>
      </c>
      <c r="E20" s="16">
        <f t="shared" si="2"/>
        <v>496.8</v>
      </c>
      <c r="F20" s="16">
        <f t="shared" si="3"/>
        <v>442.2207737</v>
      </c>
      <c r="G20" s="15">
        <v>52.779226300000005</v>
      </c>
      <c r="H20" s="16">
        <f t="shared" si="0"/>
        <v>495</v>
      </c>
      <c r="I20" s="15">
        <v>1.8</v>
      </c>
      <c r="J20" s="34">
        <v>90.04</v>
      </c>
      <c r="K20" s="6"/>
      <c r="M20" s="69"/>
    </row>
    <row r="21" spans="1:13" x14ac:dyDescent="0.2">
      <c r="A21" s="5" t="s">
        <v>5</v>
      </c>
      <c r="B21" s="15">
        <f t="shared" si="1"/>
        <v>1.8</v>
      </c>
      <c r="C21" s="16">
        <v>360</v>
      </c>
      <c r="D21" s="16">
        <v>4.5999999999999996</v>
      </c>
      <c r="E21" s="16">
        <f t="shared" si="2"/>
        <v>366.40000000000003</v>
      </c>
      <c r="F21" s="16">
        <f t="shared" si="3"/>
        <v>320.50797690000002</v>
      </c>
      <c r="G21" s="15">
        <v>40.892023100000003</v>
      </c>
      <c r="H21" s="16">
        <f t="shared" si="0"/>
        <v>361.40000000000003</v>
      </c>
      <c r="I21" s="15">
        <v>5</v>
      </c>
      <c r="J21" s="34">
        <v>94.59</v>
      </c>
      <c r="K21" s="6"/>
      <c r="M21" s="69"/>
    </row>
    <row r="22" spans="1:13" x14ac:dyDescent="0.2">
      <c r="A22" s="5" t="s">
        <v>6</v>
      </c>
      <c r="B22" s="15">
        <f t="shared" si="1"/>
        <v>5</v>
      </c>
      <c r="C22" s="16">
        <v>720</v>
      </c>
      <c r="D22" s="16">
        <v>0.31966699999999998</v>
      </c>
      <c r="E22" s="16">
        <f t="shared" si="2"/>
        <v>725.31966699999998</v>
      </c>
      <c r="F22" s="16">
        <f t="shared" si="3"/>
        <v>622.73194569999998</v>
      </c>
      <c r="G22" s="15">
        <v>97.587721300000013</v>
      </c>
      <c r="H22" s="16">
        <f t="shared" si="0"/>
        <v>720.31966699999998</v>
      </c>
      <c r="I22" s="15">
        <v>5</v>
      </c>
      <c r="J22" s="34">
        <v>62.7</v>
      </c>
      <c r="K22" s="6"/>
      <c r="M22" s="69"/>
    </row>
    <row r="23" spans="1:13" x14ac:dyDescent="0.2">
      <c r="A23" s="5" t="s">
        <v>7</v>
      </c>
      <c r="B23" s="15">
        <f t="shared" si="1"/>
        <v>5</v>
      </c>
      <c r="C23" s="16">
        <v>505</v>
      </c>
      <c r="D23" s="16">
        <v>0</v>
      </c>
      <c r="E23" s="16">
        <f t="shared" si="2"/>
        <v>510</v>
      </c>
      <c r="F23" s="16">
        <f t="shared" si="3"/>
        <v>477.61445880000002</v>
      </c>
      <c r="G23" s="15">
        <v>27.385541200000002</v>
      </c>
      <c r="H23" s="16">
        <f t="shared" si="0"/>
        <v>505</v>
      </c>
      <c r="I23" s="15">
        <v>5</v>
      </c>
      <c r="J23" s="34">
        <v>123.75</v>
      </c>
      <c r="K23" s="6"/>
      <c r="M23" s="69"/>
    </row>
    <row r="24" spans="1:13" x14ac:dyDescent="0.2">
      <c r="A24" s="5" t="s">
        <v>8</v>
      </c>
      <c r="B24" s="15">
        <f t="shared" si="1"/>
        <v>5</v>
      </c>
      <c r="C24" s="16">
        <v>485</v>
      </c>
      <c r="D24" s="16">
        <v>0.13778750000000001</v>
      </c>
      <c r="E24" s="16">
        <f t="shared" si="2"/>
        <v>490.1377875</v>
      </c>
      <c r="F24" s="16">
        <f t="shared" si="3"/>
        <v>462.00491970000002</v>
      </c>
      <c r="G24" s="15">
        <v>23.132867800000003</v>
      </c>
      <c r="H24" s="16">
        <f t="shared" si="0"/>
        <v>485.1377875</v>
      </c>
      <c r="I24" s="15">
        <v>5</v>
      </c>
      <c r="J24" s="34">
        <v>110.6</v>
      </c>
      <c r="K24" s="6"/>
      <c r="M24" s="69"/>
    </row>
    <row r="25" spans="1:13" x14ac:dyDescent="0.2">
      <c r="A25" s="5" t="s">
        <v>9</v>
      </c>
      <c r="B25" s="15">
        <f t="shared" si="1"/>
        <v>5</v>
      </c>
      <c r="C25" s="16">
        <v>545</v>
      </c>
      <c r="D25" s="16">
        <v>0.16865189999999999</v>
      </c>
      <c r="E25" s="16">
        <f t="shared" si="2"/>
        <v>550.16865189999999</v>
      </c>
      <c r="F25" s="16">
        <f t="shared" si="3"/>
        <v>530.9644141</v>
      </c>
      <c r="G25" s="15">
        <v>14.2042378</v>
      </c>
      <c r="H25" s="16">
        <f t="shared" si="0"/>
        <v>545.16865189999999</v>
      </c>
      <c r="I25" s="15">
        <v>5</v>
      </c>
      <c r="J25" s="34">
        <v>84.2</v>
      </c>
      <c r="K25" s="6"/>
      <c r="M25" s="69"/>
    </row>
    <row r="26" spans="1:13" x14ac:dyDescent="0.2">
      <c r="A26" s="5" t="s">
        <v>10</v>
      </c>
      <c r="B26" s="15">
        <f t="shared" si="1"/>
        <v>5</v>
      </c>
      <c r="C26" s="16">
        <v>623</v>
      </c>
      <c r="D26" s="16">
        <v>0</v>
      </c>
      <c r="E26" s="16">
        <f t="shared" si="2"/>
        <v>628</v>
      </c>
      <c r="F26" s="16">
        <f t="shared" si="3"/>
        <v>577.5620917</v>
      </c>
      <c r="G26" s="15">
        <v>45.437908299999997</v>
      </c>
      <c r="H26" s="16">
        <f t="shared" si="0"/>
        <v>623</v>
      </c>
      <c r="I26" s="15">
        <v>5</v>
      </c>
      <c r="J26" s="34">
        <v>64.2</v>
      </c>
      <c r="K26" s="6"/>
      <c r="M26" s="69"/>
    </row>
    <row r="27" spans="1:13" x14ac:dyDescent="0.2">
      <c r="A27" s="5" t="s">
        <v>11</v>
      </c>
      <c r="B27" s="15">
        <f t="shared" si="1"/>
        <v>5</v>
      </c>
      <c r="C27" s="16">
        <v>603</v>
      </c>
      <c r="D27" s="16">
        <v>1.8187950000000001E-2</v>
      </c>
      <c r="E27" s="16">
        <f t="shared" si="2"/>
        <v>608.01818794999997</v>
      </c>
      <c r="F27" s="16">
        <f t="shared" si="3"/>
        <v>580.07888402999993</v>
      </c>
      <c r="G27" s="15">
        <v>22.939303920000004</v>
      </c>
      <c r="H27" s="16">
        <f t="shared" si="0"/>
        <v>603.01818794999997</v>
      </c>
      <c r="I27" s="15">
        <v>5</v>
      </c>
      <c r="J27" s="34">
        <v>75.099999999999994</v>
      </c>
      <c r="K27" s="6"/>
      <c r="M27" s="69"/>
    </row>
    <row r="28" spans="1:13" x14ac:dyDescent="0.2">
      <c r="A28" s="5" t="s">
        <v>94</v>
      </c>
      <c r="B28" s="15">
        <f t="shared" si="1"/>
        <v>5</v>
      </c>
      <c r="C28" s="16">
        <v>498</v>
      </c>
      <c r="D28" s="16">
        <v>4.6737986400000001E-2</v>
      </c>
      <c r="E28" s="16">
        <f t="shared" si="2"/>
        <v>503.04673798639999</v>
      </c>
      <c r="F28" s="16">
        <f t="shared" si="3"/>
        <v>489.10840774639996</v>
      </c>
      <c r="G28" s="15">
        <v>8.9383302400000009</v>
      </c>
      <c r="H28" s="16">
        <f t="shared" si="0"/>
        <v>498.04673798639999</v>
      </c>
      <c r="I28" s="15">
        <v>5</v>
      </c>
      <c r="J28" s="34">
        <v>90.5</v>
      </c>
      <c r="K28" s="6"/>
      <c r="M28" s="69"/>
    </row>
    <row r="29" spans="1:13" x14ac:dyDescent="0.2">
      <c r="A29" s="5" t="s">
        <v>53</v>
      </c>
      <c r="B29" s="15">
        <f t="shared" si="1"/>
        <v>5</v>
      </c>
      <c r="C29" s="16">
        <v>390</v>
      </c>
      <c r="D29" s="16">
        <v>28.38450825</v>
      </c>
      <c r="E29" s="16">
        <f t="shared" si="2"/>
        <v>423.38450825000001</v>
      </c>
      <c r="F29" s="16">
        <f t="shared" si="3"/>
        <v>390.09838795000002</v>
      </c>
      <c r="G29" s="15">
        <v>28.286120300000004</v>
      </c>
      <c r="H29" s="16">
        <f t="shared" si="0"/>
        <v>418.38450825000001</v>
      </c>
      <c r="I29" s="15">
        <v>5</v>
      </c>
      <c r="J29" s="34">
        <v>87.27</v>
      </c>
      <c r="K29" s="6"/>
      <c r="M29" s="69"/>
    </row>
    <row r="30" spans="1:13" x14ac:dyDescent="0.2">
      <c r="A30" s="5" t="s">
        <v>55</v>
      </c>
      <c r="B30" s="15">
        <f t="shared" si="1"/>
        <v>5</v>
      </c>
      <c r="C30" s="16">
        <v>187</v>
      </c>
      <c r="D30" s="16">
        <v>69.108999999999995</v>
      </c>
      <c r="E30" s="16">
        <f t="shared" si="2"/>
        <v>261.10899999999998</v>
      </c>
      <c r="F30" s="16">
        <f t="shared" si="3"/>
        <v>252.67799999999997</v>
      </c>
      <c r="G30" s="15">
        <v>3.431</v>
      </c>
      <c r="H30" s="16">
        <f t="shared" si="0"/>
        <v>256.10899999999998</v>
      </c>
      <c r="I30" s="15">
        <v>5</v>
      </c>
      <c r="J30" s="34">
        <v>105</v>
      </c>
      <c r="K30" s="6"/>
      <c r="M30" s="69"/>
    </row>
    <row r="31" spans="1:13" x14ac:dyDescent="0.2">
      <c r="A31" s="5" t="s">
        <v>95</v>
      </c>
      <c r="B31" s="15">
        <f t="shared" si="1"/>
        <v>5</v>
      </c>
      <c r="C31" s="16">
        <v>329</v>
      </c>
      <c r="D31" s="16">
        <v>21.771000000000001</v>
      </c>
      <c r="E31" s="16">
        <f t="shared" si="2"/>
        <v>355.77100000000002</v>
      </c>
      <c r="F31" s="16">
        <f>+H31-G31</f>
        <v>337.57</v>
      </c>
      <c r="G31" s="15">
        <v>13.201000000000001</v>
      </c>
      <c r="H31" s="16">
        <f t="shared" si="0"/>
        <v>350.77100000000002</v>
      </c>
      <c r="I31" s="15">
        <v>5</v>
      </c>
      <c r="J31" s="34">
        <v>111.14</v>
      </c>
      <c r="K31" s="6"/>
      <c r="M31" s="69"/>
    </row>
    <row r="32" spans="1:13" x14ac:dyDescent="0.2">
      <c r="A32" s="5" t="s">
        <v>57</v>
      </c>
      <c r="B32" s="15">
        <f t="shared" si="1"/>
        <v>5</v>
      </c>
      <c r="C32" s="16">
        <v>149</v>
      </c>
      <c r="D32" s="16">
        <v>0</v>
      </c>
      <c r="E32" s="16">
        <f t="shared" si="2"/>
        <v>154</v>
      </c>
      <c r="F32" s="16">
        <f>+H32-G32</f>
        <v>145.56399999999999</v>
      </c>
      <c r="G32" s="15">
        <v>3.4359999999999999</v>
      </c>
      <c r="H32" s="16">
        <f t="shared" si="0"/>
        <v>149</v>
      </c>
      <c r="I32" s="15">
        <v>5</v>
      </c>
      <c r="J32" s="34">
        <v>85.5</v>
      </c>
      <c r="K32" s="6"/>
      <c r="M32" s="69"/>
    </row>
    <row r="33" spans="1:13" x14ac:dyDescent="0.2">
      <c r="A33" s="5" t="s">
        <v>59</v>
      </c>
      <c r="B33" s="15">
        <f t="shared" si="1"/>
        <v>5</v>
      </c>
      <c r="C33" s="16">
        <v>322</v>
      </c>
      <c r="D33" s="16">
        <v>5.3460000000000001</v>
      </c>
      <c r="E33" s="16">
        <f t="shared" si="2"/>
        <v>332.346</v>
      </c>
      <c r="F33" s="16">
        <f>+H33-G33</f>
        <v>320.673</v>
      </c>
      <c r="G33" s="15">
        <v>6.673</v>
      </c>
      <c r="H33" s="16">
        <f t="shared" si="0"/>
        <v>327.346</v>
      </c>
      <c r="I33" s="15">
        <v>5</v>
      </c>
      <c r="J33" s="34">
        <v>77.459999999999994</v>
      </c>
      <c r="K33" s="6"/>
      <c r="M33" s="69"/>
    </row>
    <row r="34" spans="1:13" x14ac:dyDescent="0.2">
      <c r="A34" s="5" t="s">
        <v>60</v>
      </c>
      <c r="B34" s="15">
        <f t="shared" si="1"/>
        <v>5</v>
      </c>
      <c r="C34" s="16">
        <v>350</v>
      </c>
      <c r="D34" s="16">
        <v>21.928999999999998</v>
      </c>
      <c r="E34" s="16">
        <f t="shared" si="2"/>
        <v>376.92899999999997</v>
      </c>
      <c r="F34" s="16">
        <f>+H34-G34</f>
        <v>357.25299999999999</v>
      </c>
      <c r="G34" s="15">
        <v>14.676</v>
      </c>
      <c r="H34" s="16">
        <f t="shared" si="0"/>
        <v>371.92899999999997</v>
      </c>
      <c r="I34" s="15">
        <v>5</v>
      </c>
      <c r="J34" s="34">
        <v>104.88</v>
      </c>
      <c r="K34" s="6"/>
      <c r="M34" s="69"/>
    </row>
    <row r="35" spans="1:13" x14ac:dyDescent="0.2">
      <c r="A35" s="5" t="s">
        <v>62</v>
      </c>
      <c r="B35" s="15">
        <f t="shared" si="1"/>
        <v>5</v>
      </c>
      <c r="C35" s="16">
        <v>368</v>
      </c>
      <c r="D35" s="16">
        <v>0</v>
      </c>
      <c r="E35" s="16">
        <f t="shared" si="2"/>
        <v>373</v>
      </c>
      <c r="F35" s="16">
        <f>+H35-G35</f>
        <v>349.69600000000003</v>
      </c>
      <c r="G35" s="15">
        <v>18.303999999999998</v>
      </c>
      <c r="H35" s="16">
        <f t="shared" si="0"/>
        <v>368</v>
      </c>
      <c r="I35" s="15">
        <v>5</v>
      </c>
      <c r="J35" s="34">
        <v>172.81</v>
      </c>
      <c r="K35" s="6"/>
      <c r="M35" s="69"/>
    </row>
    <row r="36" spans="1:13" x14ac:dyDescent="0.2">
      <c r="A36" s="5" t="s">
        <v>63</v>
      </c>
      <c r="B36" s="15">
        <f t="shared" si="1"/>
        <v>5</v>
      </c>
      <c r="C36" s="16">
        <v>377</v>
      </c>
      <c r="D36" s="16">
        <v>0.21018425223599999</v>
      </c>
      <c r="E36" s="16">
        <f t="shared" si="2"/>
        <v>382.21018425223599</v>
      </c>
      <c r="F36" s="16">
        <f t="shared" ref="F36:F41" si="4">+H36-G36</f>
        <v>369.34518425223598</v>
      </c>
      <c r="G36" s="15">
        <v>7.8650000000000002</v>
      </c>
      <c r="H36" s="16">
        <f t="shared" si="0"/>
        <v>377.21018425223599</v>
      </c>
      <c r="I36" s="15">
        <v>5</v>
      </c>
      <c r="J36" s="34">
        <v>152.46</v>
      </c>
      <c r="K36" s="6"/>
      <c r="M36" s="69"/>
    </row>
    <row r="37" spans="1:13" x14ac:dyDescent="0.2">
      <c r="A37" s="5" t="s">
        <v>64</v>
      </c>
      <c r="B37" s="15">
        <f t="shared" si="1"/>
        <v>5</v>
      </c>
      <c r="C37" s="16">
        <v>421</v>
      </c>
      <c r="D37" s="16">
        <v>0.36390593043000002</v>
      </c>
      <c r="E37" s="16">
        <f t="shared" si="2"/>
        <v>426.36390593043001</v>
      </c>
      <c r="F37" s="16">
        <f t="shared" si="4"/>
        <v>414.67190593043</v>
      </c>
      <c r="G37" s="15">
        <v>6.6920000000000002</v>
      </c>
      <c r="H37" s="16">
        <f t="shared" si="0"/>
        <v>421.36390593043001</v>
      </c>
      <c r="I37" s="15">
        <v>5</v>
      </c>
      <c r="J37" s="34">
        <v>151.04</v>
      </c>
      <c r="K37" s="6"/>
      <c r="M37" s="69"/>
    </row>
    <row r="38" spans="1:13" x14ac:dyDescent="0.2">
      <c r="A38" s="5" t="s">
        <v>66</v>
      </c>
      <c r="B38" s="15">
        <f t="shared" si="1"/>
        <v>5</v>
      </c>
      <c r="C38" s="16">
        <v>284</v>
      </c>
      <c r="D38" s="16">
        <v>0</v>
      </c>
      <c r="E38" s="16">
        <f t="shared" si="2"/>
        <v>289</v>
      </c>
      <c r="F38" s="16">
        <f t="shared" si="4"/>
        <v>280.83300000000003</v>
      </c>
      <c r="G38" s="15">
        <v>3.1669999999999998</v>
      </c>
      <c r="H38" s="16">
        <f t="shared" si="0"/>
        <v>284</v>
      </c>
      <c r="I38" s="15">
        <v>5</v>
      </c>
      <c r="J38" s="34">
        <v>219.75</v>
      </c>
      <c r="K38" s="6"/>
      <c r="M38" s="69"/>
    </row>
    <row r="39" spans="1:13" x14ac:dyDescent="0.2">
      <c r="A39" s="5" t="s">
        <v>69</v>
      </c>
      <c r="B39" s="15">
        <f t="shared" si="1"/>
        <v>5</v>
      </c>
      <c r="C39" s="16">
        <v>200</v>
      </c>
      <c r="D39" s="16">
        <v>0.50124285792000001</v>
      </c>
      <c r="E39" s="16">
        <f t="shared" si="2"/>
        <v>205.50124285792</v>
      </c>
      <c r="F39" s="16">
        <f t="shared" si="4"/>
        <v>197.02724285792002</v>
      </c>
      <c r="G39" s="15">
        <v>3.4740000000000002</v>
      </c>
      <c r="H39" s="16">
        <f t="shared" si="0"/>
        <v>200.50124285792</v>
      </c>
      <c r="I39" s="15">
        <v>5</v>
      </c>
      <c r="J39" s="34">
        <v>246.75</v>
      </c>
      <c r="K39" s="6"/>
      <c r="M39" s="69"/>
    </row>
    <row r="40" spans="1:13" x14ac:dyDescent="0.2">
      <c r="A40" s="5" t="s">
        <v>68</v>
      </c>
      <c r="B40" s="15">
        <f t="shared" si="1"/>
        <v>5</v>
      </c>
      <c r="C40" s="16">
        <v>262</v>
      </c>
      <c r="D40" s="16">
        <v>0.43891047780299997</v>
      </c>
      <c r="E40" s="16">
        <f t="shared" si="2"/>
        <v>267.43891047780301</v>
      </c>
      <c r="F40" s="16">
        <f t="shared" si="4"/>
        <v>241.05291047780301</v>
      </c>
      <c r="G40" s="15">
        <v>21.385999999999999</v>
      </c>
      <c r="H40" s="16">
        <f t="shared" si="0"/>
        <v>262.43891047780301</v>
      </c>
      <c r="I40" s="15">
        <v>5</v>
      </c>
      <c r="J40" s="34">
        <v>241.57</v>
      </c>
      <c r="K40" s="6"/>
      <c r="M40" s="69"/>
    </row>
    <row r="41" spans="1:13" x14ac:dyDescent="0.2">
      <c r="A41" s="5" t="s">
        <v>72</v>
      </c>
      <c r="B41" s="15">
        <f>+I40</f>
        <v>5</v>
      </c>
      <c r="C41" s="16">
        <v>265</v>
      </c>
      <c r="D41" s="16">
        <v>11.99</v>
      </c>
      <c r="E41" s="16">
        <f t="shared" si="2"/>
        <v>281.99</v>
      </c>
      <c r="F41" s="16">
        <f t="shared" si="4"/>
        <v>268.48900000000003</v>
      </c>
      <c r="G41" s="15">
        <v>8.5009999999999994</v>
      </c>
      <c r="H41" s="16">
        <f t="shared" si="0"/>
        <v>276.99</v>
      </c>
      <c r="I41" s="15">
        <v>5</v>
      </c>
      <c r="J41" s="34">
        <v>244.94</v>
      </c>
      <c r="K41" s="6"/>
      <c r="M41" s="69"/>
    </row>
    <row r="42" spans="1:13" x14ac:dyDescent="0.2">
      <c r="A42" s="5" t="s">
        <v>76</v>
      </c>
      <c r="B42" s="15">
        <f>+I41</f>
        <v>5</v>
      </c>
      <c r="C42" s="16">
        <v>197</v>
      </c>
      <c r="D42" s="16">
        <v>22.504999999999999</v>
      </c>
      <c r="E42" s="16">
        <f t="shared" si="2"/>
        <v>224.505</v>
      </c>
      <c r="F42" s="16">
        <v>224</v>
      </c>
      <c r="G42" s="15">
        <v>8.1929999999999996</v>
      </c>
      <c r="H42" s="16">
        <f t="shared" si="0"/>
        <v>219.505</v>
      </c>
      <c r="I42" s="15">
        <v>5</v>
      </c>
      <c r="J42" s="34">
        <v>209.97</v>
      </c>
      <c r="K42" s="6"/>
    </row>
    <row r="43" spans="1:13" x14ac:dyDescent="0.2">
      <c r="A43" s="5" t="s">
        <v>78</v>
      </c>
      <c r="B43" s="15">
        <f>+I42</f>
        <v>5</v>
      </c>
      <c r="C43" s="16">
        <v>278</v>
      </c>
      <c r="D43" s="16">
        <v>23.103999999999999</v>
      </c>
      <c r="E43" s="16">
        <f t="shared" si="2"/>
        <v>306.10399999999998</v>
      </c>
      <c r="F43" s="16">
        <f>+H43-G43</f>
        <v>288.12599999999998</v>
      </c>
      <c r="G43" s="15">
        <v>12.978</v>
      </c>
      <c r="H43" s="16">
        <f t="shared" si="0"/>
        <v>301.10399999999998</v>
      </c>
      <c r="I43" s="15">
        <v>5</v>
      </c>
      <c r="J43" s="34">
        <v>153.16999999999999</v>
      </c>
      <c r="K43" s="6"/>
    </row>
    <row r="44" spans="1:13" x14ac:dyDescent="0.2">
      <c r="A44" s="5" t="s">
        <v>80</v>
      </c>
      <c r="B44" s="15">
        <f>+I43</f>
        <v>5</v>
      </c>
      <c r="C44" s="16">
        <v>285</v>
      </c>
      <c r="D44" s="16">
        <v>13</v>
      </c>
      <c r="E44" s="16">
        <f t="shared" si="2"/>
        <v>303</v>
      </c>
      <c r="F44" s="16">
        <f>+H44-G44</f>
        <v>292.75799999999998</v>
      </c>
      <c r="G44" s="15">
        <v>5.242</v>
      </c>
      <c r="H44" s="16">
        <f t="shared" si="0"/>
        <v>298</v>
      </c>
      <c r="I44" s="15">
        <v>5</v>
      </c>
      <c r="J44" s="34">
        <v>145.1</v>
      </c>
      <c r="K44" s="6"/>
      <c r="M44" s="6"/>
    </row>
    <row r="45" spans="1:13" x14ac:dyDescent="0.2">
      <c r="A45" s="91" t="s">
        <v>84</v>
      </c>
      <c r="B45" s="92">
        <f>+I44</f>
        <v>5</v>
      </c>
      <c r="C45" s="93">
        <v>266.75933701999992</v>
      </c>
      <c r="D45" s="93">
        <v>0.78429449706499976</v>
      </c>
      <c r="E45" s="93">
        <f t="shared" si="2"/>
        <v>272.54363151706491</v>
      </c>
      <c r="F45" s="93">
        <f>+H45-G45</f>
        <v>261.12509322119689</v>
      </c>
      <c r="G45" s="92">
        <v>6.4185382958679984</v>
      </c>
      <c r="H45" s="93">
        <f t="shared" si="0"/>
        <v>267.54363151706491</v>
      </c>
      <c r="I45" s="94">
        <v>5</v>
      </c>
      <c r="J45" s="95">
        <v>173.53</v>
      </c>
      <c r="K45" s="6"/>
      <c r="M45" s="6"/>
    </row>
    <row r="46" spans="1:13" x14ac:dyDescent="0.2">
      <c r="A46" s="91" t="s">
        <v>86</v>
      </c>
      <c r="B46" s="92">
        <v>5</v>
      </c>
      <c r="C46" s="93">
        <v>272.27089356999994</v>
      </c>
      <c r="D46" s="93">
        <v>1.6583171347639998</v>
      </c>
      <c r="E46" s="93">
        <f t="shared" si="2"/>
        <v>278.92921070476393</v>
      </c>
      <c r="F46" s="93">
        <f>+H46-G46</f>
        <v>257.30668684335694</v>
      </c>
      <c r="G46" s="92">
        <v>16.622523861406997</v>
      </c>
      <c r="H46" s="93">
        <f t="shared" si="0"/>
        <v>273.92921070476393</v>
      </c>
      <c r="I46" s="94">
        <v>5</v>
      </c>
      <c r="J46" s="95">
        <v>164.16</v>
      </c>
      <c r="K46" s="6"/>
      <c r="M46" s="6"/>
    </row>
    <row r="47" spans="1:13" x14ac:dyDescent="0.2">
      <c r="A47" s="91" t="s">
        <v>85</v>
      </c>
      <c r="B47" s="92">
        <v>5</v>
      </c>
      <c r="C47" s="93">
        <v>218.25763937999994</v>
      </c>
      <c r="D47" s="93">
        <v>2.5040103717959994</v>
      </c>
      <c r="E47" s="93">
        <f t="shared" si="2"/>
        <v>225.76164975179594</v>
      </c>
      <c r="F47" s="93">
        <f t="shared" ref="F47:F50" si="5">+H47-G47</f>
        <v>198.73129683465996</v>
      </c>
      <c r="G47" s="92">
        <v>22.030352917135993</v>
      </c>
      <c r="H47" s="93">
        <f t="shared" si="0"/>
        <v>220.76164975179594</v>
      </c>
      <c r="I47" s="94">
        <v>5</v>
      </c>
      <c r="J47" s="95">
        <v>187.7</v>
      </c>
      <c r="K47" s="6"/>
      <c r="M47" s="6"/>
    </row>
    <row r="48" spans="1:13" x14ac:dyDescent="0.2">
      <c r="A48" s="91" t="s">
        <v>121</v>
      </c>
      <c r="B48" s="92">
        <v>5</v>
      </c>
      <c r="C48" s="93">
        <v>283.29400666999993</v>
      </c>
      <c r="D48" s="93">
        <v>4.1669572140619984</v>
      </c>
      <c r="E48" s="93">
        <f t="shared" si="2"/>
        <v>292.46096388406193</v>
      </c>
      <c r="F48" s="93">
        <f t="shared" si="5"/>
        <v>256.41998762559291</v>
      </c>
      <c r="G48" s="92">
        <v>31.040976258468991</v>
      </c>
      <c r="H48" s="93">
        <f t="shared" si="0"/>
        <v>287.46096388406193</v>
      </c>
      <c r="I48" s="94">
        <v>5</v>
      </c>
      <c r="J48" s="95">
        <v>246.22</v>
      </c>
      <c r="K48" s="6"/>
      <c r="M48" s="6"/>
    </row>
    <row r="49" spans="1:13" x14ac:dyDescent="0.2">
      <c r="A49" s="91" t="s">
        <v>98</v>
      </c>
      <c r="B49" s="92">
        <v>5</v>
      </c>
      <c r="C49" s="93">
        <v>244.71311081999994</v>
      </c>
      <c r="D49" s="93">
        <v>15.220824799610996</v>
      </c>
      <c r="E49" s="93">
        <f t="shared" si="2"/>
        <v>264.93393561961096</v>
      </c>
      <c r="F49" s="93">
        <f t="shared" si="5"/>
        <v>229.36188259241598</v>
      </c>
      <c r="G49" s="92">
        <v>30.572053027194993</v>
      </c>
      <c r="H49" s="93">
        <f t="shared" si="0"/>
        <v>259.93393561961096</v>
      </c>
      <c r="I49" s="94">
        <v>5</v>
      </c>
      <c r="J49" s="95">
        <v>279.98</v>
      </c>
      <c r="K49" s="6"/>
      <c r="M49" s="6"/>
    </row>
    <row r="50" spans="1:13" x14ac:dyDescent="0.2">
      <c r="A50" s="96" t="s">
        <v>125</v>
      </c>
      <c r="B50" s="97">
        <v>5</v>
      </c>
      <c r="C50" s="98">
        <v>337.30726085999993</v>
      </c>
      <c r="D50" s="98">
        <v>10</v>
      </c>
      <c r="E50" s="98">
        <f t="shared" si="2"/>
        <v>352.30726085999993</v>
      </c>
      <c r="F50" s="98">
        <f t="shared" si="5"/>
        <v>327.30726085999993</v>
      </c>
      <c r="G50" s="97">
        <v>20</v>
      </c>
      <c r="H50" s="98">
        <f t="shared" si="0"/>
        <v>347.30726085999993</v>
      </c>
      <c r="I50" s="99">
        <v>5</v>
      </c>
      <c r="J50" s="100">
        <v>295</v>
      </c>
      <c r="K50" s="6"/>
      <c r="M50" s="6"/>
    </row>
    <row r="51" spans="1:13" s="4" customFormat="1" ht="12" customHeight="1" x14ac:dyDescent="0.2">
      <c r="A51" s="19" t="s">
        <v>101</v>
      </c>
    </row>
    <row r="52" spans="1:13" s="4" customFormat="1" ht="12" customHeight="1" x14ac:dyDescent="0.2">
      <c r="A52" s="19" t="s">
        <v>126</v>
      </c>
    </row>
    <row r="53" spans="1:13" ht="10.199999999999999" customHeight="1" x14ac:dyDescent="0.2">
      <c r="A53" s="19" t="s">
        <v>103</v>
      </c>
      <c r="K53" s="21"/>
    </row>
    <row r="54" spans="1:13" ht="10.199999999999999" customHeight="1" x14ac:dyDescent="0.2">
      <c r="J54" s="82" t="s">
        <v>120</v>
      </c>
    </row>
  </sheetData>
  <pageMargins left="0.7" right="0.7" top="0.75" bottom="0.75" header="0.3" footer="0.3"/>
  <pageSetup scale="87" firstPageNumber="23" orientation="portrait" useFirstPageNumber="1" r:id="rId1"/>
  <headerFooter alignWithMargins="0">
    <oddFooter>&amp;C&amp;P
Oil Crops Yearbook/OCS-2020
March 2020
Economic Research Service, USDA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00DFE-E310-4918-B3B2-969425DD91BD}">
  <sheetPr>
    <pageSetUpPr fitToPage="1"/>
  </sheetPr>
  <dimension ref="A1:N55"/>
  <sheetViews>
    <sheetView zoomScaleNormal="100" zoomScaleSheetLayoutView="100" workbookViewId="0">
      <pane xSplit="1" ySplit="6" topLeftCell="B24" activePane="bottomRight" state="frozen"/>
      <selection pane="topRight"/>
      <selection pane="bottomLeft"/>
      <selection pane="bottomRight"/>
    </sheetView>
  </sheetViews>
  <sheetFormatPr defaultRowHeight="10.199999999999999" x14ac:dyDescent="0.2"/>
  <cols>
    <col min="1" max="1" width="11.42578125" customWidth="1"/>
    <col min="2" max="9" width="12.85546875" customWidth="1"/>
    <col min="10" max="10" width="14.7109375" customWidth="1"/>
    <col min="11" max="11" width="14" customWidth="1"/>
  </cols>
  <sheetData>
    <row r="1" spans="1:12" x14ac:dyDescent="0.2">
      <c r="A1" s="83" t="s">
        <v>117</v>
      </c>
      <c r="B1" s="1"/>
      <c r="C1" s="1"/>
      <c r="D1" s="1"/>
      <c r="E1" s="1"/>
      <c r="F1" s="1"/>
      <c r="G1" s="1"/>
      <c r="H1" s="1"/>
      <c r="I1" s="1"/>
      <c r="J1" s="1"/>
    </row>
    <row r="2" spans="1:12" x14ac:dyDescent="0.2">
      <c r="A2" s="9" t="s">
        <v>93</v>
      </c>
      <c r="B2" s="49"/>
      <c r="C2" s="3" t="s">
        <v>28</v>
      </c>
      <c r="D2" s="3"/>
      <c r="E2" s="3"/>
      <c r="F2" s="49"/>
      <c r="G2" s="3" t="s">
        <v>26</v>
      </c>
      <c r="H2" s="48"/>
      <c r="I2" s="9" t="s">
        <v>32</v>
      </c>
      <c r="J2" s="43" t="s">
        <v>27</v>
      </c>
    </row>
    <row r="3" spans="1:12" x14ac:dyDescent="0.2">
      <c r="A3" s="9" t="s">
        <v>22</v>
      </c>
      <c r="B3" s="44" t="s">
        <v>30</v>
      </c>
      <c r="C3" s="9" t="s">
        <v>17</v>
      </c>
      <c r="D3" s="9" t="s">
        <v>19</v>
      </c>
      <c r="E3" s="9" t="s">
        <v>0</v>
      </c>
      <c r="F3" s="44" t="s">
        <v>31</v>
      </c>
      <c r="G3" s="9" t="s">
        <v>20</v>
      </c>
      <c r="H3" s="45" t="s">
        <v>0</v>
      </c>
      <c r="I3" s="9" t="s">
        <v>23</v>
      </c>
      <c r="J3" s="44" t="s">
        <v>91</v>
      </c>
    </row>
    <row r="4" spans="1:12" x14ac:dyDescent="0.2">
      <c r="A4" s="9" t="s">
        <v>29</v>
      </c>
      <c r="B4" s="44" t="s">
        <v>23</v>
      </c>
      <c r="C4" s="9"/>
      <c r="D4" s="9"/>
      <c r="E4" s="9"/>
      <c r="F4" s="44"/>
      <c r="G4" s="9"/>
      <c r="H4" s="45"/>
      <c r="I4" s="9"/>
      <c r="J4" s="44" t="s">
        <v>37</v>
      </c>
    </row>
    <row r="5" spans="1:12" x14ac:dyDescent="0.2">
      <c r="A5" s="40"/>
      <c r="B5" s="47"/>
      <c r="C5" s="40"/>
      <c r="D5" s="40"/>
      <c r="E5" s="40"/>
      <c r="F5" s="47"/>
      <c r="G5" s="40"/>
      <c r="H5" s="46"/>
      <c r="I5" s="40"/>
      <c r="J5" s="47" t="s">
        <v>92</v>
      </c>
    </row>
    <row r="6" spans="1:12" x14ac:dyDescent="0.2">
      <c r="A6" s="26"/>
      <c r="B6" s="26"/>
      <c r="C6" s="53"/>
      <c r="D6" s="53"/>
      <c r="E6" s="53"/>
      <c r="F6" s="58" t="s">
        <v>52</v>
      </c>
      <c r="G6" s="53"/>
      <c r="H6" s="53"/>
      <c r="I6" s="53"/>
      <c r="J6" s="55" t="s">
        <v>70</v>
      </c>
    </row>
    <row r="7" spans="1:12" x14ac:dyDescent="0.2">
      <c r="B7" s="17"/>
      <c r="C7" s="2"/>
      <c r="D7" s="2"/>
      <c r="E7" s="2"/>
      <c r="F7" s="2"/>
      <c r="G7" s="2"/>
      <c r="H7" s="2"/>
      <c r="I7" s="2"/>
      <c r="J7" s="18"/>
    </row>
    <row r="8" spans="1:12" x14ac:dyDescent="0.2">
      <c r="A8" s="5" t="s">
        <v>43</v>
      </c>
      <c r="B8" s="16">
        <v>161</v>
      </c>
      <c r="C8" s="16">
        <v>657</v>
      </c>
      <c r="D8" s="16">
        <v>0</v>
      </c>
      <c r="E8" s="16">
        <f>SUM(B8:D8)</f>
        <v>818</v>
      </c>
      <c r="F8" s="16">
        <f t="shared" ref="F8:F41" si="0">+H8-G8</f>
        <v>64.11099999999999</v>
      </c>
      <c r="G8" s="16">
        <v>664.096</v>
      </c>
      <c r="H8" s="16">
        <f t="shared" ref="H8:H46" si="1">+E8-I8</f>
        <v>728.20699999999999</v>
      </c>
      <c r="I8" s="16">
        <v>89.793000000000006</v>
      </c>
      <c r="J8" s="20">
        <v>26.95</v>
      </c>
      <c r="L8" s="13"/>
    </row>
    <row r="9" spans="1:12" x14ac:dyDescent="0.2">
      <c r="A9" s="5" t="s">
        <v>44</v>
      </c>
      <c r="B9" s="16">
        <f t="shared" ref="B9:B40" si="2">+I8</f>
        <v>89.793000000000006</v>
      </c>
      <c r="C9" s="16">
        <v>302.03321399999999</v>
      </c>
      <c r="D9" s="16">
        <v>0</v>
      </c>
      <c r="E9" s="16">
        <f>SUM(B9:D9)</f>
        <v>391.82621399999999</v>
      </c>
      <c r="F9" s="16">
        <f t="shared" si="0"/>
        <v>138.03221400000001</v>
      </c>
      <c r="G9" s="16">
        <v>226.49</v>
      </c>
      <c r="H9" s="16">
        <f t="shared" si="1"/>
        <v>364.52221400000002</v>
      </c>
      <c r="I9" s="16">
        <v>27.303999999999998</v>
      </c>
      <c r="J9" s="20">
        <v>24.885000000000002</v>
      </c>
      <c r="L9" s="13"/>
    </row>
    <row r="10" spans="1:12" x14ac:dyDescent="0.2">
      <c r="A10" s="5" t="s">
        <v>45</v>
      </c>
      <c r="B10" s="16">
        <f t="shared" si="2"/>
        <v>27.303999999999998</v>
      </c>
      <c r="C10" s="16">
        <v>668.00046599999996</v>
      </c>
      <c r="D10" s="16">
        <v>0</v>
      </c>
      <c r="E10" s="16">
        <f t="shared" ref="E10:E50" si="3">SUM(B10:D10)</f>
        <v>695.30446599999993</v>
      </c>
      <c r="F10" s="16">
        <f t="shared" si="0"/>
        <v>95.554465999999934</v>
      </c>
      <c r="G10" s="16">
        <v>504.36099999999999</v>
      </c>
      <c r="H10" s="16">
        <f t="shared" si="1"/>
        <v>599.91546599999992</v>
      </c>
      <c r="I10" s="16">
        <v>95.388999999999996</v>
      </c>
      <c r="J10" s="20">
        <v>21.38</v>
      </c>
      <c r="L10" s="13"/>
    </row>
    <row r="11" spans="1:12" x14ac:dyDescent="0.2">
      <c r="A11" s="5" t="s">
        <v>46</v>
      </c>
      <c r="B11" s="16">
        <f t="shared" si="2"/>
        <v>95.388999999999996</v>
      </c>
      <c r="C11" s="16">
        <v>449.74288799999999</v>
      </c>
      <c r="D11" s="16">
        <v>0.98299999999999998</v>
      </c>
      <c r="E11" s="16">
        <f t="shared" si="3"/>
        <v>546.11488799999995</v>
      </c>
      <c r="F11" s="16">
        <f t="shared" si="0"/>
        <v>117.01288799999992</v>
      </c>
      <c r="G11" s="16">
        <v>414.84800000000001</v>
      </c>
      <c r="H11" s="16">
        <f t="shared" si="1"/>
        <v>531.86088799999993</v>
      </c>
      <c r="I11" s="16">
        <v>14.254</v>
      </c>
      <c r="J11" s="20">
        <v>32.33</v>
      </c>
      <c r="L11" s="13"/>
    </row>
    <row r="12" spans="1:12" x14ac:dyDescent="0.2">
      <c r="A12" s="5" t="s">
        <v>47</v>
      </c>
      <c r="B12" s="16">
        <f t="shared" si="2"/>
        <v>14.254</v>
      </c>
      <c r="C12" s="16">
        <v>482.81221799999997</v>
      </c>
      <c r="D12" s="16">
        <v>8.8999999999999996E-2</v>
      </c>
      <c r="E12" s="16">
        <f t="shared" si="3"/>
        <v>497.15521799999999</v>
      </c>
      <c r="F12" s="16">
        <f t="shared" si="0"/>
        <v>144.53021799999999</v>
      </c>
      <c r="G12" s="16">
        <v>287.08199999999999</v>
      </c>
      <c r="H12" s="16">
        <f t="shared" si="1"/>
        <v>431.61221799999998</v>
      </c>
      <c r="I12" s="16">
        <v>65.543000000000006</v>
      </c>
      <c r="J12" s="20">
        <v>30.01</v>
      </c>
      <c r="L12" s="13"/>
    </row>
    <row r="13" spans="1:12" x14ac:dyDescent="0.2">
      <c r="A13" s="5" t="s">
        <v>48</v>
      </c>
      <c r="B13" s="16">
        <f t="shared" si="2"/>
        <v>65.543000000000006</v>
      </c>
      <c r="C13" s="16">
        <v>584.22483</v>
      </c>
      <c r="D13" s="16">
        <v>0.23100000000000001</v>
      </c>
      <c r="E13" s="16">
        <f t="shared" si="3"/>
        <v>649.99883</v>
      </c>
      <c r="F13" s="16">
        <f t="shared" si="0"/>
        <v>143.31483000000003</v>
      </c>
      <c r="G13" s="16">
        <v>452.93200000000002</v>
      </c>
      <c r="H13" s="16">
        <f t="shared" si="1"/>
        <v>596.24683000000005</v>
      </c>
      <c r="I13" s="16">
        <v>53.752000000000002</v>
      </c>
      <c r="J13" s="20">
        <v>19.100000000000001</v>
      </c>
      <c r="L13" s="13"/>
    </row>
    <row r="14" spans="1:12" x14ac:dyDescent="0.2">
      <c r="A14" s="5" t="s">
        <v>49</v>
      </c>
      <c r="B14" s="16">
        <f t="shared" si="2"/>
        <v>53.752000000000002</v>
      </c>
      <c r="C14" s="16">
        <v>587.00585775197305</v>
      </c>
      <c r="D14" s="16">
        <v>2.5999999999999999E-2</v>
      </c>
      <c r="E14" s="16">
        <f t="shared" si="3"/>
        <v>640.78385775197296</v>
      </c>
      <c r="F14" s="16">
        <f t="shared" si="0"/>
        <v>185.21285775197299</v>
      </c>
      <c r="G14" s="16">
        <v>343.15600000000001</v>
      </c>
      <c r="H14" s="16">
        <f t="shared" si="1"/>
        <v>528.368857751973</v>
      </c>
      <c r="I14" s="16">
        <v>112.41500000000001</v>
      </c>
      <c r="J14" s="20">
        <v>15.99</v>
      </c>
      <c r="L14" s="13"/>
    </row>
    <row r="15" spans="1:12" x14ac:dyDescent="0.2">
      <c r="A15" s="5" t="s">
        <v>50</v>
      </c>
      <c r="B15" s="16">
        <f t="shared" si="2"/>
        <v>112.41500000000001</v>
      </c>
      <c r="C15" s="16">
        <v>831</v>
      </c>
      <c r="D15" s="16">
        <v>33.44</v>
      </c>
      <c r="E15" s="16">
        <f t="shared" si="3"/>
        <v>976.85500000000002</v>
      </c>
      <c r="F15" s="16">
        <f t="shared" si="0"/>
        <v>116.80899999999997</v>
      </c>
      <c r="G15" s="16">
        <v>702.79100000000005</v>
      </c>
      <c r="H15" s="16">
        <f t="shared" si="1"/>
        <v>819.6</v>
      </c>
      <c r="I15" s="16">
        <v>157.255</v>
      </c>
      <c r="J15" s="20">
        <v>23.49</v>
      </c>
      <c r="L15" s="13"/>
    </row>
    <row r="16" spans="1:12" x14ac:dyDescent="0.2">
      <c r="A16" s="5" t="s">
        <v>51</v>
      </c>
      <c r="B16" s="16">
        <f t="shared" si="2"/>
        <v>157.255</v>
      </c>
      <c r="C16" s="16">
        <v>518</v>
      </c>
      <c r="D16" s="16">
        <v>18.350999999999999</v>
      </c>
      <c r="E16" s="16">
        <f t="shared" si="3"/>
        <v>693.60599999999999</v>
      </c>
      <c r="F16" s="16">
        <f t="shared" si="0"/>
        <v>144.60339839999995</v>
      </c>
      <c r="G16" s="16">
        <v>468.048</v>
      </c>
      <c r="H16" s="16">
        <f t="shared" si="1"/>
        <v>612.65139839999995</v>
      </c>
      <c r="I16" s="16">
        <v>80.954601600000004</v>
      </c>
      <c r="J16" s="20">
        <v>22.66</v>
      </c>
      <c r="L16" s="13"/>
    </row>
    <row r="17" spans="1:12" x14ac:dyDescent="0.2">
      <c r="A17" s="5" t="s">
        <v>1</v>
      </c>
      <c r="B17" s="16">
        <f t="shared" si="2"/>
        <v>80.954601600000004</v>
      </c>
      <c r="C17" s="16">
        <v>475</v>
      </c>
      <c r="D17" s="16">
        <v>4.5170000000000003</v>
      </c>
      <c r="E17" s="16">
        <f t="shared" si="3"/>
        <v>560.4716016000001</v>
      </c>
      <c r="F17" s="16">
        <f t="shared" si="0"/>
        <v>172.6376016000001</v>
      </c>
      <c r="G17" s="16">
        <v>349.834</v>
      </c>
      <c r="H17" s="16">
        <f t="shared" si="1"/>
        <v>522.4716016000001</v>
      </c>
      <c r="I17" s="16">
        <v>38</v>
      </c>
      <c r="J17" s="20">
        <v>24.37</v>
      </c>
      <c r="L17" s="13"/>
    </row>
    <row r="18" spans="1:12" x14ac:dyDescent="0.2">
      <c r="A18" s="5" t="s">
        <v>2</v>
      </c>
      <c r="B18" s="16">
        <f t="shared" si="2"/>
        <v>38</v>
      </c>
      <c r="C18" s="16">
        <v>535.72314600000004</v>
      </c>
      <c r="D18" s="16">
        <v>32.832000000000001</v>
      </c>
      <c r="E18" s="16">
        <f t="shared" si="3"/>
        <v>606.55514600000004</v>
      </c>
      <c r="F18" s="16">
        <f t="shared" si="0"/>
        <v>200.71214600000002</v>
      </c>
      <c r="G18" s="16">
        <v>358.84300000000002</v>
      </c>
      <c r="H18" s="16">
        <f t="shared" si="1"/>
        <v>559.55514600000004</v>
      </c>
      <c r="I18" s="16">
        <v>47</v>
      </c>
      <c r="J18" s="20">
        <v>23.67</v>
      </c>
      <c r="L18" s="13"/>
    </row>
    <row r="19" spans="1:12" x14ac:dyDescent="0.2">
      <c r="A19" s="5" t="s">
        <v>3</v>
      </c>
      <c r="B19" s="16">
        <f t="shared" si="2"/>
        <v>47</v>
      </c>
      <c r="C19" s="16">
        <v>911</v>
      </c>
      <c r="D19" s="16">
        <v>8.8916064932520005</v>
      </c>
      <c r="E19" s="16">
        <f t="shared" si="3"/>
        <v>966.89160649325197</v>
      </c>
      <c r="F19" s="16">
        <f t="shared" si="0"/>
        <v>340.16772749725192</v>
      </c>
      <c r="G19" s="16">
        <v>526.72387899600005</v>
      </c>
      <c r="H19" s="16">
        <f t="shared" si="1"/>
        <v>866.89160649325197</v>
      </c>
      <c r="I19" s="16">
        <v>100</v>
      </c>
      <c r="J19" s="20">
        <v>21.63</v>
      </c>
      <c r="L19" s="13"/>
    </row>
    <row r="20" spans="1:12" x14ac:dyDescent="0.2">
      <c r="A20" s="5" t="s">
        <v>4</v>
      </c>
      <c r="B20" s="16">
        <f t="shared" si="2"/>
        <v>100</v>
      </c>
      <c r="C20" s="16">
        <v>729.6</v>
      </c>
      <c r="D20" s="16">
        <v>0.15870000000000001</v>
      </c>
      <c r="E20" s="16">
        <f t="shared" si="3"/>
        <v>829.75869999999998</v>
      </c>
      <c r="F20" s="16">
        <f t="shared" si="0"/>
        <v>187.74270000000001</v>
      </c>
      <c r="G20" s="16">
        <v>586.11599999999999</v>
      </c>
      <c r="H20" s="16">
        <f t="shared" si="1"/>
        <v>773.8587</v>
      </c>
      <c r="I20" s="16">
        <v>55.9</v>
      </c>
      <c r="J20" s="20">
        <v>25.37</v>
      </c>
      <c r="L20" s="13"/>
    </row>
    <row r="21" spans="1:12" x14ac:dyDescent="0.2">
      <c r="A21" s="5" t="s">
        <v>5</v>
      </c>
      <c r="B21" s="16">
        <f t="shared" si="2"/>
        <v>55.9</v>
      </c>
      <c r="C21" s="16">
        <v>580</v>
      </c>
      <c r="D21" s="16">
        <v>7.7240000000000002</v>
      </c>
      <c r="E21" s="16">
        <f t="shared" si="3"/>
        <v>643.62400000000002</v>
      </c>
      <c r="F21" s="16">
        <f t="shared" si="0"/>
        <v>128.97726029800009</v>
      </c>
      <c r="G21" s="16">
        <v>450.05373970199997</v>
      </c>
      <c r="H21" s="16">
        <f t="shared" si="1"/>
        <v>579.03100000000006</v>
      </c>
      <c r="I21" s="16">
        <v>64.593000000000004</v>
      </c>
      <c r="J21" s="20">
        <v>31.08</v>
      </c>
      <c r="L21" s="13"/>
    </row>
    <row r="22" spans="1:12" x14ac:dyDescent="0.2">
      <c r="A22" s="5" t="s">
        <v>6</v>
      </c>
      <c r="B22" s="16">
        <f t="shared" si="2"/>
        <v>64.593000000000004</v>
      </c>
      <c r="C22" s="16">
        <v>1165</v>
      </c>
      <c r="D22" s="16">
        <v>1.2090000000000001</v>
      </c>
      <c r="E22" s="16">
        <f t="shared" si="3"/>
        <v>1230.8020000000001</v>
      </c>
      <c r="F22" s="16">
        <f t="shared" si="0"/>
        <v>177.75000000000023</v>
      </c>
      <c r="G22" s="16">
        <v>971.40300000000002</v>
      </c>
      <c r="H22" s="16">
        <f t="shared" si="1"/>
        <v>1149.1530000000002</v>
      </c>
      <c r="I22" s="16">
        <v>81.649000000000001</v>
      </c>
      <c r="J22" s="20">
        <v>28.1</v>
      </c>
      <c r="L22" s="13"/>
    </row>
    <row r="23" spans="1:12" x14ac:dyDescent="0.2">
      <c r="A23" s="5" t="s">
        <v>7</v>
      </c>
      <c r="B23" s="16">
        <f t="shared" si="2"/>
        <v>81.649000000000001</v>
      </c>
      <c r="C23" s="16">
        <v>859.79399999999998</v>
      </c>
      <c r="D23" s="16">
        <v>2.028232</v>
      </c>
      <c r="E23" s="16">
        <f t="shared" si="3"/>
        <v>943.47123199999999</v>
      </c>
      <c r="F23" s="16">
        <f t="shared" si="0"/>
        <v>168.71923200000003</v>
      </c>
      <c r="G23" s="16">
        <v>627.31799999999998</v>
      </c>
      <c r="H23" s="16">
        <f t="shared" si="1"/>
        <v>796.03723200000002</v>
      </c>
      <c r="I23" s="16">
        <v>147.434</v>
      </c>
      <c r="J23" s="20">
        <v>25.4</v>
      </c>
      <c r="L23" s="13"/>
    </row>
    <row r="24" spans="1:12" x14ac:dyDescent="0.2">
      <c r="A24" s="5" t="s">
        <v>8</v>
      </c>
      <c r="B24" s="16">
        <f t="shared" si="2"/>
        <v>147.434</v>
      </c>
      <c r="C24" s="16">
        <v>839.95259999999996</v>
      </c>
      <c r="D24" s="16">
        <v>21.9666344</v>
      </c>
      <c r="E24" s="16">
        <f t="shared" si="3"/>
        <v>1009.3532343999999</v>
      </c>
      <c r="F24" s="16">
        <f t="shared" si="0"/>
        <v>207.29923439999993</v>
      </c>
      <c r="G24" s="16">
        <v>708.90499999999997</v>
      </c>
      <c r="H24" s="16">
        <f t="shared" si="1"/>
        <v>916.2042343999999</v>
      </c>
      <c r="I24" s="16">
        <v>93.149000000000001</v>
      </c>
      <c r="J24" s="20">
        <v>22.64</v>
      </c>
      <c r="L24" s="13"/>
    </row>
    <row r="25" spans="1:12" x14ac:dyDescent="0.2">
      <c r="A25" s="5" t="s">
        <v>9</v>
      </c>
      <c r="B25" s="16">
        <f t="shared" si="2"/>
        <v>93.149000000000001</v>
      </c>
      <c r="C25" s="16">
        <v>959.00099999999998</v>
      </c>
      <c r="D25" s="16">
        <v>7.6764172000000004</v>
      </c>
      <c r="E25" s="16">
        <f t="shared" si="3"/>
        <v>1059.8264172000002</v>
      </c>
      <c r="F25" s="16">
        <f t="shared" si="0"/>
        <v>185.51741720000007</v>
      </c>
      <c r="G25" s="16">
        <v>814.73900000000003</v>
      </c>
      <c r="H25" s="16">
        <f t="shared" si="1"/>
        <v>1000.2564172000001</v>
      </c>
      <c r="I25" s="16">
        <v>59.57</v>
      </c>
      <c r="J25" s="20">
        <v>27</v>
      </c>
      <c r="L25" s="13"/>
    </row>
    <row r="26" spans="1:12" x14ac:dyDescent="0.2">
      <c r="A26" s="5" t="s">
        <v>10</v>
      </c>
      <c r="B26" s="16">
        <f t="shared" si="2"/>
        <v>59.57</v>
      </c>
      <c r="C26" s="16">
        <v>1090</v>
      </c>
      <c r="D26" s="16">
        <v>5.1909999999999998</v>
      </c>
      <c r="E26" s="16">
        <f t="shared" si="3"/>
        <v>1154.761</v>
      </c>
      <c r="F26" s="16">
        <f t="shared" si="0"/>
        <v>233.54100000000005</v>
      </c>
      <c r="G26" s="16">
        <v>799.79399999999998</v>
      </c>
      <c r="H26" s="16">
        <f t="shared" si="1"/>
        <v>1033.335</v>
      </c>
      <c r="I26" s="16">
        <v>121.426</v>
      </c>
      <c r="J26" s="20">
        <v>20.100000000000001</v>
      </c>
      <c r="L26" s="13"/>
    </row>
    <row r="27" spans="1:12" x14ac:dyDescent="0.2">
      <c r="A27" s="5" t="s">
        <v>11</v>
      </c>
      <c r="B27" s="16">
        <f t="shared" si="2"/>
        <v>121.426</v>
      </c>
      <c r="C27" s="16">
        <v>1055</v>
      </c>
      <c r="D27" s="16">
        <v>4.3879999999999999</v>
      </c>
      <c r="E27" s="16">
        <f t="shared" si="3"/>
        <v>1180.8139999999999</v>
      </c>
      <c r="F27" s="16">
        <f t="shared" si="0"/>
        <v>393.68168888499997</v>
      </c>
      <c r="G27" s="16">
        <v>630.48331111499999</v>
      </c>
      <c r="H27" s="16">
        <f t="shared" si="1"/>
        <v>1024.165</v>
      </c>
      <c r="I27" s="16">
        <v>156.649</v>
      </c>
      <c r="J27" s="20">
        <v>16.68</v>
      </c>
      <c r="L27" s="13"/>
    </row>
    <row r="28" spans="1:12" x14ac:dyDescent="0.2">
      <c r="A28" s="5" t="s">
        <v>94</v>
      </c>
      <c r="B28" s="16">
        <f t="shared" si="2"/>
        <v>156.649</v>
      </c>
      <c r="C28" s="16">
        <v>854</v>
      </c>
      <c r="D28" s="16">
        <v>7.9328913425999996</v>
      </c>
      <c r="E28" s="16">
        <f t="shared" si="3"/>
        <v>1018.5818913426</v>
      </c>
      <c r="F28" s="16">
        <f t="shared" si="0"/>
        <v>337.59389134260005</v>
      </c>
      <c r="G28" s="16">
        <v>544.87699999999995</v>
      </c>
      <c r="H28" s="16">
        <f t="shared" si="1"/>
        <v>882.4708913426</v>
      </c>
      <c r="I28" s="16">
        <v>136.11099999999999</v>
      </c>
      <c r="J28" s="20">
        <v>15.89</v>
      </c>
      <c r="L28" s="13"/>
    </row>
    <row r="29" spans="1:12" x14ac:dyDescent="0.2">
      <c r="A29" s="5" t="s">
        <v>53</v>
      </c>
      <c r="B29" s="16">
        <f t="shared" si="2"/>
        <v>136.11099999999999</v>
      </c>
      <c r="C29" s="16">
        <v>669</v>
      </c>
      <c r="D29" s="16">
        <v>36.216648367200001</v>
      </c>
      <c r="E29" s="16">
        <f t="shared" si="3"/>
        <v>841.32764836720003</v>
      </c>
      <c r="F29" s="16">
        <f t="shared" si="0"/>
        <v>365.67364836720003</v>
      </c>
      <c r="G29" s="16">
        <v>452.84199999999998</v>
      </c>
      <c r="H29" s="16">
        <f t="shared" si="1"/>
        <v>818.51564836720001</v>
      </c>
      <c r="I29" s="16">
        <v>22.812000000000001</v>
      </c>
      <c r="J29" s="20">
        <v>23.25</v>
      </c>
      <c r="L29" s="13"/>
    </row>
    <row r="30" spans="1:12" x14ac:dyDescent="0.2">
      <c r="A30" s="5" t="s">
        <v>55</v>
      </c>
      <c r="B30" s="16">
        <f t="shared" si="2"/>
        <v>22.812000000000001</v>
      </c>
      <c r="C30" s="16">
        <v>321</v>
      </c>
      <c r="D30" s="16">
        <v>60.750999999999998</v>
      </c>
      <c r="E30" s="16">
        <f t="shared" si="3"/>
        <v>404.56299999999999</v>
      </c>
      <c r="F30" s="16">
        <f t="shared" si="0"/>
        <v>264.21800000000002</v>
      </c>
      <c r="G30" s="16">
        <v>113.44499999999999</v>
      </c>
      <c r="H30" s="16">
        <f t="shared" si="1"/>
        <v>377.66300000000001</v>
      </c>
      <c r="I30" s="16">
        <v>26.9</v>
      </c>
      <c r="J30" s="20">
        <v>33.11</v>
      </c>
      <c r="L30" s="13"/>
    </row>
    <row r="31" spans="1:12" x14ac:dyDescent="0.2">
      <c r="A31" s="5" t="s">
        <v>95</v>
      </c>
      <c r="B31" s="16">
        <f t="shared" si="2"/>
        <v>26.9</v>
      </c>
      <c r="C31" s="16">
        <v>564</v>
      </c>
      <c r="D31" s="16">
        <v>25.37</v>
      </c>
      <c r="E31" s="16">
        <f t="shared" si="3"/>
        <v>616.27</v>
      </c>
      <c r="F31" s="16">
        <f t="shared" si="0"/>
        <v>339.62800000000004</v>
      </c>
      <c r="G31" s="16">
        <v>236.74199999999999</v>
      </c>
      <c r="H31" s="16">
        <f t="shared" si="1"/>
        <v>576.37</v>
      </c>
      <c r="I31" s="16">
        <v>39.9</v>
      </c>
      <c r="J31" s="20">
        <v>33.409999999999997</v>
      </c>
      <c r="L31" s="13"/>
    </row>
    <row r="32" spans="1:12" x14ac:dyDescent="0.2">
      <c r="A32" s="5" t="s">
        <v>57</v>
      </c>
      <c r="B32" s="16">
        <f t="shared" si="2"/>
        <v>39.9</v>
      </c>
      <c r="C32" s="16">
        <v>255</v>
      </c>
      <c r="D32" s="16">
        <v>75.400999999999996</v>
      </c>
      <c r="E32" s="16">
        <f t="shared" si="3"/>
        <v>370.30099999999999</v>
      </c>
      <c r="F32" s="16">
        <f t="shared" si="0"/>
        <v>222.98199999999997</v>
      </c>
      <c r="G32" s="16">
        <v>125.024</v>
      </c>
      <c r="H32" s="16">
        <f t="shared" si="1"/>
        <v>348.00599999999997</v>
      </c>
      <c r="I32" s="16">
        <v>22.295000000000002</v>
      </c>
      <c r="J32" s="20">
        <v>43.78</v>
      </c>
      <c r="L32" s="13"/>
    </row>
    <row r="33" spans="1:14" x14ac:dyDescent="0.2">
      <c r="A33" s="5" t="s">
        <v>59</v>
      </c>
      <c r="B33" s="16">
        <f t="shared" si="2"/>
        <v>22.295000000000002</v>
      </c>
      <c r="C33" s="16">
        <v>553</v>
      </c>
      <c r="D33" s="16">
        <v>56.463000000000001</v>
      </c>
      <c r="E33" s="16">
        <f t="shared" si="3"/>
        <v>631.75799999999992</v>
      </c>
      <c r="F33" s="16">
        <f t="shared" si="0"/>
        <v>367.64899999999994</v>
      </c>
      <c r="G33" s="16">
        <v>210.00299999999999</v>
      </c>
      <c r="H33" s="16">
        <f t="shared" si="1"/>
        <v>577.65199999999993</v>
      </c>
      <c r="I33" s="16">
        <v>54.106000000000002</v>
      </c>
      <c r="J33" s="20">
        <v>37.72</v>
      </c>
      <c r="L33" s="13"/>
    </row>
    <row r="34" spans="1:14" x14ac:dyDescent="0.2">
      <c r="A34" s="5" t="s">
        <v>60</v>
      </c>
      <c r="B34" s="16">
        <f t="shared" si="2"/>
        <v>54.106000000000002</v>
      </c>
      <c r="C34" s="16">
        <v>600</v>
      </c>
      <c r="D34" s="16">
        <v>155.797</v>
      </c>
      <c r="E34" s="16">
        <f t="shared" si="3"/>
        <v>809.90300000000002</v>
      </c>
      <c r="F34" s="16">
        <f t="shared" si="0"/>
        <v>580.06500000000005</v>
      </c>
      <c r="G34" s="16">
        <v>169.93799999999999</v>
      </c>
      <c r="H34" s="16">
        <f t="shared" si="1"/>
        <v>750.00300000000004</v>
      </c>
      <c r="I34" s="16">
        <v>59.9</v>
      </c>
      <c r="J34" s="20">
        <v>58.03</v>
      </c>
      <c r="L34" s="13"/>
    </row>
    <row r="35" spans="1:14" x14ac:dyDescent="0.2">
      <c r="A35" s="5" t="s">
        <v>62</v>
      </c>
      <c r="B35" s="16">
        <f t="shared" si="2"/>
        <v>59.9</v>
      </c>
      <c r="C35" s="16">
        <v>632</v>
      </c>
      <c r="D35" s="16">
        <v>103.49299999999999</v>
      </c>
      <c r="E35" s="16">
        <f t="shared" si="3"/>
        <v>795.39300000000003</v>
      </c>
      <c r="F35" s="16">
        <f t="shared" si="0"/>
        <v>600.00099999999998</v>
      </c>
      <c r="G35" s="16">
        <v>169.06700000000001</v>
      </c>
      <c r="H35" s="16">
        <f t="shared" si="1"/>
        <v>769.06799999999998</v>
      </c>
      <c r="I35" s="16">
        <v>26.324999999999999</v>
      </c>
      <c r="J35" s="20">
        <v>91.15</v>
      </c>
      <c r="L35" s="13"/>
    </row>
    <row r="36" spans="1:14" x14ac:dyDescent="0.2">
      <c r="A36" s="5" t="s">
        <v>63</v>
      </c>
      <c r="B36" s="16">
        <f t="shared" si="2"/>
        <v>26.324999999999999</v>
      </c>
      <c r="C36" s="16">
        <v>646</v>
      </c>
      <c r="D36" s="16">
        <v>67.033000000000001</v>
      </c>
      <c r="E36" s="16">
        <f t="shared" si="3"/>
        <v>739.35800000000006</v>
      </c>
      <c r="F36" s="16">
        <f t="shared" si="0"/>
        <v>428.548</v>
      </c>
      <c r="G36" s="16">
        <v>199.71</v>
      </c>
      <c r="H36" s="16">
        <f t="shared" si="1"/>
        <v>628.25800000000004</v>
      </c>
      <c r="I36" s="16">
        <v>111.1</v>
      </c>
      <c r="J36" s="20">
        <v>50.24</v>
      </c>
      <c r="L36" s="13"/>
    </row>
    <row r="37" spans="1:14" x14ac:dyDescent="0.2">
      <c r="A37" s="5" t="s">
        <v>64</v>
      </c>
      <c r="B37" s="16">
        <f t="shared" si="2"/>
        <v>111.1</v>
      </c>
      <c r="C37" s="16">
        <v>722</v>
      </c>
      <c r="D37" s="16">
        <v>48.64</v>
      </c>
      <c r="E37" s="16">
        <f t="shared" si="3"/>
        <v>881.74</v>
      </c>
      <c r="F37" s="16">
        <f t="shared" si="0"/>
        <v>583.27099999999996</v>
      </c>
      <c r="G37" s="16">
        <v>215.02199999999999</v>
      </c>
      <c r="H37" s="16">
        <f t="shared" si="1"/>
        <v>798.29300000000001</v>
      </c>
      <c r="I37" s="16">
        <v>83.447000000000003</v>
      </c>
      <c r="J37" s="20">
        <v>52.8</v>
      </c>
      <c r="L37" s="13"/>
    </row>
    <row r="38" spans="1:14" x14ac:dyDescent="0.2">
      <c r="A38" s="5" t="s">
        <v>65</v>
      </c>
      <c r="B38" s="16">
        <f t="shared" si="2"/>
        <v>83.447000000000003</v>
      </c>
      <c r="C38" s="16">
        <v>487</v>
      </c>
      <c r="D38" s="16">
        <v>102.559</v>
      </c>
      <c r="E38" s="16">
        <f t="shared" si="3"/>
        <v>673.00599999999997</v>
      </c>
      <c r="F38" s="16">
        <f t="shared" si="0"/>
        <v>529.30599999999993</v>
      </c>
      <c r="G38" s="16">
        <v>83.7</v>
      </c>
      <c r="H38" s="16">
        <f t="shared" si="1"/>
        <v>613.00599999999997</v>
      </c>
      <c r="I38" s="16">
        <v>60</v>
      </c>
      <c r="J38" s="20">
        <v>86.12</v>
      </c>
      <c r="L38" s="13"/>
    </row>
    <row r="39" spans="1:14" x14ac:dyDescent="0.2">
      <c r="A39" s="5" t="s">
        <v>69</v>
      </c>
      <c r="B39" s="16">
        <f t="shared" si="2"/>
        <v>60</v>
      </c>
      <c r="C39" s="16">
        <v>322</v>
      </c>
      <c r="D39" s="16">
        <v>162.607</v>
      </c>
      <c r="E39" s="16">
        <f t="shared" si="3"/>
        <v>544.60699999999997</v>
      </c>
      <c r="F39" s="16">
        <f t="shared" si="0"/>
        <v>453.25299999999999</v>
      </c>
      <c r="G39" s="16">
        <v>41.353999999999999</v>
      </c>
      <c r="H39" s="16">
        <f t="shared" si="1"/>
        <v>494.60699999999997</v>
      </c>
      <c r="I39" s="16">
        <v>50</v>
      </c>
      <c r="J39" s="20">
        <v>83.2</v>
      </c>
      <c r="L39" s="13"/>
    </row>
    <row r="40" spans="1:14" x14ac:dyDescent="0.2">
      <c r="A40" s="5" t="s">
        <v>73</v>
      </c>
      <c r="B40" s="16">
        <f t="shared" si="2"/>
        <v>50</v>
      </c>
      <c r="C40" s="16">
        <v>428</v>
      </c>
      <c r="D40" s="16">
        <v>71.561000000000007</v>
      </c>
      <c r="E40" s="16">
        <f t="shared" si="3"/>
        <v>549.56100000000004</v>
      </c>
      <c r="F40" s="16">
        <f t="shared" si="0"/>
        <v>437.04200000000003</v>
      </c>
      <c r="G40" s="16">
        <v>62.518999999999998</v>
      </c>
      <c r="H40" s="16">
        <f t="shared" si="1"/>
        <v>499.56100000000004</v>
      </c>
      <c r="I40" s="16">
        <v>50</v>
      </c>
      <c r="J40" s="20">
        <v>65.87</v>
      </c>
      <c r="L40" s="13"/>
    </row>
    <row r="41" spans="1:14" x14ac:dyDescent="0.2">
      <c r="A41" s="5" t="s">
        <v>72</v>
      </c>
      <c r="B41" s="16">
        <f>+I40</f>
        <v>50</v>
      </c>
      <c r="C41" s="16">
        <v>430</v>
      </c>
      <c r="D41" s="16">
        <v>76.418000000000006</v>
      </c>
      <c r="E41" s="16">
        <f t="shared" si="3"/>
        <v>556.41800000000001</v>
      </c>
      <c r="F41" s="16">
        <f t="shared" si="0"/>
        <v>424.60699999999997</v>
      </c>
      <c r="G41" s="16">
        <v>81.811000000000007</v>
      </c>
      <c r="H41" s="16">
        <f t="shared" si="1"/>
        <v>506.41800000000001</v>
      </c>
      <c r="I41" s="16">
        <v>50</v>
      </c>
      <c r="J41" s="20">
        <v>59.12</v>
      </c>
      <c r="L41" s="13"/>
    </row>
    <row r="42" spans="1:14" x14ac:dyDescent="0.2">
      <c r="A42" s="5" t="s">
        <v>79</v>
      </c>
      <c r="B42" s="16">
        <f>+I41</f>
        <v>50</v>
      </c>
      <c r="C42" s="16">
        <v>322</v>
      </c>
      <c r="D42" s="16">
        <v>176.83799999999999</v>
      </c>
      <c r="E42" s="16">
        <f t="shared" si="3"/>
        <v>548.83799999999997</v>
      </c>
      <c r="F42" s="16">
        <f>+H42-G42</f>
        <v>435.28799999999995</v>
      </c>
      <c r="G42" s="16">
        <v>63.55</v>
      </c>
      <c r="H42" s="16">
        <f t="shared" si="1"/>
        <v>498.83799999999997</v>
      </c>
      <c r="I42" s="16">
        <v>50</v>
      </c>
      <c r="J42" s="20">
        <v>66.72</v>
      </c>
      <c r="L42" s="13"/>
    </row>
    <row r="43" spans="1:14" x14ac:dyDescent="0.2">
      <c r="A43" s="5" t="s">
        <v>78</v>
      </c>
      <c r="B43" s="16">
        <f>+I42</f>
        <v>50</v>
      </c>
      <c r="C43" s="16">
        <v>452</v>
      </c>
      <c r="D43" s="16">
        <v>92.628</v>
      </c>
      <c r="E43" s="16">
        <f t="shared" si="3"/>
        <v>594.62800000000004</v>
      </c>
      <c r="F43" s="16">
        <f>+H43-G43</f>
        <v>433.32200000000006</v>
      </c>
      <c r="G43" s="16">
        <v>85.55</v>
      </c>
      <c r="H43" s="16">
        <f t="shared" si="1"/>
        <v>518.87200000000007</v>
      </c>
      <c r="I43" s="16">
        <v>75.756</v>
      </c>
      <c r="J43" s="20">
        <v>57.81</v>
      </c>
      <c r="L43" s="13"/>
    </row>
    <row r="44" spans="1:14" x14ac:dyDescent="0.2">
      <c r="A44" s="5" t="s">
        <v>80</v>
      </c>
      <c r="B44" s="16">
        <f>+I43</f>
        <v>75.756</v>
      </c>
      <c r="C44" s="16">
        <v>465</v>
      </c>
      <c r="D44" s="16">
        <v>119.83380574593399</v>
      </c>
      <c r="E44" s="16">
        <f t="shared" si="3"/>
        <v>660.58980574593397</v>
      </c>
      <c r="F44" s="16">
        <f>+H44-G44</f>
        <v>498.77580574593401</v>
      </c>
      <c r="G44" s="16">
        <v>71</v>
      </c>
      <c r="H44" s="16">
        <f t="shared" si="1"/>
        <v>569.77580574593401</v>
      </c>
      <c r="I44" s="16">
        <v>90.813999999999993</v>
      </c>
      <c r="J44" s="20">
        <v>53.54</v>
      </c>
      <c r="K44" s="101"/>
      <c r="L44" s="13"/>
    </row>
    <row r="45" spans="1:14" x14ac:dyDescent="0.2">
      <c r="A45" s="88" t="s">
        <v>84</v>
      </c>
      <c r="B45" s="102">
        <f t="shared" ref="B45:B50" si="4">+I44</f>
        <v>90.813999999999993</v>
      </c>
      <c r="C45" s="102">
        <v>440.92452399999996</v>
      </c>
      <c r="D45" s="102">
        <v>160.80914222351601</v>
      </c>
      <c r="E45" s="102">
        <f t="shared" si="3"/>
        <v>692.54766622351599</v>
      </c>
      <c r="F45" s="102">
        <f>+H45-G45</f>
        <v>531.01708661157795</v>
      </c>
      <c r="G45" s="102">
        <v>89.088579611938002</v>
      </c>
      <c r="H45" s="102">
        <f t="shared" si="1"/>
        <v>620.10566622351598</v>
      </c>
      <c r="I45" s="102">
        <v>72.442000000000007</v>
      </c>
      <c r="J45" s="103">
        <v>54.57</v>
      </c>
      <c r="L45" s="13"/>
      <c r="M45" s="69"/>
      <c r="N45" s="13"/>
    </row>
    <row r="46" spans="1:14" x14ac:dyDescent="0.2">
      <c r="A46" s="88" t="s">
        <v>83</v>
      </c>
      <c r="B46" s="102">
        <f t="shared" si="4"/>
        <v>72.442000000000007</v>
      </c>
      <c r="C46" s="102">
        <v>449.74301448</v>
      </c>
      <c r="D46" s="102">
        <v>131.46363099095799</v>
      </c>
      <c r="E46" s="102">
        <f t="shared" si="3"/>
        <v>653.64864547095806</v>
      </c>
      <c r="F46" s="102">
        <f>+H46-G46</f>
        <v>489.80848944728803</v>
      </c>
      <c r="G46" s="102">
        <v>122.30915602366998</v>
      </c>
      <c r="H46" s="102">
        <f t="shared" si="1"/>
        <v>612.117645470958</v>
      </c>
      <c r="I46" s="102">
        <v>41.531000000000006</v>
      </c>
      <c r="J46" s="103">
        <v>53.28</v>
      </c>
      <c r="L46" s="13"/>
      <c r="M46" s="69"/>
      <c r="N46" s="13"/>
    </row>
    <row r="47" spans="1:14" x14ac:dyDescent="0.2">
      <c r="A47" s="88" t="s">
        <v>87</v>
      </c>
      <c r="B47" s="102">
        <f t="shared" si="4"/>
        <v>41.531000000000006</v>
      </c>
      <c r="C47" s="102">
        <v>359.35348705999996</v>
      </c>
      <c r="D47" s="102">
        <v>372.44012693231997</v>
      </c>
      <c r="E47" s="102">
        <f t="shared" si="3"/>
        <v>773.32461399231988</v>
      </c>
      <c r="F47" s="102">
        <f t="shared" ref="F47:F49" si="5">+H47-G47</f>
        <v>637.97997136373795</v>
      </c>
      <c r="G47" s="102">
        <v>87.382642628581991</v>
      </c>
      <c r="H47" s="102">
        <f>+E47-I47</f>
        <v>725.36261399231989</v>
      </c>
      <c r="I47" s="102">
        <v>47.962000000000003</v>
      </c>
      <c r="J47" s="103">
        <v>65.03</v>
      </c>
      <c r="L47" s="13"/>
      <c r="M47" s="69"/>
      <c r="N47" s="13"/>
    </row>
    <row r="48" spans="1:14" x14ac:dyDescent="0.2">
      <c r="A48" s="88" t="s">
        <v>121</v>
      </c>
      <c r="B48" s="102">
        <f t="shared" si="4"/>
        <v>47.962000000000003</v>
      </c>
      <c r="C48" s="102">
        <v>467.37999543999996</v>
      </c>
      <c r="D48" s="102">
        <v>294.58828835225995</v>
      </c>
      <c r="E48" s="102">
        <f t="shared" si="3"/>
        <v>809.93028379225996</v>
      </c>
      <c r="F48" s="102">
        <f t="shared" si="5"/>
        <v>654.77793941147195</v>
      </c>
      <c r="G48" s="102">
        <v>98.276344380788004</v>
      </c>
      <c r="H48" s="102">
        <f>+E48-I48</f>
        <v>753.05428379225998</v>
      </c>
      <c r="I48" s="102">
        <v>56.875999999999998</v>
      </c>
      <c r="J48" s="103">
        <v>79</v>
      </c>
      <c r="L48" s="13"/>
      <c r="M48" s="69"/>
      <c r="N48" s="13"/>
    </row>
    <row r="49" spans="1:14" x14ac:dyDescent="0.2">
      <c r="A49" s="88" t="s">
        <v>122</v>
      </c>
      <c r="B49" s="102">
        <f t="shared" si="4"/>
        <v>56.875999999999998</v>
      </c>
      <c r="C49" s="102">
        <v>403.44593945999998</v>
      </c>
      <c r="D49" s="102">
        <v>450.18151391911795</v>
      </c>
      <c r="E49" s="102">
        <f t="shared" si="3"/>
        <v>910.5034533791179</v>
      </c>
      <c r="F49" s="102">
        <f t="shared" si="5"/>
        <v>722.61867937259592</v>
      </c>
      <c r="G49" s="102">
        <v>123.95071802652198</v>
      </c>
      <c r="H49" s="102">
        <f>+E49-I49</f>
        <v>846.56939739911786</v>
      </c>
      <c r="I49" s="102">
        <v>63.934055979999997</v>
      </c>
      <c r="J49" s="103">
        <v>111.39</v>
      </c>
      <c r="L49" s="13"/>
      <c r="M49" s="69"/>
      <c r="N49" s="13"/>
    </row>
    <row r="50" spans="1:14" x14ac:dyDescent="0.2">
      <c r="A50" s="75" t="s">
        <v>123</v>
      </c>
      <c r="B50" s="104">
        <f t="shared" si="4"/>
        <v>63.934055979999997</v>
      </c>
      <c r="C50" s="104">
        <v>555.56490023999993</v>
      </c>
      <c r="D50" s="104">
        <v>275</v>
      </c>
      <c r="E50" s="104">
        <f t="shared" si="3"/>
        <v>894.49895621999997</v>
      </c>
      <c r="F50" s="104">
        <v>737</v>
      </c>
      <c r="G50" s="104">
        <v>100</v>
      </c>
      <c r="H50" s="104">
        <f>SUM(F50:G50)</f>
        <v>837</v>
      </c>
      <c r="I50" s="104">
        <f>E50-H50</f>
        <v>57.498956219999968</v>
      </c>
      <c r="J50" s="105">
        <v>88</v>
      </c>
      <c r="L50" s="13"/>
      <c r="M50" s="69"/>
      <c r="N50" s="13"/>
    </row>
    <row r="51" spans="1:14" x14ac:dyDescent="0.2">
      <c r="A51" s="25" t="s">
        <v>99</v>
      </c>
      <c r="B51" s="16"/>
      <c r="C51" s="16"/>
      <c r="D51" s="16"/>
      <c r="E51" s="16"/>
      <c r="F51" s="16"/>
      <c r="G51" s="16"/>
      <c r="H51" s="16"/>
      <c r="I51" s="16"/>
      <c r="J51" s="20"/>
    </row>
    <row r="52" spans="1:14" s="4" customFormat="1" ht="12" customHeight="1" x14ac:dyDescent="0.2">
      <c r="A52" s="19" t="s">
        <v>127</v>
      </c>
    </row>
    <row r="53" spans="1:14" x14ac:dyDescent="0.2">
      <c r="A53" s="26" t="s">
        <v>113</v>
      </c>
    </row>
    <row r="54" spans="1:14" ht="10.199999999999999" customHeight="1" x14ac:dyDescent="0.2">
      <c r="A54" s="5" t="s">
        <v>102</v>
      </c>
    </row>
    <row r="55" spans="1:14" x14ac:dyDescent="0.2">
      <c r="J55" s="82" t="s">
        <v>120</v>
      </c>
    </row>
  </sheetData>
  <pageMargins left="0.7" right="0.7" top="0.75" bottom="0.75" header="0.3" footer="0.3"/>
  <pageSetup scale="80" firstPageNumber="24" orientation="portrait" useFirstPageNumber="1" r:id="rId1"/>
  <headerFooter alignWithMargins="0">
    <oddFooter>&amp;C&amp;P
Oil Crops Yearbook/OCS-2020
March 2020
Economic Research Service, USDA</oddFooter>
  </headerFooter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EDBA319C043DC4A8381C9E195FB1B27" ma:contentTypeVersion="4" ma:contentTypeDescription="Create a new document." ma:contentTypeScope="" ma:versionID="6b1a0caf0774e32845426cb3810d65d2">
  <xsd:schema xmlns:xsd="http://www.w3.org/2001/XMLSchema" xmlns:xs="http://www.w3.org/2001/XMLSchema" xmlns:p="http://schemas.microsoft.com/office/2006/metadata/properties" xmlns:ns2="c49de858-f9fd-4eb6-bcba-50396646711f" xmlns:ns3="7818c5c2-d41f-4dce-801c-4e3595afcb3f" targetNamespace="http://schemas.microsoft.com/office/2006/metadata/properties" ma:root="true" ma:fieldsID="7ed9e12bf1f8304dab8bd3f843b3f685" ns2:_="" ns3:_="">
    <xsd:import namespace="c49de858-f9fd-4eb6-bcba-50396646711f"/>
    <xsd:import namespace="7818c5c2-d41f-4dce-801c-4e3595afcb3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49de858-f9fd-4eb6-bcba-50396646711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18c5c2-d41f-4dce-801c-4e3595afcb3f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7D3A4BC-10CD-421A-9A34-8AE710E38CD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45427FF-6A0C-4567-AB7D-B3E8F2D5371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49de858-f9fd-4eb6-bcba-50396646711f"/>
    <ds:schemaRef ds:uri="7818c5c2-d41f-4dce-801c-4e3595afcb3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907B1ED-5D3A-4952-84FC-23ECBD02EB28}">
  <ds:schemaRefs>
    <ds:schemaRef ds:uri="7818c5c2-d41f-4dce-801c-4e3595afcb3f"/>
    <ds:schemaRef ds:uri="http://www.w3.org/XML/1998/namespace"/>
    <ds:schemaRef ds:uri="http://purl.org/dc/elements/1.1/"/>
    <ds:schemaRef ds:uri="http://purl.org/dc/dcmitype/"/>
    <ds:schemaRef ds:uri="http://schemas.microsoft.com/office/2006/metadata/properties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c49de858-f9fd-4eb6-bcba-50396646711f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8</vt:i4>
      </vt:variant>
    </vt:vector>
  </HeadingPairs>
  <TitlesOfParts>
    <vt:vector size="13" baseType="lpstr">
      <vt:lpstr>Contents</vt:lpstr>
      <vt:lpstr>tab21</vt:lpstr>
      <vt:lpstr>tab22</vt:lpstr>
      <vt:lpstr>tab23</vt:lpstr>
      <vt:lpstr>tab24</vt:lpstr>
      <vt:lpstr>'tab21'!Print_Area</vt:lpstr>
      <vt:lpstr>'tab22'!Print_Area</vt:lpstr>
      <vt:lpstr>'tab23'!Print_Area</vt:lpstr>
      <vt:lpstr>'tab24'!Print_Area</vt:lpstr>
      <vt:lpstr>'tab21'!Print_Titles</vt:lpstr>
      <vt:lpstr>'tab22'!Print_Titles</vt:lpstr>
      <vt:lpstr>'tab23'!Print_Titles</vt:lpstr>
      <vt:lpstr>'tab24'!Print_Titles</vt:lpstr>
    </vt:vector>
  </TitlesOfParts>
  <Manager/>
  <Company>USDA, Economic Research Service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Oil Crops Yearbook: Sunflowerseed</dc:title>
  <dc:subject>Agricultural economics</dc:subject>
  <dc:creator>Aaron Ates; Maria Bukowski</dc:creator>
  <cp:keywords>oil crops, sunflowerseed, sunflowerseed oil, sunflowerseed meal</cp:keywords>
  <dc:description/>
  <cp:lastModifiedBy>Bukowski, Maria - REE-ERS</cp:lastModifiedBy>
  <cp:lastPrinted>2021-05-10T14:46:56Z</cp:lastPrinted>
  <dcterms:created xsi:type="dcterms:W3CDTF">2020-03-23T18:32:41Z</dcterms:created>
  <dcterms:modified xsi:type="dcterms:W3CDTF">2023-03-24T21:30:45Z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0x0101003EDBA319C043DC4A8381C9E195FB1B27</vt:lpwstr>
  </property>
</Properties>
</file>