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ylerbarrows/Documents/Projects/SOC_Kalman_Filter_Project/Code/"/>
    </mc:Choice>
  </mc:AlternateContent>
  <xr:revisionPtr revIDLastSave="0" documentId="13_ncr:1_{3379E4AC-BC81-AF45-84CA-6D1549FC87E4}" xr6:coauthVersionLast="36" xr6:coauthVersionMax="36" xr10:uidLastSave="{00000000-0000-0000-0000-000000000000}"/>
  <bookViews>
    <workbookView xWindow="3540" yWindow="1120" windowWidth="22320" windowHeight="14540" activeTab="1" xr2:uid="{00000000-000D-0000-FFFF-FFFF00000000}"/>
  </bookViews>
  <sheets>
    <sheet name="Minimize_Mean" sheetId="1" r:id="rId1"/>
    <sheet name="LeastSquares" sheetId="2" r:id="rId2"/>
  </sheets>
  <calcPr calcId="181029"/>
</workbook>
</file>

<file path=xl/calcChain.xml><?xml version="1.0" encoding="utf-8"?>
<calcChain xmlns="http://schemas.openxmlformats.org/spreadsheetml/2006/main">
  <c r="F40" i="2" l="1"/>
  <c r="O36" i="2"/>
  <c r="P36" i="2"/>
  <c r="Q36" i="2"/>
  <c r="R36" i="2"/>
  <c r="S36" i="2"/>
  <c r="T36" i="2"/>
  <c r="U36" i="2"/>
  <c r="V36" i="2"/>
  <c r="O37" i="2"/>
  <c r="P37" i="2"/>
  <c r="Q37" i="2"/>
  <c r="R37" i="2"/>
  <c r="S37" i="2"/>
  <c r="T37" i="2"/>
  <c r="U37" i="2"/>
  <c r="V37" i="2"/>
  <c r="V35" i="2"/>
  <c r="U35" i="2"/>
  <c r="T35" i="2"/>
  <c r="S35" i="2"/>
  <c r="R35" i="2"/>
  <c r="Q35" i="2"/>
  <c r="P35" i="2"/>
  <c r="O35" i="2"/>
  <c r="V34" i="2"/>
  <c r="U34" i="2"/>
  <c r="T34" i="2"/>
  <c r="S34" i="2"/>
  <c r="R34" i="2"/>
  <c r="Q34" i="2"/>
  <c r="P34" i="2"/>
  <c r="O34" i="2"/>
  <c r="C36" i="2"/>
  <c r="D36" i="2"/>
  <c r="E36" i="2"/>
  <c r="F36" i="2"/>
  <c r="G36" i="2"/>
  <c r="H36" i="2"/>
  <c r="I36" i="2"/>
  <c r="J36" i="2"/>
  <c r="K36" i="2"/>
  <c r="L36" i="2"/>
  <c r="M36" i="2"/>
  <c r="C37" i="2"/>
  <c r="D37" i="2"/>
  <c r="E37" i="2"/>
  <c r="F37" i="2"/>
  <c r="G37" i="2"/>
  <c r="H37" i="2"/>
  <c r="I37" i="2"/>
  <c r="J37" i="2"/>
  <c r="K37" i="2"/>
  <c r="L37" i="2"/>
  <c r="M37" i="2"/>
  <c r="C38" i="2"/>
  <c r="D38" i="2"/>
  <c r="E38" i="2"/>
  <c r="F38" i="2"/>
  <c r="G38" i="2"/>
  <c r="H38" i="2"/>
  <c r="I38" i="2"/>
  <c r="J38" i="2"/>
  <c r="K38" i="2"/>
  <c r="L38" i="2"/>
  <c r="M38" i="2"/>
  <c r="C39" i="2"/>
  <c r="D39" i="2"/>
  <c r="E39" i="2"/>
  <c r="F39" i="2"/>
  <c r="G39" i="2"/>
  <c r="H39" i="2"/>
  <c r="I39" i="2"/>
  <c r="J39" i="2"/>
  <c r="K39" i="2"/>
  <c r="L39" i="2"/>
  <c r="M39" i="2"/>
  <c r="C40" i="2"/>
  <c r="D40" i="2"/>
  <c r="E40" i="2"/>
  <c r="G40" i="2"/>
  <c r="H40" i="2"/>
  <c r="I40" i="2"/>
  <c r="J40" i="2"/>
  <c r="K40" i="2"/>
  <c r="L40" i="2"/>
  <c r="M40" i="2"/>
  <c r="M35" i="2"/>
  <c r="L35" i="2"/>
  <c r="J35" i="2"/>
  <c r="K35" i="2"/>
  <c r="I35" i="2"/>
  <c r="H35" i="2"/>
  <c r="F35" i="2"/>
  <c r="G35" i="2"/>
  <c r="E35" i="2"/>
  <c r="D35" i="2"/>
  <c r="C35" i="2"/>
  <c r="M34" i="2"/>
  <c r="D34" i="2"/>
  <c r="E34" i="2"/>
  <c r="F34" i="2"/>
  <c r="G34" i="2"/>
  <c r="H34" i="2"/>
  <c r="I34" i="2"/>
  <c r="J34" i="2"/>
  <c r="K34" i="2"/>
  <c r="L34" i="2"/>
  <c r="C34" i="2"/>
  <c r="E17" i="2" l="1"/>
  <c r="F17" i="2"/>
  <c r="G17" i="2"/>
  <c r="E19" i="2"/>
  <c r="F19" i="2"/>
  <c r="G19" i="2"/>
  <c r="E21" i="2"/>
  <c r="F21" i="2"/>
  <c r="G21" i="2"/>
  <c r="C21" i="2"/>
  <c r="C19" i="2"/>
  <c r="C17" i="2"/>
  <c r="D21" i="2"/>
  <c r="D19" i="2"/>
  <c r="D17" i="2"/>
  <c r="D11" i="2"/>
  <c r="E11" i="2"/>
  <c r="F11" i="2"/>
  <c r="G11" i="2"/>
  <c r="D13" i="2"/>
  <c r="E13" i="2"/>
  <c r="F13" i="2"/>
  <c r="G13" i="2"/>
  <c r="D15" i="2"/>
  <c r="E15" i="2"/>
  <c r="F15" i="2"/>
  <c r="G15" i="2"/>
  <c r="C15" i="2"/>
  <c r="C13" i="2"/>
  <c r="C11" i="2"/>
  <c r="K9" i="2" l="1"/>
  <c r="J9" i="2"/>
  <c r="K8" i="2"/>
  <c r="J8" i="2"/>
  <c r="K7" i="2"/>
  <c r="J7" i="2"/>
  <c r="S6" i="2"/>
  <c r="R6" i="2"/>
  <c r="Q6" i="2"/>
  <c r="P6" i="2"/>
  <c r="O6" i="2"/>
  <c r="K6" i="2"/>
  <c r="J6" i="2"/>
  <c r="S5" i="2"/>
  <c r="R5" i="2"/>
  <c r="Q5" i="2"/>
  <c r="P5" i="2"/>
  <c r="O5" i="2"/>
  <c r="K5" i="2"/>
  <c r="J5" i="2"/>
  <c r="S4" i="2"/>
  <c r="R4" i="2"/>
  <c r="Q4" i="2"/>
  <c r="P4" i="2"/>
  <c r="O4" i="2"/>
  <c r="K4" i="2"/>
  <c r="J4" i="2"/>
  <c r="R5" i="1"/>
  <c r="S5" i="1"/>
  <c r="R6" i="1"/>
  <c r="S6" i="1"/>
  <c r="S4" i="1"/>
  <c r="R4" i="1"/>
  <c r="H5" i="1"/>
  <c r="I5" i="1"/>
  <c r="H6" i="1"/>
  <c r="I6" i="1"/>
  <c r="H7" i="1"/>
  <c r="I7" i="1"/>
  <c r="H8" i="1"/>
  <c r="I8" i="1"/>
  <c r="H9" i="1"/>
  <c r="I9" i="1"/>
  <c r="I4" i="1"/>
  <c r="H4" i="1"/>
  <c r="T6" i="2" l="1"/>
  <c r="T4" i="2"/>
  <c r="U4" i="2"/>
  <c r="U6" i="2"/>
  <c r="T5" i="2"/>
  <c r="U5" i="2"/>
  <c r="N6" i="1"/>
  <c r="O6" i="1"/>
  <c r="P6" i="1"/>
  <c r="Q6" i="1"/>
  <c r="N5" i="1"/>
  <c r="O5" i="1"/>
  <c r="P5" i="1"/>
  <c r="Q5" i="1"/>
  <c r="M6" i="1"/>
  <c r="M5" i="1"/>
  <c r="N4" i="1"/>
  <c r="O4" i="1"/>
  <c r="P4" i="1"/>
  <c r="Q4" i="1"/>
  <c r="M4" i="1"/>
</calcChain>
</file>

<file path=xl/sharedStrings.xml><?xml version="1.0" encoding="utf-8"?>
<sst xmlns="http://schemas.openxmlformats.org/spreadsheetml/2006/main" count="36" uniqueCount="10">
  <si>
    <t>Ro</t>
  </si>
  <si>
    <t>R1</t>
  </si>
  <si>
    <t>C1</t>
  </si>
  <si>
    <t>R2</t>
  </si>
  <si>
    <t>C2</t>
  </si>
  <si>
    <t>T (deg. C)</t>
  </si>
  <si>
    <t>SOC (%)</t>
  </si>
  <si>
    <t>tau1</t>
  </si>
  <si>
    <t>tau2</t>
  </si>
  <si>
    <t>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</si>
</sst>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r>
              <a:rPr lang="en-US" baseline="-25000"/>
              <a:t>0</a:t>
            </a:r>
            <a:r>
              <a:rPr lang="en-US"/>
              <a:t>, R</a:t>
            </a:r>
            <a:r>
              <a:rPr lang="en-US" baseline="-25000"/>
              <a:t>1</a:t>
            </a:r>
            <a:r>
              <a:rPr lang="en-US"/>
              <a:t>, R</a:t>
            </a:r>
            <a:r>
              <a:rPr lang="en-US" baseline="-25000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Minimize_Mean!$M$3</c:f>
              <c:strCache>
                <c:ptCount val="1"/>
                <c:pt idx="0">
                  <c:v>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Minimize_Mean!$T$4:$T$6</c:f>
              <c:numCache>
                <c:formatCode>General</c:formatCode>
                <c:ptCount val="3"/>
                <c:pt idx="0">
                  <c:v>0</c:v>
                </c:pt>
                <c:pt idx="1">
                  <c:v>25</c:v>
                </c:pt>
                <c:pt idx="2">
                  <c:v>45</c:v>
                </c:pt>
              </c:numCache>
            </c:numRef>
          </c:xVal>
          <c:yVal>
            <c:numRef>
              <c:f>Minimize_Mean!$M$4:$M$6</c:f>
              <c:numCache>
                <c:formatCode>General</c:formatCode>
                <c:ptCount val="3"/>
                <c:pt idx="0">
                  <c:v>0.100155572740982</c:v>
                </c:pt>
                <c:pt idx="1">
                  <c:v>4.982015292724315E-2</c:v>
                </c:pt>
                <c:pt idx="2">
                  <c:v>6.8472347859125454E-2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8D-6442-AFE8-408C7AB3ECB4}"/>
            </c:ext>
          </c:extLst>
        </c:ser>
        <c:ser>
          <c:idx val="1"/>
          <c:order val="1"/>
          <c:tx>
            <c:strRef>
              <c:f>Minimize_Mean!$N$3</c:f>
              <c:strCache>
                <c:ptCount val="1"/>
                <c:pt idx="0">
                  <c:v>R1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Minimize_Mean!$T$4:$T$6</c:f>
              <c:numCache>
                <c:formatCode>General</c:formatCode>
                <c:ptCount val="3"/>
                <c:pt idx="0">
                  <c:v>0</c:v>
                </c:pt>
                <c:pt idx="1">
                  <c:v>25</c:v>
                </c:pt>
                <c:pt idx="2">
                  <c:v>45</c:v>
                </c:pt>
              </c:numCache>
            </c:numRef>
          </c:xVal>
          <c:yVal>
            <c:numRef>
              <c:f>Minimize_Mean!$N$4:$N$6</c:f>
              <c:numCache>
                <c:formatCode>General</c:formatCode>
                <c:ptCount val="3"/>
                <c:pt idx="0">
                  <c:v>3.1620604655940895E-2</c:v>
                </c:pt>
                <c:pt idx="1">
                  <c:v>2.11127322779683E-2</c:v>
                </c:pt>
                <c:pt idx="2">
                  <c:v>9.4272949446846492E-3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8D-6442-AFE8-408C7AB3ECB4}"/>
            </c:ext>
          </c:extLst>
        </c:ser>
        <c:ser>
          <c:idx val="2"/>
          <c:order val="2"/>
          <c:tx>
            <c:strRef>
              <c:f>Minimize_Mean!$P$3</c:f>
              <c:strCache>
                <c:ptCount val="1"/>
                <c:pt idx="0">
                  <c:v>R2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Minimize_Mean!$T$4:$T$6</c:f>
              <c:numCache>
                <c:formatCode>General</c:formatCode>
                <c:ptCount val="3"/>
                <c:pt idx="0">
                  <c:v>0</c:v>
                </c:pt>
                <c:pt idx="1">
                  <c:v>25</c:v>
                </c:pt>
                <c:pt idx="2">
                  <c:v>45</c:v>
                </c:pt>
              </c:numCache>
            </c:numRef>
          </c:xVal>
          <c:yVal>
            <c:numRef>
              <c:f>Minimize_Mean!$P$4:$P$6</c:f>
              <c:numCache>
                <c:formatCode>General</c:formatCode>
                <c:ptCount val="3"/>
                <c:pt idx="0">
                  <c:v>2.9277399758254649E-2</c:v>
                </c:pt>
                <c:pt idx="1">
                  <c:v>5.2893631155954699E-3</c:v>
                </c:pt>
                <c:pt idx="2">
                  <c:v>2.7152967320438299E-3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8D-6442-AFE8-408C7AB3E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946223"/>
        <c:axId val="553314383"/>
      </c:scatterChart>
      <c:valAx>
        <c:axId val="32894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14383"/>
        <c:crosses val="autoZero"/>
        <c:crossBetween val="midCat"/>
      </c:valAx>
      <c:valAx>
        <c:axId val="55331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 (Ohsm)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946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658311461067353"/>
          <c:y val="0.19783464566929135"/>
          <c:w val="0.110083552055993"/>
          <c:h val="0.23437664041994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</a:t>
            </a:r>
            <a:r>
              <a:rPr lang="en-US" baseline="-25000"/>
              <a:t>1</a:t>
            </a:r>
            <a:r>
              <a:rPr lang="en-US"/>
              <a:t> and C</a:t>
            </a:r>
            <a:r>
              <a:rPr lang="en-US" baseline="-25000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Minimize_Mean!$O$3</c:f>
              <c:strCache>
                <c:ptCount val="1"/>
                <c:pt idx="0">
                  <c:v>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Minimize_Mean!$T$4:$T$6</c:f>
              <c:numCache>
                <c:formatCode>General</c:formatCode>
                <c:ptCount val="3"/>
                <c:pt idx="0">
                  <c:v>0</c:v>
                </c:pt>
                <c:pt idx="1">
                  <c:v>25</c:v>
                </c:pt>
                <c:pt idx="2">
                  <c:v>45</c:v>
                </c:pt>
              </c:numCache>
            </c:numRef>
          </c:xVal>
          <c:yVal>
            <c:numRef>
              <c:f>Minimize_Mean!$O$4:$O$6</c:f>
              <c:numCache>
                <c:formatCode>General</c:formatCode>
                <c:ptCount val="3"/>
                <c:pt idx="0">
                  <c:v>102.6529398429425</c:v>
                </c:pt>
                <c:pt idx="1">
                  <c:v>100.9781279313215</c:v>
                </c:pt>
                <c:pt idx="2">
                  <c:v>100.1337240989125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5D-C044-A70F-6B242BF15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946223"/>
        <c:axId val="553314383"/>
      </c:scatterChart>
      <c:scatterChart>
        <c:scatterStyle val="smoothMarker"/>
        <c:varyColors val="0"/>
        <c:ser>
          <c:idx val="1"/>
          <c:order val="1"/>
          <c:tx>
            <c:strRef>
              <c:f>Minimize_Mean!$Q$3</c:f>
              <c:strCache>
                <c:ptCount val="1"/>
                <c:pt idx="0">
                  <c:v>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Minimize_Mean!$T$4:$T$6</c:f>
              <c:numCache>
                <c:formatCode>General</c:formatCode>
                <c:ptCount val="3"/>
                <c:pt idx="0">
                  <c:v>0</c:v>
                </c:pt>
                <c:pt idx="1">
                  <c:v>25</c:v>
                </c:pt>
                <c:pt idx="2">
                  <c:v>45</c:v>
                </c:pt>
              </c:numCache>
            </c:numRef>
          </c:xVal>
          <c:yVal>
            <c:numRef>
              <c:f>Minimize_Mean!$Q$4:$Q$6</c:f>
              <c:numCache>
                <c:formatCode>General</c:formatCode>
                <c:ptCount val="3"/>
                <c:pt idx="0">
                  <c:v>1025.6388213529249</c:v>
                </c:pt>
                <c:pt idx="1">
                  <c:v>995.24217718420209</c:v>
                </c:pt>
                <c:pt idx="2">
                  <c:v>1003.038211447488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5D-C044-A70F-6B242BF15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622991"/>
        <c:axId val="840593375"/>
      </c:scatterChart>
      <c:valAx>
        <c:axId val="32894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14383"/>
        <c:crosses val="autoZero"/>
        <c:crossBetween val="midCat"/>
      </c:valAx>
      <c:valAx>
        <c:axId val="55331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  <a:r>
                  <a:rPr lang="en-US" baseline="-25000"/>
                  <a:t>1</a:t>
                </a:r>
                <a:r>
                  <a:rPr lang="en-US"/>
                  <a:t>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946223"/>
        <c:crosses val="autoZero"/>
        <c:crossBetween val="midCat"/>
      </c:valAx>
      <c:valAx>
        <c:axId val="84059337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  <a:r>
                  <a:rPr lang="en-US" baseline="-25000"/>
                  <a:t>2</a:t>
                </a:r>
                <a:r>
                  <a:rPr lang="en-US"/>
                  <a:t>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622991"/>
        <c:crosses val="max"/>
        <c:crossBetween val="midCat"/>
      </c:valAx>
      <c:valAx>
        <c:axId val="8406229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40593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788888888888891"/>
          <c:y val="0.19523075240594923"/>
          <c:w val="0.10933333333333334"/>
          <c:h val="0.1562510936132983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𝜏</a:t>
            </a:r>
            <a:r>
              <a:rPr lang="en-US" baseline="-25000"/>
              <a:t>1</a:t>
            </a:r>
            <a:r>
              <a:rPr lang="en-US"/>
              <a:t> and </a:t>
            </a:r>
            <a:r>
              <a:rPr lang="en-US" sz="1400" b="0" i="0" u="none" strike="noStrike" baseline="0">
                <a:effectLst/>
              </a:rPr>
              <a:t>𝜏</a:t>
            </a:r>
            <a:r>
              <a:rPr lang="en-US" baseline="-25000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Minimize_Mean!$R$3</c:f>
              <c:strCache>
                <c:ptCount val="1"/>
                <c:pt idx="0">
                  <c:v>tau1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Minimize_Mean!$T$4:$T$6</c:f>
              <c:numCache>
                <c:formatCode>General</c:formatCode>
                <c:ptCount val="3"/>
                <c:pt idx="0">
                  <c:v>0</c:v>
                </c:pt>
                <c:pt idx="1">
                  <c:v>25</c:v>
                </c:pt>
                <c:pt idx="2">
                  <c:v>45</c:v>
                </c:pt>
              </c:numCache>
            </c:numRef>
          </c:xVal>
          <c:yVal>
            <c:numRef>
              <c:f>Minimize_Mean!$R$4:$R$6</c:f>
              <c:numCache>
                <c:formatCode>General</c:formatCode>
                <c:ptCount val="3"/>
                <c:pt idx="0">
                  <c:v>3.2459480275437684</c:v>
                </c:pt>
                <c:pt idx="1">
                  <c:v>2.1319241809444236</c:v>
                </c:pt>
                <c:pt idx="2">
                  <c:v>0.94399015099012518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78-8C46-9A91-8F20BEFA4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946223"/>
        <c:axId val="553314383"/>
      </c:scatterChart>
      <c:scatterChart>
        <c:scatterStyle val="smoothMarker"/>
        <c:varyColors val="0"/>
        <c:ser>
          <c:idx val="1"/>
          <c:order val="1"/>
          <c:tx>
            <c:strRef>
              <c:f>Minimize_Mean!$S$3</c:f>
              <c:strCache>
                <c:ptCount val="1"/>
                <c:pt idx="0">
                  <c:v>tau2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Minimize_Mean!$T$4:$T$6</c:f>
              <c:numCache>
                <c:formatCode>General</c:formatCode>
                <c:ptCount val="3"/>
                <c:pt idx="0">
                  <c:v>0</c:v>
                </c:pt>
                <c:pt idx="1">
                  <c:v>25</c:v>
                </c:pt>
                <c:pt idx="2">
                  <c:v>45</c:v>
                </c:pt>
              </c:numCache>
            </c:numRef>
          </c:xVal>
          <c:yVal>
            <c:numRef>
              <c:f>Minimize_Mean!$S$4:$S$6</c:f>
              <c:numCache>
                <c:formatCode>General</c:formatCode>
                <c:ptCount val="3"/>
                <c:pt idx="0">
                  <c:v>30.028037780334706</c:v>
                </c:pt>
                <c:pt idx="1">
                  <c:v>5.2641972630830498</c:v>
                </c:pt>
                <c:pt idx="2">
                  <c:v>2.7235463776584523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78-8C46-9A91-8F20BEFA4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622991"/>
        <c:axId val="840593375"/>
      </c:scatterChart>
      <c:valAx>
        <c:axId val="32894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14383"/>
        <c:crosses val="autoZero"/>
        <c:crossBetween val="midCat"/>
      </c:valAx>
      <c:valAx>
        <c:axId val="55331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  <a:r>
                  <a:rPr lang="en-US" baseline="-25000"/>
                  <a:t>1</a:t>
                </a:r>
                <a:r>
                  <a:rPr lang="en-US"/>
                  <a:t>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946223"/>
        <c:crosses val="autoZero"/>
        <c:crossBetween val="midCat"/>
      </c:valAx>
      <c:valAx>
        <c:axId val="84059337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  <a:r>
                  <a:rPr lang="en-US" baseline="-25000"/>
                  <a:t>2</a:t>
                </a:r>
                <a:r>
                  <a:rPr lang="en-US"/>
                  <a:t>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622991"/>
        <c:crosses val="max"/>
        <c:crossBetween val="midCat"/>
      </c:valAx>
      <c:valAx>
        <c:axId val="8406229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40593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788888888888891"/>
          <c:y val="0.19523075240594923"/>
          <c:w val="0.19822222222222222"/>
          <c:h val="0.17013998250218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r>
              <a:rPr lang="en-US" baseline="-25000"/>
              <a:t>0</a:t>
            </a:r>
            <a:r>
              <a:rPr lang="en-US"/>
              <a:t>, R</a:t>
            </a:r>
            <a:r>
              <a:rPr lang="en-US" baseline="-25000"/>
              <a:t>1</a:t>
            </a:r>
            <a:r>
              <a:rPr lang="en-US"/>
              <a:t>, R</a:t>
            </a:r>
            <a:r>
              <a:rPr lang="en-US" baseline="-25000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LeastSquares!$O$3</c:f>
              <c:strCache>
                <c:ptCount val="1"/>
                <c:pt idx="0">
                  <c:v>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LeastSquares!$V$4:$V$6</c:f>
              <c:numCache>
                <c:formatCode>General</c:formatCode>
                <c:ptCount val="3"/>
                <c:pt idx="0">
                  <c:v>0</c:v>
                </c:pt>
                <c:pt idx="1">
                  <c:v>25</c:v>
                </c:pt>
                <c:pt idx="2">
                  <c:v>45</c:v>
                </c:pt>
              </c:numCache>
            </c:numRef>
          </c:xVal>
          <c:yVal>
            <c:numRef>
              <c:f>LeastSquares!$O$4:$O$6</c:f>
              <c:numCache>
                <c:formatCode>General</c:formatCode>
                <c:ptCount val="3"/>
                <c:pt idx="0">
                  <c:v>0.11027693065479149</c:v>
                </c:pt>
                <c:pt idx="1">
                  <c:v>6.0897589155339903E-2</c:v>
                </c:pt>
                <c:pt idx="2">
                  <c:v>6.9535131405887102E-2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78-7E48-A6DA-6568D884A119}"/>
            </c:ext>
          </c:extLst>
        </c:ser>
        <c:ser>
          <c:idx val="1"/>
          <c:order val="1"/>
          <c:tx>
            <c:strRef>
              <c:f>LeastSquares!$P$3</c:f>
              <c:strCache>
                <c:ptCount val="1"/>
                <c:pt idx="0">
                  <c:v>R1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LeastSquares!$V$4:$V$6</c:f>
              <c:numCache>
                <c:formatCode>General</c:formatCode>
                <c:ptCount val="3"/>
                <c:pt idx="0">
                  <c:v>0</c:v>
                </c:pt>
                <c:pt idx="1">
                  <c:v>25</c:v>
                </c:pt>
                <c:pt idx="2">
                  <c:v>45</c:v>
                </c:pt>
              </c:numCache>
            </c:numRef>
          </c:xVal>
          <c:yVal>
            <c:numRef>
              <c:f>LeastSquares!$P$4:$P$6</c:f>
              <c:numCache>
                <c:formatCode>General</c:formatCode>
                <c:ptCount val="3"/>
                <c:pt idx="0">
                  <c:v>1.382169562789675E-2</c:v>
                </c:pt>
                <c:pt idx="1">
                  <c:v>9.8242843618072204E-3</c:v>
                </c:pt>
                <c:pt idx="2">
                  <c:v>8.271106130863945E-3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78-7E48-A6DA-6568D884A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946223"/>
        <c:axId val="553314383"/>
      </c:scatterChart>
      <c:scatterChart>
        <c:scatterStyle val="smoothMarker"/>
        <c:varyColors val="0"/>
        <c:ser>
          <c:idx val="2"/>
          <c:order val="2"/>
          <c:tx>
            <c:strRef>
              <c:f>LeastSquares!$R$3</c:f>
              <c:strCache>
                <c:ptCount val="1"/>
                <c:pt idx="0">
                  <c:v>R2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LeastSquares!$V$4:$V$6</c:f>
              <c:numCache>
                <c:formatCode>General</c:formatCode>
                <c:ptCount val="3"/>
                <c:pt idx="0">
                  <c:v>0</c:v>
                </c:pt>
                <c:pt idx="1">
                  <c:v>25</c:v>
                </c:pt>
                <c:pt idx="2">
                  <c:v>45</c:v>
                </c:pt>
              </c:numCache>
            </c:numRef>
          </c:xVal>
          <c:yVal>
            <c:numRef>
              <c:f>LeastSquares!$R$4:$R$6</c:f>
              <c:numCache>
                <c:formatCode>General</c:formatCode>
                <c:ptCount val="3"/>
                <c:pt idx="0">
                  <c:v>3.8891322381823953E-2</c:v>
                </c:pt>
                <c:pt idx="1">
                  <c:v>3.3410773198773351E-3</c:v>
                </c:pt>
                <c:pt idx="2">
                  <c:v>3.0350308735998676E-3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78-7E48-A6DA-6568D884A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437792"/>
        <c:axId val="1105682064"/>
      </c:scatterChart>
      <c:valAx>
        <c:axId val="32894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Temp. (deg. 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14383"/>
        <c:crosses val="autoZero"/>
        <c:crossBetween val="midCat"/>
      </c:valAx>
      <c:valAx>
        <c:axId val="55331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R0 and</a:t>
                </a:r>
                <a:r>
                  <a:rPr lang="en-US" baseline="0"/>
                  <a:t> R1</a:t>
                </a:r>
                <a:r>
                  <a:rPr lang="en-US"/>
                  <a:t> (Ohsm)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946223"/>
        <c:crosses val="autoZero"/>
        <c:crossBetween val="midCat"/>
      </c:valAx>
      <c:valAx>
        <c:axId val="11056820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R2 (Ohms)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437792"/>
        <c:crosses val="max"/>
        <c:crossBetween val="midCat"/>
      </c:valAx>
      <c:valAx>
        <c:axId val="1149437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5682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936089238845141"/>
          <c:y val="0.16079760863225429"/>
          <c:w val="0.110083552055993"/>
          <c:h val="0.23437664041994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</a:t>
            </a:r>
            <a:r>
              <a:rPr lang="en-US" baseline="-25000"/>
              <a:t>1</a:t>
            </a:r>
            <a:r>
              <a:rPr lang="en-US"/>
              <a:t> and C</a:t>
            </a:r>
            <a:r>
              <a:rPr lang="en-US" baseline="-25000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LeastSquares!$Q$3</c:f>
              <c:strCache>
                <c:ptCount val="1"/>
                <c:pt idx="0">
                  <c:v>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LeastSquares!$V$4:$V$6</c:f>
              <c:numCache>
                <c:formatCode>General</c:formatCode>
                <c:ptCount val="3"/>
                <c:pt idx="0">
                  <c:v>0</c:v>
                </c:pt>
                <c:pt idx="1">
                  <c:v>25</c:v>
                </c:pt>
                <c:pt idx="2">
                  <c:v>45</c:v>
                </c:pt>
              </c:numCache>
            </c:numRef>
          </c:xVal>
          <c:yVal>
            <c:numRef>
              <c:f>LeastSquares!$Q$4:$Q$6</c:f>
              <c:numCache>
                <c:formatCode>General</c:formatCode>
                <c:ptCount val="3"/>
                <c:pt idx="0">
                  <c:v>88.743874353832751</c:v>
                </c:pt>
                <c:pt idx="1">
                  <c:v>103.745729454859</c:v>
                </c:pt>
                <c:pt idx="2">
                  <c:v>103.075490116955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DE-5547-B899-F82A40CCD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946223"/>
        <c:axId val="553314383"/>
      </c:scatterChart>
      <c:scatterChart>
        <c:scatterStyle val="smoothMarker"/>
        <c:varyColors val="0"/>
        <c:ser>
          <c:idx val="1"/>
          <c:order val="1"/>
          <c:tx>
            <c:strRef>
              <c:f>LeastSquares!$S$3</c:f>
              <c:strCache>
                <c:ptCount val="1"/>
                <c:pt idx="0">
                  <c:v>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LeastSquares!$V$4:$V$6</c:f>
              <c:numCache>
                <c:formatCode>General</c:formatCode>
                <c:ptCount val="3"/>
                <c:pt idx="0">
                  <c:v>0</c:v>
                </c:pt>
                <c:pt idx="1">
                  <c:v>25</c:v>
                </c:pt>
                <c:pt idx="2">
                  <c:v>45</c:v>
                </c:pt>
              </c:numCache>
            </c:numRef>
          </c:xVal>
          <c:yVal>
            <c:numRef>
              <c:f>LeastSquares!$S$4:$S$6</c:f>
              <c:numCache>
                <c:formatCode>General</c:formatCode>
                <c:ptCount val="3"/>
                <c:pt idx="0">
                  <c:v>905.32483988227091</c:v>
                </c:pt>
                <c:pt idx="1">
                  <c:v>1018.15117964771</c:v>
                </c:pt>
                <c:pt idx="2">
                  <c:v>1005.3349094181699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DE-5547-B899-F82A40CCD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622991"/>
        <c:axId val="840593375"/>
      </c:scatterChart>
      <c:valAx>
        <c:axId val="32894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Temp.</a:t>
                </a:r>
                <a:r>
                  <a:rPr lang="en-US" baseline="0"/>
                  <a:t> (deg. 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14383"/>
        <c:crosses val="autoZero"/>
        <c:crossBetween val="midCat"/>
      </c:valAx>
      <c:valAx>
        <c:axId val="55331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  <a:r>
                  <a:rPr lang="en-US" baseline="-25000"/>
                  <a:t>1</a:t>
                </a:r>
                <a:r>
                  <a:rPr lang="en-US"/>
                  <a:t>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946223"/>
        <c:crosses val="autoZero"/>
        <c:crossBetween val="midCat"/>
      </c:valAx>
      <c:valAx>
        <c:axId val="84059337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  <a:r>
                  <a:rPr lang="en-US" baseline="-25000"/>
                  <a:t>2</a:t>
                </a:r>
                <a:r>
                  <a:rPr lang="en-US"/>
                  <a:t>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622991"/>
        <c:crosses val="max"/>
        <c:crossBetween val="midCat"/>
      </c:valAx>
      <c:valAx>
        <c:axId val="8406229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40593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17777777777777"/>
          <c:y val="0.34800853018372702"/>
          <c:w val="0.10933333333333334"/>
          <c:h val="0.1562510936132983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𝜏</a:t>
            </a:r>
            <a:r>
              <a:rPr lang="en-US" baseline="-25000"/>
              <a:t>1</a:t>
            </a:r>
            <a:r>
              <a:rPr lang="en-US"/>
              <a:t> and </a:t>
            </a:r>
            <a:r>
              <a:rPr lang="en-US" sz="1400" b="0" i="0" u="none" strike="noStrike" baseline="0">
                <a:effectLst/>
              </a:rPr>
              <a:t>𝜏</a:t>
            </a:r>
            <a:r>
              <a:rPr lang="en-US" baseline="-25000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LeastSquares!$T$3</c:f>
              <c:strCache>
                <c:ptCount val="1"/>
                <c:pt idx="0">
                  <c:v>tau1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LeastSquares!$V$4:$V$6</c:f>
              <c:numCache>
                <c:formatCode>General</c:formatCode>
                <c:ptCount val="3"/>
                <c:pt idx="0">
                  <c:v>0</c:v>
                </c:pt>
                <c:pt idx="1">
                  <c:v>25</c:v>
                </c:pt>
                <c:pt idx="2">
                  <c:v>45</c:v>
                </c:pt>
              </c:numCache>
            </c:numRef>
          </c:xVal>
          <c:yVal>
            <c:numRef>
              <c:f>LeastSquares!$T$4:$T$6</c:f>
              <c:numCache>
                <c:formatCode>General</c:formatCode>
                <c:ptCount val="3"/>
                <c:pt idx="0">
                  <c:v>1.2265908201589888</c:v>
                </c:pt>
                <c:pt idx="1">
                  <c:v>1.019227547487654</c:v>
                </c:pt>
                <c:pt idx="2">
                  <c:v>0.85254831824815247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2D-0C4C-B302-091571373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946223"/>
        <c:axId val="553314383"/>
      </c:scatterChart>
      <c:scatterChart>
        <c:scatterStyle val="smoothMarker"/>
        <c:varyColors val="0"/>
        <c:ser>
          <c:idx val="1"/>
          <c:order val="1"/>
          <c:tx>
            <c:strRef>
              <c:f>LeastSquares!$U$3</c:f>
              <c:strCache>
                <c:ptCount val="1"/>
                <c:pt idx="0">
                  <c:v>tau2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LeastSquares!$V$4:$V$6</c:f>
              <c:numCache>
                <c:formatCode>General</c:formatCode>
                <c:ptCount val="3"/>
                <c:pt idx="0">
                  <c:v>0</c:v>
                </c:pt>
                <c:pt idx="1">
                  <c:v>25</c:v>
                </c:pt>
                <c:pt idx="2">
                  <c:v>45</c:v>
                </c:pt>
              </c:numCache>
            </c:numRef>
          </c:xVal>
          <c:yVal>
            <c:numRef>
              <c:f>LeastSquares!$U$4:$U$6</c:f>
              <c:numCache>
                <c:formatCode>General</c:formatCode>
                <c:ptCount val="3"/>
                <c:pt idx="0">
                  <c:v>35.209280208134551</c:v>
                </c:pt>
                <c:pt idx="1">
                  <c:v>3.4017218145273183</c:v>
                </c:pt>
                <c:pt idx="2">
                  <c:v>3.0512224883918719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2D-0C4C-B302-091571373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622991"/>
        <c:axId val="840593375"/>
      </c:scatterChart>
      <c:valAx>
        <c:axId val="32894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Temp. (deg. 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14383"/>
        <c:crosses val="autoZero"/>
        <c:crossBetween val="midCat"/>
      </c:valAx>
      <c:valAx>
        <c:axId val="55331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𝜏</a:t>
                </a:r>
                <a:r>
                  <a:rPr lang="en-US" baseline="-25000"/>
                  <a:t>1</a:t>
                </a:r>
                <a:r>
                  <a:rPr lang="en-US"/>
                  <a:t>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946223"/>
        <c:crosses val="autoZero"/>
        <c:crossBetween val="midCat"/>
      </c:valAx>
      <c:valAx>
        <c:axId val="84059337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𝜏</a:t>
                </a:r>
                <a:r>
                  <a:rPr lang="en-US" baseline="-25000"/>
                  <a:t>2</a:t>
                </a:r>
                <a:r>
                  <a:rPr lang="en-US"/>
                  <a:t>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622991"/>
        <c:crosses val="max"/>
        <c:crossBetween val="midCat"/>
      </c:valAx>
      <c:valAx>
        <c:axId val="8406229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40593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788888888888891"/>
          <c:y val="0.19523075240594923"/>
          <c:w val="0.19822222222222222"/>
          <c:h val="0.17013998250218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r>
              <a:rPr lang="en-US" baseline="-25000"/>
              <a:t>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LeastSquares!$O$3</c:f>
              <c:strCache>
                <c:ptCount val="1"/>
                <c:pt idx="0">
                  <c:v>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LeastSquares!$V$4:$V$6</c:f>
              <c:numCache>
                <c:formatCode>General</c:formatCode>
                <c:ptCount val="3"/>
                <c:pt idx="0">
                  <c:v>0</c:v>
                </c:pt>
                <c:pt idx="1">
                  <c:v>25</c:v>
                </c:pt>
                <c:pt idx="2">
                  <c:v>45</c:v>
                </c:pt>
              </c:numCache>
            </c:numRef>
          </c:xVal>
          <c:yVal>
            <c:numRef>
              <c:f>LeastSquares!$O$4:$O$6</c:f>
              <c:numCache>
                <c:formatCode>General</c:formatCode>
                <c:ptCount val="3"/>
                <c:pt idx="0">
                  <c:v>0.11027693065479149</c:v>
                </c:pt>
                <c:pt idx="1">
                  <c:v>6.0897589155339903E-2</c:v>
                </c:pt>
                <c:pt idx="2">
                  <c:v>6.9535131405887102E-2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9B-9F4A-AB21-0943C4519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946223"/>
        <c:axId val="553314383"/>
      </c:scatterChart>
      <c:valAx>
        <c:axId val="32894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Temp. (deg. 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14383"/>
        <c:crosses val="autoZero"/>
        <c:crossBetween val="midCat"/>
      </c:valAx>
      <c:valAx>
        <c:axId val="55331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 (Ohsm)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946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658311461067353"/>
          <c:y val="0.19783464566929135"/>
          <c:w val="0.110083552055993"/>
          <c:h val="0.23437664041994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387350</xdr:colOff>
      <xdr:row>15</xdr:row>
      <xdr:rowOff>82550</xdr:rowOff>
    </xdr:from>
    <xdr:to>
      <xdr:col>19</xdr:col>
      <xdr:colOff>6350</xdr:colOff>
      <xdr:row>28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C4767F-6ED0-684D-A307-E92255C4F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508000</xdr:colOff>
      <xdr:row>15</xdr:row>
      <xdr:rowOff>190500</xdr:rowOff>
    </xdr:from>
    <xdr:to>
      <xdr:col>13</xdr:col>
      <xdr:colOff>127000</xdr:colOff>
      <xdr:row>29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48C26B-55E6-434D-BBD9-E95513B78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38100</xdr:colOff>
      <xdr:row>8</xdr:row>
      <xdr:rowOff>101600</xdr:rowOff>
    </xdr:from>
    <xdr:to>
      <xdr:col>16</xdr:col>
      <xdr:colOff>482600</xdr:colOff>
      <xdr:row>22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4B0F32-857A-5641-B2D8-B68F11207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387350</xdr:colOff>
      <xdr:row>10</xdr:row>
      <xdr:rowOff>133350</xdr:rowOff>
    </xdr:from>
    <xdr:to>
      <xdr:col>25</xdr:col>
      <xdr:colOff>6350</xdr:colOff>
      <xdr:row>24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E787A2-C07F-0F4C-B7A5-83DCC7F51F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723900</xdr:colOff>
      <xdr:row>16</xdr:row>
      <xdr:rowOff>63500</xdr:rowOff>
    </xdr:from>
    <xdr:to>
      <xdr:col>12</xdr:col>
      <xdr:colOff>342900</xdr:colOff>
      <xdr:row>29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AAB577-EC02-784D-935C-8894E2C3B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38100</xdr:colOff>
      <xdr:row>10</xdr:row>
      <xdr:rowOff>139700</xdr:rowOff>
    </xdr:from>
    <xdr:to>
      <xdr:col>18</xdr:col>
      <xdr:colOff>482600</xdr:colOff>
      <xdr:row>24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326D59-4BC6-BF4D-882F-60CC21D47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723900</xdr:colOff>
      <xdr:row>16</xdr:row>
      <xdr:rowOff>76200</xdr:rowOff>
    </xdr:from>
    <xdr:to>
      <xdr:col>21</xdr:col>
      <xdr:colOff>342900</xdr:colOff>
      <xdr:row>29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C2C903-5225-674E-9FDA-FAA5DE442F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T9"/>
  <sheetViews>
    <sheetView topLeftCell="E1" workbookViewId="0">
      <selection activeCell="E15" sqref="E15"/>
    </sheetView>
  </sheetViews>
  <sheetFormatPr baseColWidth="10" defaultRowHeight="16" x14ac:dyDescent="0.2"/>
  <sheetData>
    <row r="3" spans="3:20" x14ac:dyDescent="0.2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7</v>
      </c>
      <c r="I3" t="s">
        <v>8</v>
      </c>
      <c r="J3" t="s">
        <v>5</v>
      </c>
      <c r="K3" t="s">
        <v>6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7</v>
      </c>
      <c r="S3" t="s">
        <v>8</v>
      </c>
      <c r="T3" t="s">
        <v>5</v>
      </c>
    </row>
    <row r="4" spans="3:20" x14ac:dyDescent="0.2">
      <c r="C4">
        <v>0.105250615481964</v>
      </c>
      <c r="D4">
        <v>2.5608089311881799E-2</v>
      </c>
      <c r="E4">
        <v>103.516363685885</v>
      </c>
      <c r="F4">
        <v>5.7895469516509299E-2</v>
      </c>
      <c r="G4">
        <v>1022.1199227058499</v>
      </c>
      <c r="H4">
        <f>D4*E4</f>
        <v>2.6508562865093808</v>
      </c>
      <c r="I4">
        <f>F4*G4</f>
        <v>59.176112827233375</v>
      </c>
      <c r="J4">
        <v>0</v>
      </c>
      <c r="K4">
        <v>50</v>
      </c>
      <c r="M4">
        <f>AVERAGE(C4:C5)</f>
        <v>0.100155572740982</v>
      </c>
      <c r="N4">
        <f t="shared" ref="N4:Q4" si="0">AVERAGE(D4:D5)</f>
        <v>3.1620604655940895E-2</v>
      </c>
      <c r="O4">
        <f t="shared" si="0"/>
        <v>102.6529398429425</v>
      </c>
      <c r="P4">
        <f t="shared" si="0"/>
        <v>2.9277399758254649E-2</v>
      </c>
      <c r="Q4">
        <f t="shared" si="0"/>
        <v>1025.6388213529249</v>
      </c>
      <c r="R4">
        <f>N4*O4</f>
        <v>3.2459480275437684</v>
      </c>
      <c r="S4">
        <f>P4*Q4</f>
        <v>30.028037780334706</v>
      </c>
      <c r="T4">
        <v>0</v>
      </c>
    </row>
    <row r="5" spans="3:20" x14ac:dyDescent="0.2">
      <c r="C5">
        <v>9.5060530000000004E-2</v>
      </c>
      <c r="D5">
        <v>3.7633119999999999E-2</v>
      </c>
      <c r="E5">
        <v>101.78951600000001</v>
      </c>
      <c r="F5">
        <v>6.5932999999999996E-4</v>
      </c>
      <c r="G5">
        <v>1029.1577199999999</v>
      </c>
      <c r="H5">
        <f t="shared" ref="H5:H9" si="1">D5*E5</f>
        <v>3.8306570703699201</v>
      </c>
      <c r="I5">
        <f t="shared" ref="I5:I9" si="2">F5*G5</f>
        <v>0.67855455952759991</v>
      </c>
      <c r="J5">
        <v>0</v>
      </c>
      <c r="K5">
        <v>80</v>
      </c>
      <c r="M5">
        <f>AVERAGE(C6:C7)</f>
        <v>4.982015292724315E-2</v>
      </c>
      <c r="N5">
        <f>AVERAGE(D6:D7)</f>
        <v>2.11127322779683E-2</v>
      </c>
      <c r="O5">
        <f>AVERAGE(E6:E7)</f>
        <v>100.9781279313215</v>
      </c>
      <c r="P5">
        <f>AVERAGE(F6:F7)</f>
        <v>5.2893631155954699E-3</v>
      </c>
      <c r="Q5">
        <f>AVERAGE(G6:G7)</f>
        <v>995.24217718420209</v>
      </c>
      <c r="R5">
        <f t="shared" ref="R5:R6" si="3">N5*O5</f>
        <v>2.1319241809444236</v>
      </c>
      <c r="S5">
        <f t="shared" ref="S5:S6" si="4">P5*Q5</f>
        <v>5.2641972630830498</v>
      </c>
      <c r="T5">
        <v>25</v>
      </c>
    </row>
    <row r="6" spans="3:20" x14ac:dyDescent="0.2">
      <c r="C6">
        <v>5.0197819999999997E-2</v>
      </c>
      <c r="D6">
        <v>2.465678E-2</v>
      </c>
      <c r="E6">
        <v>100.856219</v>
      </c>
      <c r="F6">
        <v>6.8587500000000003E-3</v>
      </c>
      <c r="G6">
        <v>1000.9623</v>
      </c>
      <c r="H6">
        <f t="shared" si="1"/>
        <v>2.4867896035148198</v>
      </c>
      <c r="I6">
        <f t="shared" si="2"/>
        <v>6.8653501751250001</v>
      </c>
      <c r="J6">
        <v>25</v>
      </c>
      <c r="K6">
        <v>50</v>
      </c>
      <c r="M6">
        <f>AVERAGE(C8:C9)</f>
        <v>6.8472347859125454E-2</v>
      </c>
      <c r="N6">
        <f>AVERAGE(D8:D9)</f>
        <v>9.4272949446846492E-3</v>
      </c>
      <c r="O6">
        <f>AVERAGE(E8:E9)</f>
        <v>100.1337240989125</v>
      </c>
      <c r="P6">
        <f>AVERAGE(F8:F9)</f>
        <v>2.7152967320438299E-3</v>
      </c>
      <c r="Q6">
        <f>AVERAGE(G8:G9)</f>
        <v>1003.038211447488</v>
      </c>
      <c r="R6">
        <f t="shared" si="3"/>
        <v>0.94399015099012518</v>
      </c>
      <c r="S6">
        <f t="shared" si="4"/>
        <v>2.7235463776584523</v>
      </c>
      <c r="T6">
        <v>45</v>
      </c>
    </row>
    <row r="7" spans="3:20" x14ac:dyDescent="0.2">
      <c r="C7">
        <v>4.9442485854486302E-2</v>
      </c>
      <c r="D7">
        <v>1.75686845559366E-2</v>
      </c>
      <c r="E7">
        <v>101.10003686264299</v>
      </c>
      <c r="F7">
        <v>3.7199762311909399E-3</v>
      </c>
      <c r="G7">
        <v>989.52205436840404</v>
      </c>
      <c r="H7">
        <f t="shared" si="1"/>
        <v>1.7761946562333368</v>
      </c>
      <c r="I7">
        <f t="shared" si="2"/>
        <v>3.6809985224896922</v>
      </c>
      <c r="J7">
        <v>25</v>
      </c>
      <c r="K7">
        <v>80</v>
      </c>
    </row>
    <row r="8" spans="3:20" x14ac:dyDescent="0.2">
      <c r="C8">
        <v>7.3831215718250895E-2</v>
      </c>
      <c r="D8">
        <v>1.47524098893693E-2</v>
      </c>
      <c r="E8">
        <v>101.105538597825</v>
      </c>
      <c r="F8">
        <v>3.2860734640876598E-3</v>
      </c>
      <c r="G8">
        <v>997.40263289497602</v>
      </c>
      <c r="H8">
        <f t="shared" si="1"/>
        <v>1.4915503474805629</v>
      </c>
      <c r="I8">
        <f t="shared" si="2"/>
        <v>3.2775383249673462</v>
      </c>
      <c r="J8">
        <v>45</v>
      </c>
      <c r="K8">
        <v>50</v>
      </c>
    </row>
    <row r="9" spans="3:20" x14ac:dyDescent="0.2">
      <c r="C9">
        <v>6.311348E-2</v>
      </c>
      <c r="D9">
        <v>4.1021800000000004E-3</v>
      </c>
      <c r="E9">
        <v>99.161909600000001</v>
      </c>
      <c r="F9">
        <v>2.14452E-3</v>
      </c>
      <c r="G9">
        <v>1008.6737900000001</v>
      </c>
      <c r="H9">
        <f t="shared" si="1"/>
        <v>0.40678000232292805</v>
      </c>
      <c r="I9">
        <f t="shared" si="2"/>
        <v>2.1631211161307999</v>
      </c>
      <c r="J9">
        <v>45</v>
      </c>
      <c r="K9">
        <v>80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D380B-F1A7-9842-BD25-A93982122792}">
  <dimension ref="C3:V40"/>
  <sheetViews>
    <sheetView tabSelected="1" topLeftCell="C18" workbookViewId="0">
      <selection activeCell="G42" sqref="G42"/>
    </sheetView>
  </sheetViews>
  <sheetFormatPr baseColWidth="10" defaultRowHeight="16" x14ac:dyDescent="0.2"/>
  <sheetData>
    <row r="3" spans="3:22" x14ac:dyDescent="0.2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3</v>
      </c>
      <c r="I3" t="s">
        <v>9</v>
      </c>
      <c r="J3" t="s">
        <v>7</v>
      </c>
      <c r="K3" t="s">
        <v>8</v>
      </c>
      <c r="L3" t="s">
        <v>5</v>
      </c>
      <c r="M3" t="s">
        <v>6</v>
      </c>
      <c r="O3" t="s">
        <v>0</v>
      </c>
      <c r="P3" t="s">
        <v>1</v>
      </c>
      <c r="Q3" t="s">
        <v>2</v>
      </c>
      <c r="R3" t="s">
        <v>3</v>
      </c>
      <c r="S3" t="s">
        <v>4</v>
      </c>
      <c r="T3" t="s">
        <v>7</v>
      </c>
      <c r="U3" t="s">
        <v>8</v>
      </c>
      <c r="V3" t="s">
        <v>5</v>
      </c>
    </row>
    <row r="4" spans="3:22" x14ac:dyDescent="0.2">
      <c r="C4">
        <v>0.11933178</v>
      </c>
      <c r="D4">
        <v>1.358059E-2</v>
      </c>
      <c r="E4">
        <v>86.158133800000002</v>
      </c>
      <c r="F4">
        <v>5.0328959999999999E-2</v>
      </c>
      <c r="G4">
        <v>870.60241799999994</v>
      </c>
      <c r="H4">
        <v>0.95183781000000001</v>
      </c>
      <c r="I4">
        <v>8.6101380000000005E-2</v>
      </c>
      <c r="J4">
        <f>D4*E4</f>
        <v>1.1700782903029421</v>
      </c>
      <c r="K4">
        <f>F4*G4</f>
        <v>43.816514271425277</v>
      </c>
      <c r="L4">
        <v>0</v>
      </c>
      <c r="M4">
        <v>50</v>
      </c>
      <c r="O4">
        <f>AVERAGE(C4:C5)</f>
        <v>0.11027693065479149</v>
      </c>
      <c r="P4">
        <f>AVERAGE(D4:D5)</f>
        <v>1.382169562789675E-2</v>
      </c>
      <c r="Q4">
        <f>AVERAGE(E4:E5)</f>
        <v>88.743874353832751</v>
      </c>
      <c r="R4">
        <f>AVERAGE(F4:F5)</f>
        <v>3.8891322381823953E-2</v>
      </c>
      <c r="S4">
        <f>AVERAGE(G4:G5)</f>
        <v>905.32483988227091</v>
      </c>
      <c r="T4">
        <f>P4*Q4</f>
        <v>1.2265908201589888</v>
      </c>
      <c r="U4">
        <f>R4*S4</f>
        <v>35.209280208134551</v>
      </c>
      <c r="V4">
        <v>0</v>
      </c>
    </row>
    <row r="5" spans="3:22" x14ac:dyDescent="0.2">
      <c r="C5">
        <v>0.101222081309583</v>
      </c>
      <c r="D5">
        <v>1.4062801255793501E-2</v>
      </c>
      <c r="E5">
        <v>91.329614907665501</v>
      </c>
      <c r="F5">
        <v>2.7453684763647901E-2</v>
      </c>
      <c r="G5">
        <v>940.04726176454199</v>
      </c>
      <c r="H5">
        <v>0.97470526671729996</v>
      </c>
      <c r="I5">
        <v>8.1943350849470895E-2</v>
      </c>
      <c r="J5">
        <f t="shared" ref="J5:J9" si="0">D5*E5</f>
        <v>1.2843502232146553</v>
      </c>
      <c r="K5">
        <f t="shared" ref="K5:K9" si="1">F5*G5</f>
        <v>25.807761187414137</v>
      </c>
      <c r="L5">
        <v>0</v>
      </c>
      <c r="M5">
        <v>80</v>
      </c>
      <c r="O5">
        <f>AVERAGE(C6:C7)</f>
        <v>6.0897589155339903E-2</v>
      </c>
      <c r="P5">
        <f>AVERAGE(D6:D7)</f>
        <v>9.8242843618072204E-3</v>
      </c>
      <c r="Q5">
        <f>AVERAGE(E6:E7)</f>
        <v>103.745729454859</v>
      </c>
      <c r="R5">
        <f>AVERAGE(F6:F7)</f>
        <v>3.3410773198773351E-3</v>
      </c>
      <c r="S5">
        <f>AVERAGE(G6:G7)</f>
        <v>1018.15117964771</v>
      </c>
      <c r="T5">
        <f t="shared" ref="T5:T6" si="2">P5*Q5</f>
        <v>1.019227547487654</v>
      </c>
      <c r="U5">
        <f t="shared" ref="U5:U6" si="3">R5*S5</f>
        <v>3.4017218145273183</v>
      </c>
      <c r="V5">
        <v>25</v>
      </c>
    </row>
    <row r="6" spans="3:22" x14ac:dyDescent="0.2">
      <c r="C6">
        <v>6.1542392049222502E-2</v>
      </c>
      <c r="D6">
        <v>1.19960091720507E-2</v>
      </c>
      <c r="E6">
        <v>103.900012092377</v>
      </c>
      <c r="F6">
        <v>4.9289369736534999E-3</v>
      </c>
      <c r="G6">
        <v>981.49127891121998</v>
      </c>
      <c r="H6">
        <v>0.84221499240098596</v>
      </c>
      <c r="I6">
        <v>0.18587319113708101</v>
      </c>
      <c r="J6">
        <f t="shared" si="0"/>
        <v>1.2463854980363331</v>
      </c>
      <c r="K6">
        <f t="shared" si="1"/>
        <v>4.837708653943972</v>
      </c>
      <c r="L6">
        <v>25</v>
      </c>
      <c r="M6">
        <v>50</v>
      </c>
      <c r="O6">
        <f>AVERAGE(C8:C9)</f>
        <v>6.9535131405887102E-2</v>
      </c>
      <c r="P6">
        <f>AVERAGE(D8:D9)</f>
        <v>8.271106130863945E-3</v>
      </c>
      <c r="Q6">
        <f>AVERAGE(E8:E9)</f>
        <v>103.075490116955</v>
      </c>
      <c r="R6">
        <f>AVERAGE(F8:F9)</f>
        <v>3.0350308735998676E-3</v>
      </c>
      <c r="S6">
        <f>AVERAGE(G8:G9)</f>
        <v>1005.3349094181699</v>
      </c>
      <c r="T6">
        <f t="shared" si="2"/>
        <v>0.85254831824815247</v>
      </c>
      <c r="U6">
        <f t="shared" si="3"/>
        <v>3.0512224883918719</v>
      </c>
      <c r="V6">
        <v>45</v>
      </c>
    </row>
    <row r="7" spans="3:22" x14ac:dyDescent="0.2">
      <c r="C7">
        <v>6.0252786261457303E-2</v>
      </c>
      <c r="D7">
        <v>7.6525595515637397E-3</v>
      </c>
      <c r="E7">
        <v>103.59144681734099</v>
      </c>
      <c r="F7">
        <v>1.7532176661011699E-3</v>
      </c>
      <c r="G7">
        <v>1054.8110803842001</v>
      </c>
      <c r="H7">
        <v>0.88789953456814097</v>
      </c>
      <c r="I7">
        <v>0.30659427775868298</v>
      </c>
      <c r="J7">
        <f t="shared" si="0"/>
        <v>0.79273971580235003</v>
      </c>
      <c r="K7">
        <f t="shared" si="1"/>
        <v>1.8493134205288408</v>
      </c>
      <c r="L7">
        <v>25</v>
      </c>
      <c r="M7">
        <v>80</v>
      </c>
    </row>
    <row r="8" spans="3:22" x14ac:dyDescent="0.2">
      <c r="C8">
        <v>7.6757028918936807E-2</v>
      </c>
      <c r="D8">
        <v>9.7884597350917108E-3</v>
      </c>
      <c r="E8">
        <v>100.320374880025</v>
      </c>
      <c r="F8">
        <v>5.7422182768742903E-3</v>
      </c>
      <c r="G8">
        <v>1000.8085957878</v>
      </c>
      <c r="H8">
        <v>0.83616870608149696</v>
      </c>
      <c r="I8">
        <v>0.283192165160356</v>
      </c>
      <c r="J8">
        <f t="shared" si="0"/>
        <v>0.98198195012243061</v>
      </c>
      <c r="K8">
        <f t="shared" si="1"/>
        <v>5.7468614103855984</v>
      </c>
      <c r="L8">
        <v>45</v>
      </c>
      <c r="M8">
        <v>50</v>
      </c>
    </row>
    <row r="9" spans="3:22" x14ac:dyDescent="0.2">
      <c r="C9">
        <v>6.2313233892837397E-2</v>
      </c>
      <c r="D9">
        <v>6.75375252663618E-3</v>
      </c>
      <c r="E9">
        <v>105.83060535388501</v>
      </c>
      <c r="F9">
        <v>3.2784347032544501E-4</v>
      </c>
      <c r="G9">
        <v>1009.86122304854</v>
      </c>
      <c r="H9">
        <v>0.85034462622770102</v>
      </c>
      <c r="I9">
        <v>0.60340536528962696</v>
      </c>
      <c r="J9">
        <f t="shared" si="0"/>
        <v>0.71475371830423728</v>
      </c>
      <c r="K9">
        <f t="shared" si="1"/>
        <v>0.33107640791133164</v>
      </c>
      <c r="L9">
        <v>45</v>
      </c>
      <c r="M9">
        <v>80</v>
      </c>
    </row>
    <row r="11" spans="3:22" x14ac:dyDescent="0.2">
      <c r="C11">
        <f>_xlfn.STDEV.S(C4:C5)</f>
        <v>1.2805490749238996E-2</v>
      </c>
      <c r="D11">
        <f t="shared" ref="D11:G11" si="4">_xlfn.STDEV.S(D4:D5)</f>
        <v>3.4097484893606518E-4</v>
      </c>
      <c r="E11">
        <f t="shared" si="4"/>
        <v>3.6567893600083927</v>
      </c>
      <c r="F11">
        <f t="shared" si="4"/>
        <v>1.6175262241133258E-2</v>
      </c>
      <c r="G11">
        <f t="shared" si="4"/>
        <v>49.104919944348012</v>
      </c>
    </row>
    <row r="13" spans="3:22" x14ac:dyDescent="0.2">
      <c r="C13">
        <f>_xlfn.STDEV.S(C6:C7)</f>
        <v>9.1188899758619217E-4</v>
      </c>
      <c r="D13">
        <f t="shared" ref="D13:G13" si="5">_xlfn.STDEV.S(D6:D7)</f>
        <v>3.0712826803884659E-3</v>
      </c>
      <c r="E13">
        <f t="shared" si="5"/>
        <v>0.21818859841664956</v>
      </c>
      <c r="F13">
        <f t="shared" si="5"/>
        <v>2.2455726575152987E-3</v>
      </c>
      <c r="G13">
        <f t="shared" si="5"/>
        <v>51.844928816795637</v>
      </c>
    </row>
    <row r="15" spans="3:22" x14ac:dyDescent="0.2">
      <c r="C15">
        <f>_xlfn.STDEV.S(C8:C9)</f>
        <v>1.0213305409023441E-2</v>
      </c>
      <c r="D15">
        <f t="shared" ref="D15:G15" si="6">_xlfn.STDEV.S(D8:D9)</f>
        <v>2.1458620460146033E-3</v>
      </c>
      <c r="E15">
        <f t="shared" si="6"/>
        <v>3.896321333967173</v>
      </c>
      <c r="F15">
        <f t="shared" si="6"/>
        <v>3.8285411415962894E-3</v>
      </c>
      <c r="G15">
        <f t="shared" si="6"/>
        <v>6.4011741236234512</v>
      </c>
    </row>
    <row r="17" spans="3:7" x14ac:dyDescent="0.2">
      <c r="C17">
        <f>C11/O4</f>
        <v>0.11612121114728</v>
      </c>
      <c r="D17">
        <f>D11/P4</f>
        <v>2.4669538247381547E-2</v>
      </c>
      <c r="E17">
        <f t="shared" ref="E17:G17" si="7">E11/Q4</f>
        <v>4.1206104496050326E-2</v>
      </c>
      <c r="F17">
        <f t="shared" si="7"/>
        <v>0.41590928902671731</v>
      </c>
      <c r="G17">
        <f t="shared" si="7"/>
        <v>5.4240111152515876E-2</v>
      </c>
    </row>
    <row r="19" spans="3:7" x14ac:dyDescent="0.2">
      <c r="C19">
        <f>C13/O5</f>
        <v>1.49741395387609E-2</v>
      </c>
      <c r="D19">
        <f>D13/P5</f>
        <v>0.31262151697566398</v>
      </c>
      <c r="E19">
        <f t="shared" ref="E19:G19" si="8">E13/Q5</f>
        <v>2.1031092032716969E-3</v>
      </c>
      <c r="F19">
        <f t="shared" si="8"/>
        <v>0.67211035319522117</v>
      </c>
      <c r="G19">
        <f t="shared" si="8"/>
        <v>5.0920658791295093E-2</v>
      </c>
    </row>
    <row r="21" spans="3:7" x14ac:dyDescent="0.2">
      <c r="C21">
        <f>C15/O6</f>
        <v>0.14687978871294324</v>
      </c>
      <c r="D21">
        <f>D15/P6</f>
        <v>0.25944075823271545</v>
      </c>
      <c r="E21">
        <f t="shared" ref="E21:G21" si="9">E15/Q6</f>
        <v>3.7800657843549391E-2</v>
      </c>
      <c r="F21">
        <f t="shared" si="9"/>
        <v>1.2614504764675538</v>
      </c>
      <c r="G21">
        <f t="shared" si="9"/>
        <v>6.3672056581901481E-3</v>
      </c>
    </row>
    <row r="34" spans="3:22" x14ac:dyDescent="0.2">
      <c r="C34" s="1" t="str">
        <f>C3</f>
        <v>Ro</v>
      </c>
      <c r="D34" s="1" t="str">
        <f t="shared" ref="D34:L34" si="10">D3</f>
        <v>R1</v>
      </c>
      <c r="E34" s="1" t="str">
        <f t="shared" si="10"/>
        <v>C1</v>
      </c>
      <c r="F34" s="1" t="str">
        <f t="shared" si="10"/>
        <v>R2</v>
      </c>
      <c r="G34" s="1" t="str">
        <f t="shared" si="10"/>
        <v>C2</v>
      </c>
      <c r="H34" s="1" t="str">
        <f t="shared" si="10"/>
        <v>R2</v>
      </c>
      <c r="I34" s="1" t="str">
        <f t="shared" si="10"/>
        <v>RMS</v>
      </c>
      <c r="J34" s="1" t="str">
        <f t="shared" si="10"/>
        <v>tau1</v>
      </c>
      <c r="K34" s="1" t="str">
        <f t="shared" si="10"/>
        <v>tau2</v>
      </c>
      <c r="L34" s="1" t="str">
        <f t="shared" si="10"/>
        <v>T (deg. C)</v>
      </c>
      <c r="M34" s="1" t="str">
        <f>M3</f>
        <v>SOC (%)</v>
      </c>
      <c r="O34" s="1" t="str">
        <f>O3</f>
        <v>Ro</v>
      </c>
      <c r="P34" s="1" t="str">
        <f t="shared" ref="P34:X34" si="11">P3</f>
        <v>R1</v>
      </c>
      <c r="Q34" s="1" t="str">
        <f t="shared" si="11"/>
        <v>C1</v>
      </c>
      <c r="R34" s="1" t="str">
        <f t="shared" si="11"/>
        <v>R2</v>
      </c>
      <c r="S34" s="1" t="str">
        <f t="shared" si="11"/>
        <v>C2</v>
      </c>
      <c r="T34" s="1" t="str">
        <f t="shared" si="11"/>
        <v>tau1</v>
      </c>
      <c r="U34" s="1" t="str">
        <f t="shared" si="11"/>
        <v>tau2</v>
      </c>
      <c r="V34" s="1" t="str">
        <f t="shared" si="11"/>
        <v>T (deg. C)</v>
      </c>
    </row>
    <row r="35" spans="3:22" x14ac:dyDescent="0.2">
      <c r="C35" s="1">
        <f>ROUND(C4,3)</f>
        <v>0.11899999999999999</v>
      </c>
      <c r="D35" s="1">
        <f t="shared" ref="D35:E35" si="12">ROUND(D4,3)</f>
        <v>1.4E-2</v>
      </c>
      <c r="E35" s="1">
        <f>ROUND(E4,1)</f>
        <v>86.2</v>
      </c>
      <c r="F35" s="1">
        <f>ROUND(F4,3)</f>
        <v>0.05</v>
      </c>
      <c r="G35" s="1">
        <f t="shared" ref="F35:H35" si="13">ROUND(G4,1)</f>
        <v>870.6</v>
      </c>
      <c r="H35" s="1">
        <f>ROUND(H4,2)</f>
        <v>0.95</v>
      </c>
      <c r="I35" s="1">
        <f>ROUND(I4,2)</f>
        <v>0.09</v>
      </c>
      <c r="J35" s="1">
        <f t="shared" ref="J35:K35" si="14">ROUND(J4,2)</f>
        <v>1.17</v>
      </c>
      <c r="K35" s="1">
        <f t="shared" si="14"/>
        <v>43.82</v>
      </c>
      <c r="L35" s="1">
        <f>L4</f>
        <v>0</v>
      </c>
      <c r="M35" s="1">
        <f>M4</f>
        <v>50</v>
      </c>
      <c r="O35" s="1">
        <f>ROUND(O4,3)</f>
        <v>0.11</v>
      </c>
      <c r="P35" s="1">
        <f t="shared" ref="P35:Q35" si="15">ROUND(P4,3)</f>
        <v>1.4E-2</v>
      </c>
      <c r="Q35" s="1">
        <f>ROUND(Q4,1)</f>
        <v>88.7</v>
      </c>
      <c r="R35" s="1">
        <f>ROUND(R4,3)</f>
        <v>3.9E-2</v>
      </c>
      <c r="S35" s="1">
        <f t="shared" ref="S35:U35" si="16">ROUND(S4,1)</f>
        <v>905.3</v>
      </c>
      <c r="T35" s="1">
        <f>ROUND(T4,2)</f>
        <v>1.23</v>
      </c>
      <c r="U35" s="1">
        <f>ROUND(U4,2)</f>
        <v>35.21</v>
      </c>
      <c r="V35" s="1">
        <f t="shared" ref="V35:W35" si="17">ROUND(V4,2)</f>
        <v>0</v>
      </c>
    </row>
    <row r="36" spans="3:22" x14ac:dyDescent="0.2">
      <c r="C36" s="1">
        <f t="shared" ref="C36:D36" si="18">ROUND(C5,3)</f>
        <v>0.10100000000000001</v>
      </c>
      <c r="D36" s="1">
        <f t="shared" si="18"/>
        <v>1.4E-2</v>
      </c>
      <c r="E36" s="1">
        <f t="shared" ref="E36:E41" si="19">ROUND(E5,1)</f>
        <v>91.3</v>
      </c>
      <c r="F36" s="1">
        <f t="shared" ref="F36:F41" si="20">ROUND(F5,3)</f>
        <v>2.7E-2</v>
      </c>
      <c r="G36" s="1">
        <f t="shared" ref="G36:I36" si="21">ROUND(G5,1)</f>
        <v>940</v>
      </c>
      <c r="H36" s="1">
        <f t="shared" ref="H36:K36" si="22">ROUND(H5,2)</f>
        <v>0.97</v>
      </c>
      <c r="I36" s="1">
        <f t="shared" si="22"/>
        <v>0.08</v>
      </c>
      <c r="J36" s="1">
        <f t="shared" si="22"/>
        <v>1.28</v>
      </c>
      <c r="K36" s="1">
        <f t="shared" si="22"/>
        <v>25.81</v>
      </c>
      <c r="L36" s="1">
        <f t="shared" ref="L36:M36" si="23">L5</f>
        <v>0</v>
      </c>
      <c r="M36" s="1">
        <f t="shared" si="23"/>
        <v>80</v>
      </c>
      <c r="O36" s="1">
        <f t="shared" ref="O36:P36" si="24">ROUND(O5,3)</f>
        <v>6.0999999999999999E-2</v>
      </c>
      <c r="P36" s="1">
        <f t="shared" si="24"/>
        <v>0.01</v>
      </c>
      <c r="Q36" s="1">
        <f t="shared" ref="Q36:Q37" si="25">ROUND(Q5,1)</f>
        <v>103.7</v>
      </c>
      <c r="R36" s="1">
        <f t="shared" ref="R36:R37" si="26">ROUND(R5,3)</f>
        <v>3.0000000000000001E-3</v>
      </c>
      <c r="S36" s="1">
        <f t="shared" ref="S36:U36" si="27">ROUND(S5,1)</f>
        <v>1018.2</v>
      </c>
      <c r="T36" s="1">
        <f t="shared" ref="T36:V36" si="28">ROUND(T5,2)</f>
        <v>1.02</v>
      </c>
      <c r="U36" s="1">
        <f t="shared" si="28"/>
        <v>3.4</v>
      </c>
      <c r="V36" s="1">
        <f t="shared" si="28"/>
        <v>25</v>
      </c>
    </row>
    <row r="37" spans="3:22" x14ac:dyDescent="0.2">
      <c r="C37" s="1">
        <f t="shared" ref="C37:D37" si="29">ROUND(C6,3)</f>
        <v>6.2E-2</v>
      </c>
      <c r="D37" s="1">
        <f t="shared" si="29"/>
        <v>1.2E-2</v>
      </c>
      <c r="E37" s="1">
        <f t="shared" si="19"/>
        <v>103.9</v>
      </c>
      <c r="F37" s="1">
        <f t="shared" si="20"/>
        <v>5.0000000000000001E-3</v>
      </c>
      <c r="G37" s="1">
        <f t="shared" ref="G37:I37" si="30">ROUND(G6,1)</f>
        <v>981.5</v>
      </c>
      <c r="H37" s="1">
        <f t="shared" ref="H37:K37" si="31">ROUND(H6,2)</f>
        <v>0.84</v>
      </c>
      <c r="I37" s="1">
        <f t="shared" si="31"/>
        <v>0.19</v>
      </c>
      <c r="J37" s="1">
        <f t="shared" si="31"/>
        <v>1.25</v>
      </c>
      <c r="K37" s="1">
        <f t="shared" si="31"/>
        <v>4.84</v>
      </c>
      <c r="L37" s="1">
        <f t="shared" ref="L37:M37" si="32">L6</f>
        <v>25</v>
      </c>
      <c r="M37" s="1">
        <f t="shared" si="32"/>
        <v>50</v>
      </c>
      <c r="O37" s="1">
        <f t="shared" ref="O37:P37" si="33">ROUND(O6,3)</f>
        <v>7.0000000000000007E-2</v>
      </c>
      <c r="P37" s="1">
        <f t="shared" si="33"/>
        <v>8.0000000000000002E-3</v>
      </c>
      <c r="Q37" s="1">
        <f t="shared" si="25"/>
        <v>103.1</v>
      </c>
      <c r="R37" s="1">
        <f t="shared" si="26"/>
        <v>3.0000000000000001E-3</v>
      </c>
      <c r="S37" s="1">
        <f t="shared" ref="S37:U37" si="34">ROUND(S6,1)</f>
        <v>1005.3</v>
      </c>
      <c r="T37" s="1">
        <f t="shared" ref="T37:V37" si="35">ROUND(T6,2)</f>
        <v>0.85</v>
      </c>
      <c r="U37" s="1">
        <f t="shared" si="35"/>
        <v>3.05</v>
      </c>
      <c r="V37" s="1">
        <f t="shared" si="35"/>
        <v>45</v>
      </c>
    </row>
    <row r="38" spans="3:22" x14ac:dyDescent="0.2">
      <c r="C38" s="1">
        <f t="shared" ref="C38:D38" si="36">ROUND(C7,3)</f>
        <v>0.06</v>
      </c>
      <c r="D38" s="1">
        <f t="shared" si="36"/>
        <v>8.0000000000000002E-3</v>
      </c>
      <c r="E38" s="1">
        <f t="shared" si="19"/>
        <v>103.6</v>
      </c>
      <c r="F38" s="1">
        <f t="shared" si="20"/>
        <v>2E-3</v>
      </c>
      <c r="G38" s="1">
        <f t="shared" ref="G38:I38" si="37">ROUND(G7,1)</f>
        <v>1054.8</v>
      </c>
      <c r="H38" s="1">
        <f t="shared" ref="H38:K38" si="38">ROUND(H7,2)</f>
        <v>0.89</v>
      </c>
      <c r="I38" s="1">
        <f t="shared" si="38"/>
        <v>0.31</v>
      </c>
      <c r="J38" s="1">
        <f t="shared" si="38"/>
        <v>0.79</v>
      </c>
      <c r="K38" s="1">
        <f t="shared" si="38"/>
        <v>1.85</v>
      </c>
      <c r="L38" s="1">
        <f t="shared" ref="L38:M38" si="39">L7</f>
        <v>25</v>
      </c>
      <c r="M38" s="1">
        <f t="shared" si="39"/>
        <v>80</v>
      </c>
    </row>
    <row r="39" spans="3:22" x14ac:dyDescent="0.2">
      <c r="C39" s="1">
        <f t="shared" ref="C39:D39" si="40">ROUND(C8,3)</f>
        <v>7.6999999999999999E-2</v>
      </c>
      <c r="D39" s="1">
        <f t="shared" si="40"/>
        <v>0.01</v>
      </c>
      <c r="E39" s="1">
        <f t="shared" si="19"/>
        <v>100.3</v>
      </c>
      <c r="F39" s="1">
        <f t="shared" si="20"/>
        <v>6.0000000000000001E-3</v>
      </c>
      <c r="G39" s="1">
        <f t="shared" ref="G39:I39" si="41">ROUND(G8,1)</f>
        <v>1000.8</v>
      </c>
      <c r="H39" s="1">
        <f t="shared" ref="H39:K39" si="42">ROUND(H8,2)</f>
        <v>0.84</v>
      </c>
      <c r="I39" s="1">
        <f t="shared" si="42"/>
        <v>0.28000000000000003</v>
      </c>
      <c r="J39" s="1">
        <f t="shared" si="42"/>
        <v>0.98</v>
      </c>
      <c r="K39" s="1">
        <f t="shared" si="42"/>
        <v>5.75</v>
      </c>
      <c r="L39" s="1">
        <f t="shared" ref="L39:M39" si="43">L8</f>
        <v>45</v>
      </c>
      <c r="M39" s="1">
        <f t="shared" si="43"/>
        <v>50</v>
      </c>
    </row>
    <row r="40" spans="3:22" x14ac:dyDescent="0.2">
      <c r="C40" s="1">
        <f t="shared" ref="C40:D40" si="44">ROUND(C9,3)</f>
        <v>6.2E-2</v>
      </c>
      <c r="D40" s="1">
        <f t="shared" si="44"/>
        <v>7.0000000000000001E-3</v>
      </c>
      <c r="E40" s="1">
        <f t="shared" si="19"/>
        <v>105.8</v>
      </c>
      <c r="F40" s="1">
        <f>ROUND(F9,4)</f>
        <v>2.9999999999999997E-4</v>
      </c>
      <c r="G40" s="1">
        <f t="shared" ref="G40:I40" si="45">ROUND(G9,1)</f>
        <v>1009.9</v>
      </c>
      <c r="H40" s="1">
        <f t="shared" ref="H40:K40" si="46">ROUND(H9,2)</f>
        <v>0.85</v>
      </c>
      <c r="I40" s="1">
        <f t="shared" si="46"/>
        <v>0.6</v>
      </c>
      <c r="J40" s="1">
        <f t="shared" si="46"/>
        <v>0.71</v>
      </c>
      <c r="K40" s="1">
        <f t="shared" si="46"/>
        <v>0.33</v>
      </c>
      <c r="L40" s="1">
        <f t="shared" ref="L40:M40" si="47">L9</f>
        <v>45</v>
      </c>
      <c r="M40" s="1">
        <f t="shared" si="47"/>
        <v>80</v>
      </c>
    </row>
  </sheetData>
  <pageMargins left="0.75" right="0.75" top="1" bottom="1" header="0.5" footer="0.5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Minimize_Mean</vt:lpstr>
      <vt:lpstr>LeastSquares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2025-07-22T10:28:58Z</dcterms:created>
  <dcterms:modified xsi:type="dcterms:W3CDTF">2025-08-24T21:33:03Z</dcterms:modified>
</cp:coreProperties>
</file>