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drawings/drawing4.xml" ContentType="application/vnd.openxmlformats-officedocument.drawing+xml"/>
  <Override PartName="/xl/embeddings/oleObject1.bin" ContentType="application/vnd.openxmlformats-officedocument.oleObject"/>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ylerc\Documents\Personal\Articles\22_Forecasting\"/>
    </mc:Choice>
  </mc:AlternateContent>
  <bookViews>
    <workbookView xWindow="240" yWindow="108" windowWidth="19320" windowHeight="7680" activeTab="1"/>
  </bookViews>
  <sheets>
    <sheet name="Demand Planning LLC" sheetId="11" r:id="rId1"/>
    <sheet name="Data" sheetId="3" r:id="rId2"/>
    <sheet name="Demand Metrics" sheetId="2" r:id="rId3"/>
    <sheet name="Formulas Used" sheetId="1" r:id="rId4"/>
    <sheet name="Absolute Deviation vs Error" sheetId="9" r:id="rId5"/>
    <sheet name="Cumulative Deviation vs Error" sheetId="10" r:id="rId6"/>
  </sheets>
  <calcPr calcId="152511"/>
</workbook>
</file>

<file path=xl/calcChain.xml><?xml version="1.0" encoding="utf-8"?>
<calcChain xmlns="http://schemas.openxmlformats.org/spreadsheetml/2006/main">
  <c r="K5" i="3" l="1"/>
  <c r="K6" i="3"/>
  <c r="K7" i="3"/>
  <c r="K8" i="3"/>
  <c r="K9" i="3"/>
  <c r="K10" i="3"/>
  <c r="K11" i="3"/>
  <c r="K12" i="3"/>
  <c r="K4" i="3"/>
  <c r="Y5" i="3"/>
  <c r="Y6" i="3"/>
  <c r="Y7" i="3"/>
  <c r="Y8" i="3"/>
  <c r="Y9" i="3"/>
  <c r="Y10" i="3"/>
  <c r="Y11" i="3"/>
  <c r="Y12" i="3"/>
  <c r="Y4" i="3"/>
  <c r="X6" i="3"/>
  <c r="X7" i="3" s="1"/>
  <c r="X8" i="3" s="1"/>
  <c r="X9" i="3" s="1"/>
  <c r="X10" i="3" s="1"/>
  <c r="X11" i="3" s="1"/>
  <c r="X12" i="3" s="1"/>
  <c r="X5" i="3"/>
  <c r="X4" i="3"/>
  <c r="W5" i="3"/>
  <c r="W6" i="3"/>
  <c r="W7" i="3"/>
  <c r="W8" i="3"/>
  <c r="W9" i="3"/>
  <c r="W10" i="3"/>
  <c r="W11" i="3"/>
  <c r="W12" i="3"/>
  <c r="W4" i="3"/>
  <c r="Q5" i="3"/>
  <c r="Q6" i="3"/>
  <c r="Q7" i="3"/>
  <c r="Q8" i="3"/>
  <c r="Q9" i="3"/>
  <c r="Q10" i="3"/>
  <c r="Q11" i="3"/>
  <c r="Q12" i="3"/>
  <c r="Q4" i="3"/>
  <c r="V6" i="3"/>
  <c r="V7" i="3" s="1"/>
  <c r="V8" i="3" s="1"/>
  <c r="V9" i="3" s="1"/>
  <c r="V10" i="3" s="1"/>
  <c r="V11" i="3" s="1"/>
  <c r="V12" i="3" s="1"/>
  <c r="V5" i="3"/>
  <c r="V4" i="3"/>
  <c r="P7" i="3"/>
  <c r="P8" i="3" s="1"/>
  <c r="P9" i="3" s="1"/>
  <c r="P10" i="3" s="1"/>
  <c r="P11" i="3" s="1"/>
  <c r="P12" i="3" s="1"/>
  <c r="P6" i="3"/>
  <c r="P5" i="3"/>
  <c r="P4" i="3"/>
  <c r="U5" i="3"/>
  <c r="U6" i="3"/>
  <c r="U7" i="3"/>
  <c r="U8" i="3"/>
  <c r="U9" i="3"/>
  <c r="U10" i="3"/>
  <c r="U11" i="3"/>
  <c r="U12" i="3"/>
  <c r="U4" i="3"/>
  <c r="M5" i="3" l="1"/>
  <c r="M6" i="3"/>
  <c r="M7" i="3"/>
  <c r="M8" i="3"/>
  <c r="M9" i="3"/>
  <c r="M10" i="3"/>
  <c r="M11" i="3"/>
  <c r="M12" i="3"/>
  <c r="M4" i="3"/>
  <c r="C14" i="3" l="1"/>
  <c r="D14" i="3"/>
  <c r="B14" i="3"/>
  <c r="N5" i="3" s="1"/>
  <c r="H5" i="3"/>
  <c r="I5" i="3"/>
  <c r="H6" i="3"/>
  <c r="I6" i="3"/>
  <c r="H7" i="3"/>
  <c r="I7" i="3"/>
  <c r="H8" i="3"/>
  <c r="I8" i="3"/>
  <c r="H9" i="3"/>
  <c r="I9" i="3"/>
  <c r="H10" i="3"/>
  <c r="I10" i="3"/>
  <c r="H11" i="3"/>
  <c r="I11" i="3"/>
  <c r="H12" i="3"/>
  <c r="I12" i="3"/>
  <c r="I4" i="3"/>
  <c r="H4" i="3"/>
  <c r="G5" i="3"/>
  <c r="G6" i="3"/>
  <c r="G7" i="3"/>
  <c r="G8" i="3"/>
  <c r="G9" i="3"/>
  <c r="G10" i="3"/>
  <c r="G11" i="3"/>
  <c r="G12" i="3"/>
  <c r="G4" i="3"/>
  <c r="F5" i="3"/>
  <c r="F6" i="3"/>
  <c r="F7" i="3"/>
  <c r="F8" i="3"/>
  <c r="F9" i="3"/>
  <c r="F10" i="3"/>
  <c r="F11" i="3"/>
  <c r="F12" i="3"/>
  <c r="F4" i="3"/>
  <c r="N12" i="3" l="1"/>
  <c r="N11" i="3"/>
  <c r="H13" i="3"/>
  <c r="N10" i="3"/>
  <c r="N9" i="3"/>
  <c r="G13" i="3"/>
  <c r="N7" i="3"/>
  <c r="N6" i="3"/>
  <c r="N8" i="3"/>
  <c r="R4" i="3"/>
  <c r="N4" i="3"/>
  <c r="I13" i="3"/>
  <c r="F13" i="3"/>
  <c r="A7" i="2"/>
  <c r="A8" i="2"/>
  <c r="A9" i="2"/>
  <c r="A10" i="2"/>
  <c r="A11" i="2"/>
  <c r="A12" i="2"/>
  <c r="A13" i="2"/>
  <c r="A14" i="2"/>
  <c r="A6" i="2"/>
  <c r="O5" i="3" l="1"/>
  <c r="O7" i="3"/>
  <c r="O9" i="3"/>
  <c r="O10" i="3"/>
  <c r="O8" i="3"/>
  <c r="O4" i="3"/>
  <c r="S4" i="3" s="1"/>
  <c r="J4" i="3" s="1"/>
  <c r="O11" i="3"/>
  <c r="O12" i="3"/>
  <c r="O6" i="3"/>
  <c r="R5" i="3"/>
  <c r="C7" i="2"/>
  <c r="C8" i="2"/>
  <c r="C9" i="2"/>
  <c r="C10" i="2"/>
  <c r="C11" i="2"/>
  <c r="C12" i="2"/>
  <c r="C13" i="2"/>
  <c r="C14" i="2"/>
  <c r="C6" i="2"/>
  <c r="B7" i="2"/>
  <c r="B8" i="2"/>
  <c r="B9" i="2"/>
  <c r="B10" i="2"/>
  <c r="B11" i="2"/>
  <c r="B12" i="2"/>
  <c r="B13" i="2"/>
  <c r="B14" i="2"/>
  <c r="B6" i="2"/>
  <c r="S5" i="3" l="1"/>
  <c r="J5" i="3" s="1"/>
  <c r="R6" i="3"/>
  <c r="N13" i="2"/>
  <c r="J20" i="2"/>
  <c r="R7" i="3" l="1"/>
  <c r="S6" i="3"/>
  <c r="J6" i="3" s="1"/>
  <c r="N8" i="2"/>
  <c r="P12" i="2"/>
  <c r="P6" i="2"/>
  <c r="P10" i="2"/>
  <c r="D13" i="2"/>
  <c r="L13" i="2" s="1"/>
  <c r="N7" i="2"/>
  <c r="N9" i="2"/>
  <c r="N11" i="2"/>
  <c r="B15" i="2"/>
  <c r="B16" i="2" s="1"/>
  <c r="E8" i="2" s="1"/>
  <c r="P14" i="2"/>
  <c r="D11" i="2"/>
  <c r="P11" i="2"/>
  <c r="D7" i="2"/>
  <c r="P7" i="2"/>
  <c r="D9" i="2"/>
  <c r="P9" i="2"/>
  <c r="C15" i="2"/>
  <c r="C16" i="2" s="1"/>
  <c r="D6" i="2"/>
  <c r="N10" i="2"/>
  <c r="N12" i="2"/>
  <c r="P13" i="2"/>
  <c r="N14" i="2"/>
  <c r="D8" i="2"/>
  <c r="P8" i="2"/>
  <c r="D10" i="2"/>
  <c r="D12" i="2"/>
  <c r="D14" i="2"/>
  <c r="J23" i="2"/>
  <c r="R8" i="3" l="1"/>
  <c r="S7" i="3"/>
  <c r="J7" i="3" s="1"/>
  <c r="E11" i="2"/>
  <c r="H13" i="2"/>
  <c r="M13" i="2" s="1"/>
  <c r="Q9" i="2"/>
  <c r="Q13" i="2"/>
  <c r="E14" i="2"/>
  <c r="E12" i="2"/>
  <c r="Q14" i="2"/>
  <c r="N15" i="2"/>
  <c r="N16" i="2" s="1"/>
  <c r="E6" i="2"/>
  <c r="E7" i="2"/>
  <c r="Q6" i="2"/>
  <c r="Q7" i="2"/>
  <c r="Q11" i="2"/>
  <c r="E10" i="2"/>
  <c r="Q12" i="2"/>
  <c r="J21" i="2"/>
  <c r="J24" i="2" s="1"/>
  <c r="E9" i="2"/>
  <c r="E13" i="2"/>
  <c r="P15" i="2"/>
  <c r="P16" i="2" s="1"/>
  <c r="J32" i="2" s="1"/>
  <c r="J33" i="2" s="1"/>
  <c r="Q10" i="2"/>
  <c r="Q8" i="2"/>
  <c r="L12" i="2"/>
  <c r="H12" i="2"/>
  <c r="M12" i="2" s="1"/>
  <c r="R12" i="2"/>
  <c r="L10" i="2"/>
  <c r="H10" i="2"/>
  <c r="M10" i="2" s="1"/>
  <c r="R10" i="2"/>
  <c r="R13" i="2"/>
  <c r="L11" i="2"/>
  <c r="R11" i="2"/>
  <c r="H11" i="2"/>
  <c r="M11" i="2" s="1"/>
  <c r="R14" i="2"/>
  <c r="L14" i="2"/>
  <c r="H14" i="2"/>
  <c r="M14" i="2" s="1"/>
  <c r="L8" i="2"/>
  <c r="H8" i="2"/>
  <c r="M8" i="2" s="1"/>
  <c r="R8" i="2"/>
  <c r="G14" i="2"/>
  <c r="G12" i="2"/>
  <c r="G10" i="2"/>
  <c r="G8" i="2"/>
  <c r="L6" i="2"/>
  <c r="H6" i="2"/>
  <c r="G13" i="2"/>
  <c r="D15" i="2"/>
  <c r="G6" i="2"/>
  <c r="G7" i="2"/>
  <c r="G11" i="2"/>
  <c r="G9" i="2"/>
  <c r="L9" i="2"/>
  <c r="R9" i="2"/>
  <c r="H9" i="2"/>
  <c r="M9" i="2" s="1"/>
  <c r="L7" i="2"/>
  <c r="R7" i="2"/>
  <c r="H7" i="2"/>
  <c r="M7" i="2" s="1"/>
  <c r="R9" i="3" l="1"/>
  <c r="S8" i="3"/>
  <c r="J8" i="3" s="1"/>
  <c r="F9" i="2"/>
  <c r="Q15" i="2"/>
  <c r="Q16" i="2" s="1"/>
  <c r="F7" i="2"/>
  <c r="F10" i="2"/>
  <c r="F6" i="2"/>
  <c r="F8" i="2"/>
  <c r="F13" i="2"/>
  <c r="F12" i="2"/>
  <c r="R15" i="2"/>
  <c r="J37" i="2" s="1"/>
  <c r="E16" i="2"/>
  <c r="F14" i="2"/>
  <c r="F11" i="2"/>
  <c r="E15" i="2"/>
  <c r="L15" i="2"/>
  <c r="L16" i="2" s="1"/>
  <c r="J25" i="2" s="1"/>
  <c r="J27" i="2"/>
  <c r="D16" i="2"/>
  <c r="H15" i="2"/>
  <c r="H16" i="2" s="1"/>
  <c r="K14" i="2"/>
  <c r="O14" i="2" s="1"/>
  <c r="J35" i="2" s="1"/>
  <c r="I13" i="2"/>
  <c r="K12" i="2"/>
  <c r="O12" i="2" s="1"/>
  <c r="I11" i="2"/>
  <c r="K10" i="2"/>
  <c r="O10" i="2" s="1"/>
  <c r="I9" i="2"/>
  <c r="K8" i="2"/>
  <c r="O8" i="2" s="1"/>
  <c r="I7" i="2"/>
  <c r="M6" i="2"/>
  <c r="I6" i="2"/>
  <c r="I12" i="2"/>
  <c r="I14" i="2"/>
  <c r="K13" i="2"/>
  <c r="O13" i="2" s="1"/>
  <c r="K11" i="2"/>
  <c r="O11" i="2" s="1"/>
  <c r="I8" i="2"/>
  <c r="K6" i="2"/>
  <c r="O6" i="2" s="1"/>
  <c r="K9" i="2"/>
  <c r="O9" i="2" s="1"/>
  <c r="I10" i="2"/>
  <c r="K7" i="2"/>
  <c r="O7" i="2" s="1"/>
  <c r="R10" i="3" l="1"/>
  <c r="S9" i="3"/>
  <c r="J9" i="3" s="1"/>
  <c r="J9" i="2"/>
  <c r="J10" i="2"/>
  <c r="J12" i="2"/>
  <c r="J31" i="2"/>
  <c r="J7" i="2"/>
  <c r="J6" i="2"/>
  <c r="J11" i="2"/>
  <c r="J8" i="2"/>
  <c r="J13" i="2"/>
  <c r="J14" i="2"/>
  <c r="J22" i="2"/>
  <c r="J28" i="2" s="1"/>
  <c r="J30" i="2" s="1"/>
  <c r="N18" i="2"/>
  <c r="J38" i="2" s="1"/>
  <c r="J29" i="2"/>
  <c r="J34" i="2"/>
  <c r="M15" i="2"/>
  <c r="M16" i="2" s="1"/>
  <c r="J26" i="2" s="1"/>
  <c r="R11" i="3" l="1"/>
  <c r="S10" i="3"/>
  <c r="J10" i="3" s="1"/>
  <c r="J36" i="2"/>
  <c r="R12" i="3" l="1"/>
  <c r="S12" i="3" s="1"/>
  <c r="J12" i="3" s="1"/>
  <c r="S11" i="3"/>
  <c r="J11" i="3" s="1"/>
</calcChain>
</file>

<file path=xl/comments1.xml><?xml version="1.0" encoding="utf-8"?>
<comments xmlns="http://schemas.openxmlformats.org/spreadsheetml/2006/main">
  <authors>
    <author>Tyler Chessman</author>
  </authors>
  <commentList>
    <comment ref="F2" authorId="0" shapeId="0">
      <text>
        <r>
          <rPr>
            <b/>
            <sz val="8"/>
            <color indexed="81"/>
            <rFont val="Tahoma"/>
            <family val="2"/>
          </rPr>
          <t>Tyler Chessman:</t>
        </r>
        <r>
          <rPr>
            <sz val="8"/>
            <color indexed="81"/>
            <rFont val="Tahoma"/>
            <family val="2"/>
          </rPr>
          <t xml:space="preserve">
The average (mean) of the forecast errors (expressed as positive,  i.e. absolute, values)</t>
        </r>
      </text>
    </comment>
    <comment ref="H2" authorId="0" shapeId="0">
      <text>
        <r>
          <rPr>
            <b/>
            <sz val="8"/>
            <color indexed="81"/>
            <rFont val="Tahoma"/>
            <family val="2"/>
          </rPr>
          <t>Tyler Chessman:</t>
        </r>
        <r>
          <rPr>
            <sz val="8"/>
            <color indexed="81"/>
            <rFont val="Tahoma"/>
            <family val="2"/>
          </rPr>
          <t xml:space="preserve">
Squares the forecast errors, then takes the square root of the average.  Larger errors factor in more to the final score</t>
        </r>
      </text>
    </comment>
    <comment ref="M3" authorId="0" shapeId="0">
      <text>
        <r>
          <rPr>
            <b/>
            <sz val="8"/>
            <color indexed="81"/>
            <rFont val="Tahoma"/>
            <family val="2"/>
          </rPr>
          <t>Tyler Chessman:</t>
        </r>
        <r>
          <rPr>
            <sz val="8"/>
            <color indexed="81"/>
            <rFont val="Tahoma"/>
            <family val="2"/>
          </rPr>
          <t xml:space="preserve">
The difference between the actual and forecasted value</t>
        </r>
      </text>
    </comment>
    <comment ref="U3" authorId="0" shapeId="0">
      <text>
        <r>
          <rPr>
            <b/>
            <sz val="8"/>
            <color indexed="81"/>
            <rFont val="Tahoma"/>
            <family val="2"/>
          </rPr>
          <t>Tyler Chessman:</t>
        </r>
        <r>
          <rPr>
            <sz val="8"/>
            <color indexed="81"/>
            <rFont val="Tahoma"/>
            <family val="2"/>
          </rPr>
          <t xml:space="preserve">
The difference between the actual and forecasted value</t>
        </r>
      </text>
    </comment>
  </commentList>
</comments>
</file>

<file path=xl/comments2.xml><?xml version="1.0" encoding="utf-8"?>
<comments xmlns="http://schemas.openxmlformats.org/spreadsheetml/2006/main">
  <authors>
    <author>AsposeUser</author>
    <author>RAsardohkar</author>
  </authors>
  <commentList>
    <comment ref="D3" authorId="0" shapeId="0">
      <text>
        <r>
          <rPr>
            <b/>
            <sz val="10"/>
            <color indexed="81"/>
            <rFont val="Arial"/>
            <family val="2"/>
          </rPr>
          <t>Mchockalingam:</t>
        </r>
        <r>
          <rPr>
            <sz val="10"/>
            <rFont val="Arial"/>
            <family val="2"/>
          </rPr>
          <t xml:space="preserve">
Error is with reference to the forecast.  Deviation is with reference to the Average of the actual demand.</t>
        </r>
      </text>
    </comment>
    <comment ref="F3" authorId="0" shapeId="0">
      <text>
        <r>
          <rPr>
            <b/>
            <sz val="10"/>
            <color indexed="81"/>
            <rFont val="Arial"/>
            <family val="2"/>
          </rPr>
          <t>Mchockalingam:</t>
        </r>
        <r>
          <rPr>
            <sz val="10"/>
            <rFont val="Arial"/>
            <family val="2"/>
          </rPr>
          <t xml:space="preserve">
Deviation is with reference to the mean of the actual demand.</t>
        </r>
      </text>
    </comment>
    <comment ref="K3" authorId="0" shapeId="0">
      <text>
        <r>
          <rPr>
            <sz val="10"/>
            <rFont val="Arial"/>
            <family val="2"/>
          </rPr>
          <t>Mchockalingam:
Mean Absolute Deviation or
MAD (from Forecasted quantity) used in calculating tracking signal.</t>
        </r>
      </text>
    </comment>
    <comment ref="N3" authorId="0" shapeId="0">
      <text>
        <r>
          <rPr>
            <sz val="10"/>
            <rFont val="Arial"/>
            <family val="2"/>
          </rPr>
          <t>Mchockalingam:
calculating deviation of actual values in consecutive periods</t>
        </r>
      </text>
    </comment>
    <comment ref="O3" authorId="0" shapeId="0">
      <text>
        <r>
          <rPr>
            <sz val="10"/>
            <rFont val="Arial"/>
            <family val="2"/>
          </rPr>
          <t>Mchockalingam:
Tracking signal = Σ (actual − forecast) / MAD</t>
        </r>
      </text>
    </comment>
    <comment ref="P3" authorId="0" shapeId="0">
      <text>
        <r>
          <rPr>
            <sz val="10"/>
            <rFont val="Arial"/>
            <family val="2"/>
          </rPr>
          <t>Mchockalingam:
Used to calculate Root Mean Square Error</t>
        </r>
      </text>
    </comment>
    <comment ref="Q3" authorId="0" shapeId="0">
      <text>
        <r>
          <rPr>
            <sz val="10"/>
            <rFont val="Arial"/>
            <family val="2"/>
          </rPr>
          <t>Mchockalingam:
Used to calculate R-Square</t>
        </r>
      </text>
    </comment>
    <comment ref="R3" authorId="0" shapeId="0">
      <text>
        <r>
          <rPr>
            <sz val="10"/>
            <rFont val="Arial"/>
            <family val="2"/>
          </rPr>
          <t>Mchockalingam:
Used to calculate Durbin-Watson</t>
        </r>
      </text>
    </comment>
    <comment ref="A4" authorId="1" shapeId="0">
      <text>
        <r>
          <rPr>
            <b/>
            <sz val="10"/>
            <color indexed="81"/>
            <rFont val="Tahoma"/>
            <family val="2"/>
          </rPr>
          <t>Mark Chockalingam:</t>
        </r>
        <r>
          <rPr>
            <sz val="10"/>
            <color indexed="81"/>
            <rFont val="Tahoma"/>
            <family val="2"/>
          </rPr>
          <t xml:space="preserve">
The small letters indicate column indexes.</t>
        </r>
      </text>
    </comment>
    <comment ref="D16" authorId="0" shapeId="0">
      <text>
        <r>
          <rPr>
            <sz val="10"/>
            <rFont val="Arial"/>
            <family val="2"/>
          </rPr>
          <t>Author:
Forecast Bias</t>
        </r>
      </text>
    </comment>
    <comment ref="E16" authorId="0" shapeId="0">
      <text>
        <r>
          <rPr>
            <sz val="10"/>
            <rFont val="Arial"/>
            <family val="2"/>
          </rPr>
          <t>Author:
Mean Absolute Deviation or MAD (from Average Demand)</t>
        </r>
      </text>
    </comment>
    <comment ref="H16" authorId="0" shapeId="0">
      <text>
        <r>
          <rPr>
            <sz val="10"/>
            <rFont val="Arial"/>
            <family val="2"/>
          </rPr>
          <t>Author:
Mean Absolute Error or 
Average absolute Forecast Error</t>
        </r>
      </text>
    </comment>
    <comment ref="L16" authorId="0" shapeId="0">
      <text>
        <r>
          <rPr>
            <b/>
            <sz val="10"/>
            <color indexed="81"/>
            <rFont val="Arial"/>
            <family val="2"/>
          </rPr>
          <t>Mchockalingam:</t>
        </r>
        <r>
          <rPr>
            <sz val="10"/>
            <rFont val="Arial"/>
            <family val="2"/>
          </rPr>
          <t xml:space="preserve">
Mean percent Error - Not a recommended method since extremely small values will heavily influence this calculation.  
Recommended method is to use the Forecast Bias.</t>
        </r>
      </text>
    </comment>
    <comment ref="P16" authorId="0" shapeId="0">
      <text>
        <r>
          <rPr>
            <sz val="10"/>
            <rFont val="Arial"/>
            <family val="2"/>
          </rPr>
          <t>Mchockalingam:
Mean Square Error</t>
        </r>
      </text>
    </comment>
    <comment ref="M18" authorId="0" shapeId="0">
      <text>
        <r>
          <rPr>
            <b/>
            <sz val="10"/>
            <color indexed="81"/>
            <rFont val="Arial"/>
            <family val="2"/>
          </rPr>
          <t>Mchockalingam:</t>
        </r>
        <r>
          <rPr>
            <sz val="10"/>
            <rFont val="Arial"/>
            <family val="2"/>
          </rPr>
          <t xml:space="preserve">
MASE: Mean Absolute Scaled Error
Formula=MAD/MAD attained on Historical sales
MASE does not have an intuitive explanation and not widely adopted.</t>
        </r>
      </text>
    </comment>
    <comment ref="G22" authorId="0" shapeId="0">
      <text>
        <r>
          <rPr>
            <sz val="10"/>
            <rFont val="Arial"/>
            <family val="2"/>
          </rPr>
          <t>Mchockalingam:
Also called Mean Absolute Error</t>
        </r>
      </text>
    </comment>
    <comment ref="G28" authorId="0" shapeId="0">
      <text>
        <r>
          <rPr>
            <sz val="10"/>
            <rFont val="Arial"/>
            <family val="2"/>
          </rPr>
          <t>Mchockalingam:
formula= MAD/MEAN, also called as WMAPE; Weighted Mean Absolute Percent Error</t>
        </r>
      </text>
    </comment>
    <comment ref="G36" authorId="0" shapeId="0">
      <text>
        <r>
          <rPr>
            <sz val="10"/>
            <rFont val="Arial"/>
            <family val="2"/>
          </rPr>
          <t>Mchockalingam:
Geometric Mean of Relative Absolute Error</t>
        </r>
      </text>
    </comment>
  </commentList>
</comments>
</file>

<file path=xl/sharedStrings.xml><?xml version="1.0" encoding="utf-8"?>
<sst xmlns="http://schemas.openxmlformats.org/spreadsheetml/2006/main" count="146" uniqueCount="103">
  <si>
    <t>Sr. No</t>
  </si>
  <si>
    <t>Paramaeter</t>
  </si>
  <si>
    <t>Formula</t>
  </si>
  <si>
    <t>symbols used</t>
  </si>
  <si>
    <t>Mean</t>
  </si>
  <si>
    <t>=</t>
  </si>
  <si>
    <t>n</t>
  </si>
  <si>
    <t>Number of observations/sample space</t>
  </si>
  <si>
    <t>Y, A</t>
  </si>
  <si>
    <t>Actual value</t>
  </si>
  <si>
    <t>F</t>
  </si>
  <si>
    <t>Forecast Value</t>
  </si>
  <si>
    <t>e</t>
  </si>
  <si>
    <t>error</t>
  </si>
  <si>
    <t>k</t>
  </si>
  <si>
    <t>number of parameters</t>
  </si>
  <si>
    <t>Standard Deviation</t>
  </si>
  <si>
    <t>R-Square</t>
  </si>
  <si>
    <t>Adjusted R-Square</t>
  </si>
  <si>
    <t>Durbin-Watson</t>
  </si>
  <si>
    <t>Forecast Error</t>
  </si>
  <si>
    <t>MAPE</t>
  </si>
  <si>
    <t>Root Mean Square Error</t>
  </si>
  <si>
    <t>MAD</t>
  </si>
  <si>
    <t>MASE</t>
  </si>
  <si>
    <t>Relative Absolute Error</t>
  </si>
  <si>
    <r>
      <t>P</t>
    </r>
    <r>
      <rPr>
        <vertAlign val="subscript"/>
        <sz val="10"/>
        <color rgb="FF000000"/>
        <rFont val="Verdana"/>
        <family val="2"/>
      </rPr>
      <t>(</t>
    </r>
    <r>
      <rPr>
        <i/>
        <vertAlign val="subscript"/>
        <sz val="10"/>
        <color rgb="FF000000"/>
        <rFont val="Verdana"/>
        <family val="2"/>
      </rPr>
      <t>ij</t>
    </r>
    <r>
      <rPr>
        <vertAlign val="subscript"/>
        <sz val="10"/>
        <color rgb="FF000000"/>
        <rFont val="Verdana"/>
        <family val="2"/>
      </rPr>
      <t>)</t>
    </r>
  </si>
  <si>
    <t>Predicted value</t>
  </si>
  <si>
    <r>
      <t>T</t>
    </r>
    <r>
      <rPr>
        <i/>
        <vertAlign val="subscript"/>
        <sz val="10"/>
        <color rgb="FF000000"/>
        <rFont val="Verdana"/>
        <family val="2"/>
      </rPr>
      <t>j</t>
    </r>
  </si>
  <si>
    <t>Target Value</t>
  </si>
  <si>
    <t>Month</t>
  </si>
  <si>
    <t>Actual</t>
  </si>
  <si>
    <t>Forecast</t>
  </si>
  <si>
    <t>Actual Demand Quantity</t>
  </si>
  <si>
    <t xml:space="preserve">Forecasted Demand </t>
  </si>
  <si>
    <t>Absolute Deviation (from Mean Demand)</t>
  </si>
  <si>
    <t>Cumulative Absolute Deviation</t>
  </si>
  <si>
    <t>Cumulative Forecast Error</t>
  </si>
  <si>
    <t>Absolute Forecast Error</t>
  </si>
  <si>
    <t>Cumulative Abs Forecast. Error</t>
  </si>
  <si>
    <t>Running Mean Absolute Deviation (MAD)</t>
  </si>
  <si>
    <t>Signed % Error</t>
  </si>
  <si>
    <t>Absolute % Error</t>
  </si>
  <si>
    <t>Delta between subsequent Demand Observations</t>
  </si>
  <si>
    <t>Tracking signal</t>
  </si>
  <si>
    <t>Forecast Error Squared 
Error^2</t>
  </si>
  <si>
    <t xml:space="preserve">Squared Deviation from the Mean
(Deviation)^2 </t>
  </si>
  <si>
    <t>Error Auto-correlation: 
[(Error at T) -  (Error at (T-1)]^2</t>
  </si>
  <si>
    <t>b</t>
  </si>
  <si>
    <t>c</t>
  </si>
  <si>
    <t>d</t>
  </si>
  <si>
    <t>f</t>
  </si>
  <si>
    <t>g</t>
  </si>
  <si>
    <t>h</t>
  </si>
  <si>
    <t>i</t>
  </si>
  <si>
    <t>j</t>
  </si>
  <si>
    <t>l</t>
  </si>
  <si>
    <t>m</t>
  </si>
  <si>
    <t>o</t>
  </si>
  <si>
    <t>p</t>
  </si>
  <si>
    <t>q</t>
  </si>
  <si>
    <t>r</t>
  </si>
  <si>
    <t>(b-c)</t>
  </si>
  <si>
    <t>i/f</t>
  </si>
  <si>
    <t>d/b</t>
  </si>
  <si>
    <t>h/b</t>
  </si>
  <si>
    <t>Total</t>
  </si>
  <si>
    <t>Average</t>
  </si>
  <si>
    <t>Sr. No.</t>
  </si>
  <si>
    <t>Forecast Metrics</t>
  </si>
  <si>
    <t>Value</t>
  </si>
  <si>
    <t>Number of Observations</t>
  </si>
  <si>
    <t>Arithmetic Mean of Actual Demand</t>
  </si>
  <si>
    <t>Mean Absolute Deviation (MAD)</t>
  </si>
  <si>
    <t>Coefficient of Variation</t>
  </si>
  <si>
    <t>Mean Percent Error (MPE)</t>
  </si>
  <si>
    <t>Mean Absolute Percent Error ( MAPE)</t>
  </si>
  <si>
    <t>Forecast Bias</t>
  </si>
  <si>
    <t>Weighted Absolute Percent Error (WMAPE)</t>
  </si>
  <si>
    <t>MAD-Mean Ratio</t>
  </si>
  <si>
    <t>Forecasting Efficiency Quotient</t>
  </si>
  <si>
    <t>Mean Squared Error (MSE)</t>
  </si>
  <si>
    <t xml:space="preserve">Root Mean Square Error (RMSE) </t>
  </si>
  <si>
    <t>Median Absolute Percent Error (MdAPE)</t>
  </si>
  <si>
    <t>Tracking Signal</t>
  </si>
  <si>
    <t>Geometric Mean of Relative Absolute Error (GMRAE)</t>
  </si>
  <si>
    <t>Mean Absolute Scaled Error</t>
  </si>
  <si>
    <t>Cumulative (h)</t>
  </si>
  <si>
    <t>cumulative (d)</t>
  </si>
  <si>
    <t>cumulative (e)</t>
  </si>
  <si>
    <t>(b-c)^2</t>
  </si>
  <si>
    <t>a</t>
  </si>
  <si>
    <t>absolute (d)</t>
  </si>
  <si>
    <t>Running Mean of (h)</t>
  </si>
  <si>
    <t>(cumulative (d)/k)</t>
  </si>
  <si>
    <t>Sample Data</t>
  </si>
  <si>
    <t>Forecast2</t>
  </si>
  <si>
    <t>Root Mean Squared Error</t>
  </si>
  <si>
    <t>Mean Absolute Error</t>
  </si>
  <si>
    <t>average</t>
  </si>
  <si>
    <t xml:space="preserve"> </t>
  </si>
  <si>
    <t>Accuracy Methods</t>
  </si>
  <si>
    <t>Forecast2 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</si>
</sst>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yy;@"/>
    <numFmt numFmtId="165" formatCode="#,##0;\(#,##0\)"/>
    <numFmt numFmtId="166" formatCode="#,##0.00;\(#,##0.00\)"/>
  </numFmts>
  <fonts count="24" x14ac:knownFonts="1">
    <font>
      <sz val="11"/>
      <color theme="1"/>
      <name val="Calibri"/>
      <family val="2"/>
      <scheme val="minor"/>
    </font>
    <font>
      <sz val="11"/>
      <color rgb="FFFF0000"/>
      <name val="Calibri"/>
      <family val="2"/>
      <scheme val="minor"/>
    </font>
    <font>
      <sz val="16"/>
      <color theme="1"/>
      <name val="Calibri"/>
      <family val="2"/>
      <scheme val="minor"/>
    </font>
    <font>
      <sz val="11"/>
      <color rgb="FF000000"/>
      <name val="Arial"/>
      <family val="2"/>
    </font>
    <font>
      <i/>
      <sz val="10"/>
      <color rgb="FF000000"/>
      <name val="Verdana"/>
      <family val="2"/>
    </font>
    <font>
      <vertAlign val="subscript"/>
      <sz val="10"/>
      <color rgb="FF000000"/>
      <name val="Verdana"/>
      <family val="2"/>
    </font>
    <font>
      <i/>
      <vertAlign val="subscript"/>
      <sz val="10"/>
      <color rgb="FF000000"/>
      <name val="Verdana"/>
      <family val="2"/>
    </font>
    <font>
      <sz val="11"/>
      <color indexed="8"/>
      <name val="Arial"/>
      <family val="2"/>
    </font>
    <font>
      <b/>
      <sz val="11"/>
      <color indexed="8"/>
      <name val="Arial"/>
      <family val="2"/>
    </font>
    <font>
      <sz val="10"/>
      <name val="Arial"/>
      <family val="2"/>
    </font>
    <font>
      <b/>
      <sz val="11"/>
      <color rgb="FFFF0000"/>
      <name val="Arial"/>
      <family val="2"/>
    </font>
    <font>
      <b/>
      <sz val="10"/>
      <color indexed="81"/>
      <name val="Tahoma"/>
      <family val="2"/>
    </font>
    <font>
      <sz val="10"/>
      <color indexed="81"/>
      <name val="Tahoma"/>
      <family val="2"/>
    </font>
    <font>
      <b/>
      <sz val="10"/>
      <color indexed="81"/>
      <name val="Arial"/>
      <family val="2"/>
    </font>
    <font>
      <b/>
      <i/>
      <sz val="11"/>
      <color rgb="FFFF0000"/>
      <name val="Arial"/>
      <family val="2"/>
    </font>
    <font>
      <sz val="9"/>
      <color rgb="FFFF0000"/>
      <name val="Arial"/>
      <family val="2"/>
    </font>
    <font>
      <sz val="9"/>
      <color theme="1"/>
      <name val="Calibri"/>
      <family val="2"/>
      <scheme val="minor"/>
    </font>
    <font>
      <sz val="9"/>
      <color indexed="8"/>
      <name val="Arial"/>
      <family val="2"/>
    </font>
    <font>
      <b/>
      <sz val="9"/>
      <color theme="1"/>
      <name val="Calibri"/>
      <family val="2"/>
      <scheme val="minor"/>
    </font>
    <font>
      <b/>
      <sz val="10"/>
      <color theme="1"/>
      <name val="Calibri"/>
      <family val="2"/>
      <scheme val="minor"/>
    </font>
    <font>
      <sz val="8"/>
      <color theme="1"/>
      <name val="Calibri"/>
      <family val="2"/>
      <scheme val="minor"/>
    </font>
    <font>
      <i/>
      <sz val="8"/>
      <color theme="1"/>
      <name val="Calibri"/>
      <family val="2"/>
      <scheme val="minor"/>
    </font>
    <font>
      <b/>
      <sz val="8"/>
      <color indexed="81"/>
      <name val="Tahoma"/>
      <family val="2"/>
    </font>
    <font>
      <sz val="8"/>
      <color indexed="81"/>
      <name val="Tahoma"/>
      <family val="2"/>
    </font>
  </fonts>
  <fills count="6">
    <fill>
      <patternFill patternType="none"/>
    </fill>
    <fill>
      <patternFill patternType="gray125"/>
    </fill>
    <fill>
      <patternFill patternType="solid">
        <fgColor indexed="43"/>
        <bgColor indexed="64"/>
      </patternFill>
    </fill>
    <fill>
      <patternFill patternType="solid">
        <fgColor indexed="34"/>
        <bgColor indexed="64"/>
      </patternFill>
    </fill>
    <fill>
      <patternFill patternType="solid">
        <fgColor rgb="FFFFFF00"/>
        <bgColor indexed="64"/>
      </patternFill>
    </fill>
    <fill>
      <patternFill patternType="solid">
        <fgColor theme="0"/>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6">
    <xf numFmtId="0" fontId="0" fillId="0" borderId="0" xfId="0"/>
    <xf numFmtId="0" fontId="2" fillId="0" borderId="0" xfId="0" applyFont="1" applyAlignment="1">
      <alignment horizontal="center" vertical="center"/>
    </xf>
    <xf numFmtId="0" fontId="2" fillId="0" borderId="0" xfId="0" applyFont="1"/>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xf numFmtId="2" fontId="3" fillId="0" borderId="0" xfId="0" applyNumberFormat="1" applyFont="1" applyFill="1" applyBorder="1" applyAlignment="1">
      <alignment horizontal="right" vertical="center"/>
    </xf>
    <xf numFmtId="2" fontId="0" fillId="0" borderId="0" xfId="0" applyNumberFormat="1"/>
    <xf numFmtId="0" fontId="4" fillId="0" borderId="0" xfId="0" applyFont="1"/>
    <xf numFmtId="0" fontId="7" fillId="0" borderId="0" xfId="0" applyNumberFormat="1" applyFont="1" applyFill="1" applyAlignment="1">
      <alignment horizontal="center" vertical="center" wrapText="1"/>
    </xf>
    <xf numFmtId="1" fontId="7" fillId="0" borderId="0" xfId="0" applyNumberFormat="1" applyFont="1" applyFill="1" applyAlignment="1">
      <alignment horizontal="right" vertical="center"/>
    </xf>
    <xf numFmtId="0" fontId="0" fillId="0" borderId="1" xfId="0" applyNumberFormat="1" applyFont="1" applyFill="1" applyBorder="1" applyAlignment="1">
      <alignment wrapText="1"/>
    </xf>
    <xf numFmtId="0" fontId="0" fillId="0" borderId="5" xfId="0" applyNumberFormat="1" applyFont="1" applyFill="1" applyBorder="1" applyAlignment="1">
      <alignment wrapText="1"/>
    </xf>
    <xf numFmtId="164" fontId="7" fillId="0" borderId="7" xfId="0" applyNumberFormat="1" applyFont="1" applyFill="1" applyBorder="1" applyAlignment="1">
      <alignment horizontal="center" vertical="center"/>
    </xf>
    <xf numFmtId="165" fontId="7" fillId="0" borderId="0" xfId="0" applyNumberFormat="1" applyFont="1" applyFill="1" applyAlignment="1">
      <alignment horizontal="right" vertical="center"/>
    </xf>
    <xf numFmtId="2" fontId="7" fillId="0" borderId="0" xfId="0" applyNumberFormat="1" applyFont="1" applyFill="1" applyAlignment="1">
      <alignment horizontal="right" vertical="center"/>
    </xf>
    <xf numFmtId="2" fontId="7" fillId="0" borderId="0" xfId="0" applyNumberFormat="1" applyFont="1" applyFill="1" applyAlignment="1">
      <alignment horizontal="right"/>
    </xf>
    <xf numFmtId="9" fontId="7" fillId="0" borderId="0" xfId="0" applyNumberFormat="1" applyFont="1" applyFill="1" applyAlignment="1">
      <alignment horizontal="right" vertical="center"/>
    </xf>
    <xf numFmtId="9" fontId="7" fillId="0" borderId="0" xfId="0" applyNumberFormat="1" applyFont="1" applyFill="1" applyAlignment="1">
      <alignment horizontal="right"/>
    </xf>
    <xf numFmtId="2" fontId="7" fillId="0" borderId="0" xfId="0" applyNumberFormat="1" applyFont="1" applyFill="1" applyAlignment="1">
      <alignment vertical="center"/>
    </xf>
    <xf numFmtId="165" fontId="7" fillId="0" borderId="0" xfId="0" applyNumberFormat="1" applyFont="1" applyFill="1" applyAlignment="1">
      <alignment horizontal="right"/>
    </xf>
    <xf numFmtId="165" fontId="7" fillId="0" borderId="9" xfId="0" applyNumberFormat="1" applyFont="1" applyFill="1" applyBorder="1" applyAlignment="1">
      <alignment horizontal="right"/>
    </xf>
    <xf numFmtId="0" fontId="8" fillId="0" borderId="0" xfId="0" applyNumberFormat="1" applyFont="1" applyFill="1" applyAlignment="1">
      <alignment horizontal="center"/>
    </xf>
    <xf numFmtId="2" fontId="8" fillId="0" borderId="0" xfId="0" applyNumberFormat="1" applyFont="1" applyFill="1" applyAlignment="1">
      <alignment horizontal="right"/>
    </xf>
    <xf numFmtId="9" fontId="8" fillId="0" borderId="0" xfId="0" applyNumberFormat="1" applyFont="1" applyFill="1" applyAlignment="1">
      <alignment horizontal="right"/>
    </xf>
    <xf numFmtId="165" fontId="8" fillId="0" borderId="0" xfId="0" applyNumberFormat="1" applyFont="1" applyFill="1" applyAlignment="1">
      <alignment horizontal="right"/>
    </xf>
    <xf numFmtId="2" fontId="8" fillId="0" borderId="0" xfId="0" applyNumberFormat="1" applyFont="1" applyFill="1" applyAlignment="1">
      <alignment horizontal="center"/>
    </xf>
    <xf numFmtId="1" fontId="7" fillId="0" borderId="0" xfId="0" applyNumberFormat="1" applyFont="1" applyFill="1" applyAlignment="1">
      <alignment horizontal="center" vertical="center"/>
    </xf>
    <xf numFmtId="2" fontId="7" fillId="0" borderId="0" xfId="0" applyNumberFormat="1" applyFont="1" applyFill="1" applyAlignment="1"/>
    <xf numFmtId="0" fontId="7" fillId="0" borderId="9" xfId="0" applyNumberFormat="1" applyFont="1" applyFill="1" applyBorder="1" applyAlignment="1">
      <alignment horizontal="center" vertical="center"/>
    </xf>
    <xf numFmtId="0" fontId="0" fillId="0" borderId="8" xfId="0" applyNumberFormat="1" applyFont="1" applyFill="1" applyBorder="1" applyAlignment="1">
      <alignment wrapText="1"/>
    </xf>
    <xf numFmtId="0" fontId="7" fillId="0" borderId="9" xfId="0" applyNumberFormat="1" applyFont="1" applyFill="1" applyBorder="1" applyAlignment="1">
      <alignment horizontal="center"/>
    </xf>
    <xf numFmtId="0" fontId="7" fillId="0" borderId="0" xfId="0" applyNumberFormat="1" applyFont="1" applyFill="1" applyAlignment="1"/>
    <xf numFmtId="0" fontId="10" fillId="2" borderId="2" xfId="0" applyNumberFormat="1" applyFont="1" applyFill="1" applyBorder="1" applyAlignment="1">
      <alignment horizontal="center" vertical="center" wrapText="1"/>
    </xf>
    <xf numFmtId="2" fontId="10" fillId="2" borderId="2" xfId="0" applyNumberFormat="1" applyFont="1" applyFill="1" applyBorder="1" applyAlignment="1">
      <alignment horizontal="center" vertical="center" wrapText="1"/>
    </xf>
    <xf numFmtId="0" fontId="1" fillId="0" borderId="0" xfId="0" applyFont="1" applyAlignment="1">
      <alignment vertical="center"/>
    </xf>
    <xf numFmtId="0" fontId="10" fillId="2" borderId="3" xfId="0" applyNumberFormat="1" applyFont="1" applyFill="1" applyBorder="1" applyAlignment="1">
      <alignment horizontal="center" vertical="center" wrapText="1"/>
    </xf>
    <xf numFmtId="0" fontId="10" fillId="2" borderId="4" xfId="0" applyNumberFormat="1" applyFont="1" applyFill="1" applyBorder="1" applyAlignment="1">
      <alignment horizontal="center" vertical="center" wrapText="1"/>
    </xf>
    <xf numFmtId="0" fontId="10" fillId="2" borderId="5" xfId="0" applyNumberFormat="1" applyFont="1" applyFill="1" applyBorder="1" applyAlignment="1">
      <alignment horizontal="center" vertical="center" wrapText="1"/>
    </xf>
    <xf numFmtId="2" fontId="10" fillId="2" borderId="5" xfId="0" applyNumberFormat="1" applyFont="1" applyFill="1" applyBorder="1" applyAlignment="1">
      <alignment horizontal="center" vertical="center" wrapText="1"/>
    </xf>
    <xf numFmtId="0" fontId="10" fillId="2" borderId="6" xfId="0" applyNumberFormat="1" applyFont="1" applyFill="1" applyBorder="1" applyAlignment="1">
      <alignment horizontal="center" vertical="center" wrapText="1"/>
    </xf>
    <xf numFmtId="2" fontId="10" fillId="3" borderId="3" xfId="0" applyNumberFormat="1" applyFont="1" applyFill="1" applyBorder="1" applyAlignment="1">
      <alignment horizontal="left" vertical="center"/>
    </xf>
    <xf numFmtId="2" fontId="10" fillId="3" borderId="7" xfId="0" applyNumberFormat="1" applyFont="1" applyFill="1" applyBorder="1" applyAlignment="1">
      <alignment horizontal="center" vertical="center"/>
    </xf>
    <xf numFmtId="9" fontId="10" fillId="3" borderId="7" xfId="0" applyNumberFormat="1" applyFont="1" applyFill="1" applyBorder="1" applyAlignment="1">
      <alignment horizontal="center" vertical="center"/>
    </xf>
    <xf numFmtId="10" fontId="10" fillId="3" borderId="7" xfId="0" applyNumberFormat="1" applyFont="1" applyFill="1" applyBorder="1" applyAlignment="1">
      <alignment horizontal="center" vertical="center"/>
    </xf>
    <xf numFmtId="2" fontId="10" fillId="3" borderId="7" xfId="0" applyNumberFormat="1" applyFont="1" applyFill="1" applyBorder="1" applyAlignment="1">
      <alignment horizontal="center"/>
    </xf>
    <xf numFmtId="165" fontId="10" fillId="3" borderId="7" xfId="0" applyNumberFormat="1" applyFont="1" applyFill="1" applyBorder="1" applyAlignment="1">
      <alignment horizontal="center"/>
    </xf>
    <xf numFmtId="166" fontId="10" fillId="3" borderId="7" xfId="0" applyNumberFormat="1" applyFont="1" applyFill="1" applyBorder="1" applyAlignment="1">
      <alignment horizontal="center"/>
    </xf>
    <xf numFmtId="2" fontId="10" fillId="3" borderId="10" xfId="0" applyNumberFormat="1" applyFont="1" applyFill="1" applyBorder="1" applyAlignment="1">
      <alignment horizontal="center" vertical="center"/>
    </xf>
    <xf numFmtId="0" fontId="10" fillId="3" borderId="7" xfId="0" applyNumberFormat="1" applyFont="1" applyFill="1" applyBorder="1" applyAlignment="1">
      <alignment horizontal="center" vertical="center"/>
    </xf>
    <xf numFmtId="165" fontId="7" fillId="0" borderId="0" xfId="0" applyNumberFormat="1" applyFont="1" applyFill="1" applyBorder="1" applyAlignment="1">
      <alignment horizontal="right" vertical="center"/>
    </xf>
    <xf numFmtId="2" fontId="7" fillId="0" borderId="0" xfId="0" applyNumberFormat="1" applyFont="1" applyFill="1" applyBorder="1" applyAlignment="1">
      <alignment horizontal="right" vertical="center"/>
    </xf>
    <xf numFmtId="2" fontId="7" fillId="0" borderId="0" xfId="0" applyNumberFormat="1" applyFont="1" applyFill="1" applyBorder="1" applyAlignment="1">
      <alignment horizontal="right"/>
    </xf>
    <xf numFmtId="9" fontId="7" fillId="0" borderId="0" xfId="0" applyNumberFormat="1" applyFont="1" applyFill="1" applyBorder="1" applyAlignment="1">
      <alignment horizontal="right" vertical="center"/>
    </xf>
    <xf numFmtId="9" fontId="7" fillId="0" borderId="0" xfId="0" applyNumberFormat="1" applyFont="1" applyFill="1" applyBorder="1" applyAlignment="1">
      <alignment horizontal="right"/>
    </xf>
    <xf numFmtId="0" fontId="0" fillId="0" borderId="0" xfId="0" applyNumberFormat="1" applyFont="1" applyFill="1" applyBorder="1" applyAlignment="1">
      <alignment wrapText="1"/>
    </xf>
    <xf numFmtId="2" fontId="7" fillId="0" borderId="0" xfId="0" applyNumberFormat="1" applyFont="1" applyFill="1" applyBorder="1" applyAlignment="1">
      <alignment vertical="center"/>
    </xf>
    <xf numFmtId="165" fontId="7" fillId="0" borderId="0" xfId="0" applyNumberFormat="1" applyFont="1" applyFill="1" applyBorder="1" applyAlignment="1">
      <alignment horizontal="right"/>
    </xf>
    <xf numFmtId="0" fontId="10" fillId="2" borderId="11" xfId="0" applyNumberFormat="1" applyFont="1" applyFill="1" applyBorder="1" applyAlignment="1">
      <alignment horizontal="center" vertical="center" wrapText="1"/>
    </xf>
    <xf numFmtId="0" fontId="10" fillId="2" borderId="12" xfId="0" applyNumberFormat="1" applyFont="1" applyFill="1" applyBorder="1" applyAlignment="1">
      <alignment horizontal="center" vertical="center" wrapText="1"/>
    </xf>
    <xf numFmtId="0" fontId="10" fillId="2" borderId="13" xfId="0" applyNumberFormat="1" applyFont="1" applyFill="1" applyBorder="1" applyAlignment="1">
      <alignment horizontal="center" vertical="center" wrapText="1"/>
    </xf>
    <xf numFmtId="0" fontId="1" fillId="0" borderId="1" xfId="0" applyFont="1" applyBorder="1" applyAlignment="1">
      <alignment vertical="center"/>
    </xf>
    <xf numFmtId="0" fontId="14" fillId="2" borderId="12" xfId="0" applyNumberFormat="1" applyFont="1" applyFill="1" applyBorder="1" applyAlignment="1">
      <alignment horizontal="center" vertical="center" wrapText="1"/>
    </xf>
    <xf numFmtId="2" fontId="14" fillId="2" borderId="12" xfId="0" applyNumberFormat="1" applyFont="1" applyFill="1" applyBorder="1" applyAlignment="1">
      <alignment horizontal="center" vertical="center" wrapText="1"/>
    </xf>
    <xf numFmtId="0" fontId="0" fillId="5" borderId="0" xfId="0" applyFill="1"/>
    <xf numFmtId="0" fontId="0" fillId="0" borderId="0" xfId="0" applyFill="1"/>
    <xf numFmtId="0" fontId="16" fillId="0" borderId="0" xfId="0" applyFont="1" applyAlignment="1">
      <alignment vertical="center"/>
    </xf>
    <xf numFmtId="164" fontId="17" fillId="0" borderId="9" xfId="0" applyNumberFormat="1" applyFont="1" applyFill="1" applyBorder="1" applyAlignment="1">
      <alignment horizontal="center" vertical="center"/>
    </xf>
    <xf numFmtId="1" fontId="17" fillId="0" borderId="0" xfId="0" applyNumberFormat="1" applyFont="1" applyFill="1" applyAlignment="1">
      <alignment horizontal="right" vertical="center"/>
    </xf>
    <xf numFmtId="0" fontId="19" fillId="0" borderId="0" xfId="0" applyFont="1" applyAlignment="1">
      <alignment vertical="center"/>
    </xf>
    <xf numFmtId="2" fontId="16" fillId="0" borderId="0" xfId="0" applyNumberFormat="1" applyFont="1" applyAlignment="1">
      <alignment vertical="center"/>
    </xf>
    <xf numFmtId="165" fontId="0" fillId="0" borderId="0" xfId="0" applyNumberFormat="1" applyAlignment="1">
      <alignment vertical="center"/>
    </xf>
    <xf numFmtId="0" fontId="16" fillId="0" borderId="16" xfId="0" applyFont="1" applyBorder="1" applyAlignment="1">
      <alignment vertical="center"/>
    </xf>
    <xf numFmtId="0" fontId="16" fillId="0" borderId="17" xfId="0" applyFont="1" applyBorder="1" applyAlignment="1">
      <alignment vertical="center"/>
    </xf>
    <xf numFmtId="1" fontId="16" fillId="0" borderId="17" xfId="0" applyNumberFormat="1" applyFont="1" applyBorder="1" applyAlignment="1">
      <alignment vertical="center"/>
    </xf>
    <xf numFmtId="2" fontId="19" fillId="0" borderId="18" xfId="0" applyNumberFormat="1" applyFont="1" applyBorder="1" applyAlignment="1">
      <alignment vertical="center"/>
    </xf>
    <xf numFmtId="2" fontId="19" fillId="0" borderId="19" xfId="0" applyNumberFormat="1" applyFont="1" applyBorder="1" applyAlignment="1">
      <alignment vertical="center"/>
    </xf>
    <xf numFmtId="1" fontId="20" fillId="0" borderId="0" xfId="0" applyNumberFormat="1" applyFont="1" applyAlignment="1">
      <alignment vertical="center"/>
    </xf>
    <xf numFmtId="0" fontId="21" fillId="0" borderId="0" xfId="0" applyFont="1" applyAlignment="1">
      <alignment horizontal="right" vertical="center"/>
    </xf>
    <xf numFmtId="1" fontId="21" fillId="0" borderId="0" xfId="0" applyNumberFormat="1" applyFont="1" applyAlignment="1">
      <alignment vertical="center"/>
    </xf>
    <xf numFmtId="0" fontId="20" fillId="0" borderId="0" xfId="0" applyFont="1" applyAlignment="1">
      <alignment vertical="center"/>
    </xf>
    <xf numFmtId="2" fontId="20" fillId="0" borderId="0" xfId="0" applyNumberFormat="1" applyFont="1" applyAlignment="1">
      <alignment vertical="center"/>
    </xf>
    <xf numFmtId="0" fontId="15" fillId="4" borderId="9" xfId="0" applyNumberFormat="1" applyFont="1" applyFill="1" applyBorder="1" applyAlignment="1">
      <alignment horizontal="center" wrapText="1"/>
    </xf>
    <xf numFmtId="0" fontId="15" fillId="4" borderId="0" xfId="0" applyNumberFormat="1" applyFont="1" applyFill="1" applyAlignment="1">
      <alignment horizontal="right" wrapText="1"/>
    </xf>
    <xf numFmtId="0" fontId="16" fillId="0" borderId="0" xfId="0" applyFont="1" applyAlignment="1">
      <alignment wrapText="1"/>
    </xf>
    <xf numFmtId="0" fontId="16" fillId="0" borderId="16" xfId="0" applyFont="1" applyBorder="1" applyAlignment="1">
      <alignment horizontal="right" wrapText="1"/>
    </xf>
    <xf numFmtId="0" fontId="16" fillId="0" borderId="17" xfId="0" applyFont="1" applyBorder="1" applyAlignment="1">
      <alignment horizontal="right" wrapText="1"/>
    </xf>
    <xf numFmtId="0" fontId="20" fillId="0" borderId="0" xfId="0" applyFont="1" applyAlignment="1">
      <alignment wrapText="1"/>
    </xf>
    <xf numFmtId="0" fontId="19" fillId="0" borderId="0" xfId="0" applyFont="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7" fillId="0" borderId="7" xfId="0" applyNumberFormat="1" applyFont="1" applyFill="1" applyBorder="1" applyAlignment="1">
      <alignment horizontal="left" vertical="center"/>
    </xf>
    <xf numFmtId="0" fontId="0" fillId="0" borderId="0" xfId="0" applyAlignment="1">
      <alignment vertical="center"/>
    </xf>
    <xf numFmtId="0" fontId="0" fillId="0" borderId="9" xfId="0" applyNumberFormat="1" applyFont="1" applyFill="1" applyBorder="1" applyAlignment="1">
      <alignment wrapText="1"/>
    </xf>
    <xf numFmtId="2" fontId="8" fillId="0" borderId="3" xfId="0" applyNumberFormat="1" applyFont="1" applyFill="1" applyBorder="1" applyAlignment="1">
      <alignment horizontal="left" vertical="center"/>
    </xf>
    <xf numFmtId="0" fontId="7" fillId="0" borderId="5" xfId="0" applyNumberFormat="1" applyFont="1" applyFill="1" applyBorder="1" applyAlignment="1"/>
    <xf numFmtId="0" fontId="7" fillId="0" borderId="6" xfId="0" applyNumberFormat="1" applyFont="1" applyFill="1" applyBorder="1" applyAlignment="1"/>
    <xf numFmtId="2" fontId="7" fillId="0" borderId="7" xfId="0" applyNumberFormat="1" applyFont="1" applyFill="1" applyBorder="1" applyAlignment="1">
      <alignment horizontal="left" vertical="center"/>
    </xf>
    <xf numFmtId="0" fontId="0" fillId="0" borderId="0" xfId="0" applyAlignment="1">
      <alignment horizontal="center" wrapText="1"/>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wrapText="1"/>
    </xf>
    <xf numFmtId="2" fontId="16" fillId="0" borderId="16" xfId="0" applyNumberFormat="1" applyFont="1" applyBorder="1" applyAlignment="1">
      <alignment vertical="center"/>
    </xf>
    <xf numFmtId="0" fontId="16" fillId="0" borderId="18" xfId="0" applyFont="1" applyBorder="1" applyAlignment="1">
      <alignment vertical="center"/>
    </xf>
    <xf numFmtId="0" fontId="16" fillId="0" borderId="19" xfId="0" applyFont="1" applyBorder="1" applyAlignment="1">
      <alignment vertical="center"/>
    </xf>
    <xf numFmtId="2" fontId="16" fillId="0" borderId="17"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hartsheet" Target="chartsheets/sheet3.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1714312944"/>
        <c:axId val="1714315664"/>
      </c:barChart>
      <c:catAx>
        <c:axId val="1714312944"/>
        <c:scaling>
          <c:orientation val="minMax"/>
        </c:scaling>
        <c:delete val="0"/>
        <c:axPos val="b"/>
        <c:majorTickMark val="out"/>
        <c:minorTickMark val="none"/>
        <c:tickLblPos val="nextTo"/>
        <c:crossAx val="1714315664"/>
        <c:crosses val="autoZero"/>
        <c:auto val="1"/>
        <c:lblAlgn val="ctr"/>
        <c:lblOffset val="100"/>
        <c:noMultiLvlLbl val="0"/>
      </c:catAx>
      <c:valAx>
        <c:axId val="1714315664"/>
        <c:scaling>
          <c:orientation val="minMax"/>
        </c:scaling>
        <c:delete val="0"/>
        <c:axPos val="l"/>
        <c:majorGridlines/>
        <c:majorTickMark val="out"/>
        <c:minorTickMark val="none"/>
        <c:tickLblPos val="nextTo"/>
        <c:crossAx val="1714312944"/>
        <c:crosses val="autoZero"/>
        <c:crossBetween val="between"/>
      </c:valAx>
    </c:plotArea>
    <c:legend>
      <c:legendPos val="r"/>
      <c:overlay val="0"/>
    </c:legend>
    <c:plotVisOnly val="1"/>
    <c:dispBlanksAs val="gap"/>
    <c:showDLblsOverMax val="0"/>
  </c:chart>
  <c:spPr>
    <a:noFill/>
    <a:ln w="9525" cap="flat" cmpd="sng" algn="ctr">
      <a:solidFill>
        <a:schemeClr val="dk1">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and Forecast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Data!$B$3</c:f>
              <c:strCache>
                <c:ptCount val="1"/>
                <c:pt idx="0">
                  <c:v>Actual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Data!$A$4:$A$12</c:f>
              <c:numCache>
                <c:formatCode>mmm\-yy;@</c:formatCode>
                <c:ptCount val="9"/>
                <c:pt idx="0">
                  <c:v>40179</c:v>
                </c:pt>
                <c:pt idx="1">
                  <c:v>40210</c:v>
                </c:pt>
                <c:pt idx="2">
                  <c:v>40238</c:v>
                </c:pt>
                <c:pt idx="3">
                  <c:v>40269</c:v>
                </c:pt>
                <c:pt idx="4">
                  <c:v>40299</c:v>
                </c:pt>
                <c:pt idx="5">
                  <c:v>40330</c:v>
                </c:pt>
                <c:pt idx="6">
                  <c:v>40360</c:v>
                </c:pt>
                <c:pt idx="7">
                  <c:v>40391</c:v>
                </c:pt>
                <c:pt idx="8">
                  <c:v>40422</c:v>
                </c:pt>
              </c:numCache>
            </c:numRef>
          </c:cat>
          <c:val>
            <c:numRef>
              <c:f>Data!$B$4:$B$12</c:f>
              <c:numCache>
                <c:formatCode>0</c:formatCode>
                <c:ptCount val="9"/>
                <c:pt idx="0">
                  <c:v>360</c:v>
                </c:pt>
                <c:pt idx="1">
                  <c:v>381</c:v>
                </c:pt>
                <c:pt idx="2">
                  <c:v>391</c:v>
                </c:pt>
                <c:pt idx="3">
                  <c:v>601</c:v>
                </c:pt>
                <c:pt idx="4">
                  <c:v>666</c:v>
                </c:pt>
                <c:pt idx="5">
                  <c:v>693</c:v>
                </c:pt>
                <c:pt idx="6">
                  <c:v>561</c:v>
                </c:pt>
                <c:pt idx="7">
                  <c:v>601</c:v>
                </c:pt>
                <c:pt idx="8">
                  <c:v>721</c:v>
                </c:pt>
              </c:numCache>
            </c:numRef>
          </c:val>
          <c:smooth val="0"/>
        </c:ser>
        <c:ser>
          <c:idx val="1"/>
          <c:order val="1"/>
          <c:tx>
            <c:strRef>
              <c:f>Data!$C$3</c:f>
              <c:strCache>
                <c:ptCount val="1"/>
                <c:pt idx="0">
                  <c:v>Forecast</c:v>
                </c:pt>
              </c:strCache>
            </c:strRef>
          </c:tx>
          <c:spPr>
            <a:ln w="15875" cap="rnd">
              <a:solidFill>
                <a:schemeClr val="accent2">
                  <a:lumMod val="60000"/>
                  <a:lumOff val="40000"/>
                </a:schemeClr>
              </a:solidFill>
              <a:prstDash val="sysDash"/>
              <a:round/>
            </a:ln>
            <a:effectLst/>
          </c:spPr>
          <c:marker>
            <c:symbol val="square"/>
            <c:size val="3"/>
            <c:spPr>
              <a:solidFill>
                <a:schemeClr val="accent2"/>
              </a:solidFill>
              <a:ln w="9525">
                <a:solidFill>
                  <a:schemeClr val="accent2"/>
                </a:solidFill>
              </a:ln>
              <a:effectLst/>
            </c:spPr>
          </c:marker>
          <c:cat>
            <c:numRef>
              <c:f>Data!$A$4:$A$12</c:f>
              <c:numCache>
                <c:formatCode>mmm\-yy;@</c:formatCode>
                <c:ptCount val="9"/>
                <c:pt idx="0">
                  <c:v>40179</c:v>
                </c:pt>
                <c:pt idx="1">
                  <c:v>40210</c:v>
                </c:pt>
                <c:pt idx="2">
                  <c:v>40238</c:v>
                </c:pt>
                <c:pt idx="3">
                  <c:v>40269</c:v>
                </c:pt>
                <c:pt idx="4">
                  <c:v>40299</c:v>
                </c:pt>
                <c:pt idx="5">
                  <c:v>40330</c:v>
                </c:pt>
                <c:pt idx="6">
                  <c:v>40360</c:v>
                </c:pt>
                <c:pt idx="7">
                  <c:v>40391</c:v>
                </c:pt>
                <c:pt idx="8">
                  <c:v>40422</c:v>
                </c:pt>
              </c:numCache>
            </c:numRef>
          </c:cat>
          <c:val>
            <c:numRef>
              <c:f>Data!$C$4:$C$12</c:f>
              <c:numCache>
                <c:formatCode>0</c:formatCode>
                <c:ptCount val="9"/>
                <c:pt idx="0">
                  <c:v>442</c:v>
                </c:pt>
                <c:pt idx="1">
                  <c:v>469</c:v>
                </c:pt>
                <c:pt idx="2">
                  <c:v>371</c:v>
                </c:pt>
                <c:pt idx="3">
                  <c:v>654</c:v>
                </c:pt>
                <c:pt idx="4">
                  <c:v>710</c:v>
                </c:pt>
                <c:pt idx="5">
                  <c:v>730</c:v>
                </c:pt>
                <c:pt idx="6">
                  <c:v>688</c:v>
                </c:pt>
                <c:pt idx="7">
                  <c:v>661</c:v>
                </c:pt>
                <c:pt idx="8">
                  <c:v>620</c:v>
                </c:pt>
              </c:numCache>
            </c:numRef>
          </c:val>
          <c:smooth val="0"/>
        </c:ser>
        <c:ser>
          <c:idx val="2"/>
          <c:order val="2"/>
          <c:tx>
            <c:strRef>
              <c:f>Data!$D$3</c:f>
              <c:strCache>
                <c:ptCount val="1"/>
                <c:pt idx="0">
                  <c:v>Forecast2</c:v>
                </c:pt>
              </c:strCache>
            </c:strRef>
          </c:tx>
          <c:spPr>
            <a:ln w="15875" cap="rnd">
              <a:solidFill>
                <a:schemeClr val="accent2">
                  <a:lumMod val="50000"/>
                </a:schemeClr>
              </a:solidFill>
              <a:prstDash val="sysDot"/>
              <a:round/>
            </a:ln>
            <a:effectLst/>
          </c:spPr>
          <c:marker>
            <c:symbol val="square"/>
            <c:size val="2"/>
            <c:spPr>
              <a:solidFill>
                <a:schemeClr val="accent1"/>
              </a:solidFill>
              <a:ln w="9525">
                <a:solidFill>
                  <a:schemeClr val="accent3"/>
                </a:solidFill>
              </a:ln>
              <a:effectLst/>
            </c:spPr>
          </c:marker>
          <c:val>
            <c:numRef>
              <c:f>Data!$D$4:$D$12</c:f>
              <c:numCache>
                <c:formatCode>General</c:formatCode>
                <c:ptCount val="9"/>
                <c:pt idx="0">
                  <c:v>362</c:v>
                </c:pt>
                <c:pt idx="1">
                  <c:v>368</c:v>
                </c:pt>
                <c:pt idx="2">
                  <c:v>380</c:v>
                </c:pt>
                <c:pt idx="3">
                  <c:v>580</c:v>
                </c:pt>
                <c:pt idx="4">
                  <c:v>625</c:v>
                </c:pt>
                <c:pt idx="5">
                  <c:v>680</c:v>
                </c:pt>
                <c:pt idx="6">
                  <c:v>620</c:v>
                </c:pt>
                <c:pt idx="7">
                  <c:v>608</c:v>
                </c:pt>
                <c:pt idx="8">
                  <c:v>630</c:v>
                </c:pt>
              </c:numCache>
            </c:numRef>
          </c:val>
          <c:smooth val="0"/>
        </c:ser>
        <c:dLbls>
          <c:showLegendKey val="0"/>
          <c:showVal val="0"/>
          <c:showCatName val="0"/>
          <c:showSerName val="0"/>
          <c:showPercent val="0"/>
          <c:showBubbleSize val="0"/>
        </c:dLbls>
        <c:marker val="1"/>
        <c:smooth val="0"/>
        <c:axId val="1714308592"/>
        <c:axId val="1714308048"/>
      </c:lineChart>
      <c:dateAx>
        <c:axId val="17143085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14308048"/>
        <c:crosses val="autoZero"/>
        <c:auto val="1"/>
        <c:lblOffset val="100"/>
        <c:baseTimeUnit val="months"/>
      </c:dateAx>
      <c:valAx>
        <c:axId val="1714308048"/>
        <c:scaling>
          <c:orientation val="minMax"/>
          <c:min val="3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14308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'Demand Metrics'!$E$3</c:f>
              <c:strCache>
                <c:ptCount val="1"/>
                <c:pt idx="0">
                  <c:v>Absolute Deviation (from Mean Demand)</c:v>
                </c:pt>
              </c:strCache>
            </c:strRef>
          </c:tx>
          <c:xVal>
            <c:numRef>
              <c:f>'Demand Metrics'!$A$6:$A$14</c:f>
              <c:numCache>
                <c:formatCode>mmm\-yy;@</c:formatCode>
                <c:ptCount val="9"/>
                <c:pt idx="0">
                  <c:v>40179</c:v>
                </c:pt>
                <c:pt idx="1">
                  <c:v>40210</c:v>
                </c:pt>
                <c:pt idx="2">
                  <c:v>40238</c:v>
                </c:pt>
                <c:pt idx="3">
                  <c:v>40269</c:v>
                </c:pt>
                <c:pt idx="4">
                  <c:v>40299</c:v>
                </c:pt>
                <c:pt idx="5">
                  <c:v>40330</c:v>
                </c:pt>
                <c:pt idx="6">
                  <c:v>40360</c:v>
                </c:pt>
                <c:pt idx="7">
                  <c:v>40391</c:v>
                </c:pt>
                <c:pt idx="8">
                  <c:v>40422</c:v>
                </c:pt>
              </c:numCache>
            </c:numRef>
          </c:xVal>
          <c:yVal>
            <c:numRef>
              <c:f>'Demand Metrics'!$E$6:$E$14</c:f>
              <c:numCache>
                <c:formatCode>0.00</c:formatCode>
                <c:ptCount val="9"/>
                <c:pt idx="0">
                  <c:v>192.77777777777783</c:v>
                </c:pt>
                <c:pt idx="1">
                  <c:v>171.77777777777783</c:v>
                </c:pt>
                <c:pt idx="2">
                  <c:v>161.77777777777783</c:v>
                </c:pt>
                <c:pt idx="3">
                  <c:v>48.222222222222172</c:v>
                </c:pt>
                <c:pt idx="4">
                  <c:v>113.22222222222217</c:v>
                </c:pt>
                <c:pt idx="5">
                  <c:v>140.22222222222217</c:v>
                </c:pt>
                <c:pt idx="6">
                  <c:v>8.2222222222221717</c:v>
                </c:pt>
                <c:pt idx="7">
                  <c:v>48.222222222222172</c:v>
                </c:pt>
                <c:pt idx="8">
                  <c:v>168.22222222222217</c:v>
                </c:pt>
              </c:numCache>
            </c:numRef>
          </c:yVal>
          <c:smooth val="1"/>
        </c:ser>
        <c:ser>
          <c:idx val="1"/>
          <c:order val="1"/>
          <c:tx>
            <c:strRef>
              <c:f>'Demand Metrics'!$H$3</c:f>
              <c:strCache>
                <c:ptCount val="1"/>
                <c:pt idx="0">
                  <c:v>Absolute Forecast Error</c:v>
                </c:pt>
              </c:strCache>
            </c:strRef>
          </c:tx>
          <c:xVal>
            <c:numRef>
              <c:f>'Demand Metrics'!$A$6:$A$14</c:f>
              <c:numCache>
                <c:formatCode>mmm\-yy;@</c:formatCode>
                <c:ptCount val="9"/>
                <c:pt idx="0">
                  <c:v>40179</c:v>
                </c:pt>
                <c:pt idx="1">
                  <c:v>40210</c:v>
                </c:pt>
                <c:pt idx="2">
                  <c:v>40238</c:v>
                </c:pt>
                <c:pt idx="3">
                  <c:v>40269</c:v>
                </c:pt>
                <c:pt idx="4">
                  <c:v>40299</c:v>
                </c:pt>
                <c:pt idx="5">
                  <c:v>40330</c:v>
                </c:pt>
                <c:pt idx="6">
                  <c:v>40360</c:v>
                </c:pt>
                <c:pt idx="7">
                  <c:v>40391</c:v>
                </c:pt>
                <c:pt idx="8">
                  <c:v>40422</c:v>
                </c:pt>
              </c:numCache>
            </c:numRef>
          </c:xVal>
          <c:yVal>
            <c:numRef>
              <c:f>'Demand Metrics'!$H$6:$H$14</c:f>
              <c:numCache>
                <c:formatCode>#,##0;\(#,##0\)</c:formatCode>
                <c:ptCount val="9"/>
                <c:pt idx="0">
                  <c:v>82</c:v>
                </c:pt>
                <c:pt idx="1">
                  <c:v>88</c:v>
                </c:pt>
                <c:pt idx="2">
                  <c:v>20</c:v>
                </c:pt>
                <c:pt idx="3">
                  <c:v>53</c:v>
                </c:pt>
                <c:pt idx="4">
                  <c:v>44</c:v>
                </c:pt>
                <c:pt idx="5">
                  <c:v>37</c:v>
                </c:pt>
                <c:pt idx="6">
                  <c:v>127</c:v>
                </c:pt>
                <c:pt idx="7">
                  <c:v>60</c:v>
                </c:pt>
                <c:pt idx="8">
                  <c:v>101</c:v>
                </c:pt>
              </c:numCache>
            </c:numRef>
          </c:yVal>
          <c:smooth val="1"/>
        </c:ser>
        <c:dLbls>
          <c:showLegendKey val="0"/>
          <c:showVal val="0"/>
          <c:showCatName val="0"/>
          <c:showSerName val="0"/>
          <c:showPercent val="0"/>
          <c:showBubbleSize val="0"/>
        </c:dLbls>
        <c:axId val="1714310224"/>
        <c:axId val="1714318384"/>
      </c:scatterChart>
      <c:valAx>
        <c:axId val="1714310224"/>
        <c:scaling>
          <c:orientation val="minMax"/>
        </c:scaling>
        <c:delete val="0"/>
        <c:axPos val="b"/>
        <c:numFmt formatCode="mmm\-yy;@" sourceLinked="1"/>
        <c:majorTickMark val="out"/>
        <c:minorTickMark val="none"/>
        <c:tickLblPos val="nextTo"/>
        <c:crossAx val="1714318384"/>
        <c:crosses val="autoZero"/>
        <c:crossBetween val="midCat"/>
      </c:valAx>
      <c:valAx>
        <c:axId val="1714318384"/>
        <c:scaling>
          <c:orientation val="minMax"/>
        </c:scaling>
        <c:delete val="0"/>
        <c:axPos val="l"/>
        <c:majorGridlines/>
        <c:numFmt formatCode="0.00" sourceLinked="1"/>
        <c:majorTickMark val="out"/>
        <c:minorTickMark val="none"/>
        <c:tickLblPos val="nextTo"/>
        <c:crossAx val="1714310224"/>
        <c:crosses val="autoZero"/>
        <c:crossBetween val="midCat"/>
      </c:valAx>
    </c:plotArea>
    <c:legend>
      <c:legendPos val="b"/>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'Demand Metrics'!$F$3</c:f>
              <c:strCache>
                <c:ptCount val="1"/>
                <c:pt idx="0">
                  <c:v>Cumulative Absolute Deviation</c:v>
                </c:pt>
              </c:strCache>
            </c:strRef>
          </c:tx>
          <c:xVal>
            <c:numRef>
              <c:f>'Demand Metrics'!$A$6:$A$14</c:f>
              <c:numCache>
                <c:formatCode>mmm\-yy;@</c:formatCode>
                <c:ptCount val="9"/>
                <c:pt idx="0">
                  <c:v>40179</c:v>
                </c:pt>
                <c:pt idx="1">
                  <c:v>40210</c:v>
                </c:pt>
                <c:pt idx="2">
                  <c:v>40238</c:v>
                </c:pt>
                <c:pt idx="3">
                  <c:v>40269</c:v>
                </c:pt>
                <c:pt idx="4">
                  <c:v>40299</c:v>
                </c:pt>
                <c:pt idx="5">
                  <c:v>40330</c:v>
                </c:pt>
                <c:pt idx="6">
                  <c:v>40360</c:v>
                </c:pt>
                <c:pt idx="7">
                  <c:v>40391</c:v>
                </c:pt>
                <c:pt idx="8">
                  <c:v>40422</c:v>
                </c:pt>
              </c:numCache>
            </c:numRef>
          </c:xVal>
          <c:yVal>
            <c:numRef>
              <c:f>'Demand Metrics'!$F$6:$F$14</c:f>
              <c:numCache>
                <c:formatCode>0.00</c:formatCode>
                <c:ptCount val="9"/>
                <c:pt idx="0">
                  <c:v>192.77777777777783</c:v>
                </c:pt>
                <c:pt idx="1">
                  <c:v>364.55555555555566</c:v>
                </c:pt>
                <c:pt idx="2">
                  <c:v>526.33333333333348</c:v>
                </c:pt>
                <c:pt idx="3">
                  <c:v>574.55555555555566</c:v>
                </c:pt>
                <c:pt idx="4">
                  <c:v>687.77777777777783</c:v>
                </c:pt>
                <c:pt idx="5">
                  <c:v>828</c:v>
                </c:pt>
                <c:pt idx="6">
                  <c:v>836.22222222222217</c:v>
                </c:pt>
                <c:pt idx="7">
                  <c:v>884.44444444444434</c:v>
                </c:pt>
                <c:pt idx="8">
                  <c:v>1052.6666666666665</c:v>
                </c:pt>
              </c:numCache>
            </c:numRef>
          </c:yVal>
          <c:smooth val="1"/>
        </c:ser>
        <c:ser>
          <c:idx val="1"/>
          <c:order val="1"/>
          <c:tx>
            <c:strRef>
              <c:f>'Demand Metrics'!$I$3</c:f>
              <c:strCache>
                <c:ptCount val="1"/>
                <c:pt idx="0">
                  <c:v>Cumulative Abs Forecast. Error</c:v>
                </c:pt>
              </c:strCache>
            </c:strRef>
          </c:tx>
          <c:xVal>
            <c:numRef>
              <c:f>'Demand Metrics'!$A$6:$A$14</c:f>
              <c:numCache>
                <c:formatCode>mmm\-yy;@</c:formatCode>
                <c:ptCount val="9"/>
                <c:pt idx="0">
                  <c:v>40179</c:v>
                </c:pt>
                <c:pt idx="1">
                  <c:v>40210</c:v>
                </c:pt>
                <c:pt idx="2">
                  <c:v>40238</c:v>
                </c:pt>
                <c:pt idx="3">
                  <c:v>40269</c:v>
                </c:pt>
                <c:pt idx="4">
                  <c:v>40299</c:v>
                </c:pt>
                <c:pt idx="5">
                  <c:v>40330</c:v>
                </c:pt>
                <c:pt idx="6">
                  <c:v>40360</c:v>
                </c:pt>
                <c:pt idx="7">
                  <c:v>40391</c:v>
                </c:pt>
                <c:pt idx="8">
                  <c:v>40422</c:v>
                </c:pt>
              </c:numCache>
            </c:numRef>
          </c:xVal>
          <c:yVal>
            <c:numRef>
              <c:f>'Demand Metrics'!$I$6:$I$14</c:f>
              <c:numCache>
                <c:formatCode>0.00</c:formatCode>
                <c:ptCount val="9"/>
                <c:pt idx="0">
                  <c:v>82</c:v>
                </c:pt>
                <c:pt idx="1">
                  <c:v>170</c:v>
                </c:pt>
                <c:pt idx="2">
                  <c:v>190</c:v>
                </c:pt>
                <c:pt idx="3">
                  <c:v>243</c:v>
                </c:pt>
                <c:pt idx="4">
                  <c:v>287</c:v>
                </c:pt>
                <c:pt idx="5">
                  <c:v>324</c:v>
                </c:pt>
                <c:pt idx="6">
                  <c:v>451</c:v>
                </c:pt>
                <c:pt idx="7">
                  <c:v>511</c:v>
                </c:pt>
                <c:pt idx="8">
                  <c:v>612</c:v>
                </c:pt>
              </c:numCache>
            </c:numRef>
          </c:yVal>
          <c:smooth val="1"/>
        </c:ser>
        <c:dLbls>
          <c:showLegendKey val="0"/>
          <c:showVal val="0"/>
          <c:showCatName val="0"/>
          <c:showSerName val="0"/>
          <c:showPercent val="0"/>
          <c:showBubbleSize val="0"/>
        </c:dLbls>
        <c:axId val="1714310768"/>
        <c:axId val="1714323824"/>
      </c:scatterChart>
      <c:valAx>
        <c:axId val="1714310768"/>
        <c:scaling>
          <c:orientation val="minMax"/>
        </c:scaling>
        <c:delete val="0"/>
        <c:axPos val="b"/>
        <c:numFmt formatCode="mmm\-yy;@" sourceLinked="1"/>
        <c:majorTickMark val="out"/>
        <c:minorTickMark val="none"/>
        <c:tickLblPos val="nextTo"/>
        <c:crossAx val="1714323824"/>
        <c:crosses val="autoZero"/>
        <c:crossBetween val="midCat"/>
      </c:valAx>
      <c:valAx>
        <c:axId val="1714323824"/>
        <c:scaling>
          <c:orientation val="minMax"/>
        </c:scaling>
        <c:delete val="0"/>
        <c:axPos val="l"/>
        <c:majorGridlines/>
        <c:numFmt formatCode="0.00" sourceLinked="1"/>
        <c:majorTickMark val="out"/>
        <c:minorTickMark val="none"/>
        <c:tickLblPos val="nextTo"/>
        <c:crossAx val="1714310768"/>
        <c:crosses val="autoZero"/>
        <c:crossBetween val="midCat"/>
      </c:valAx>
    </c:plotArea>
    <c:legend>
      <c:legendPos val="b"/>
      <c:overlay val="0"/>
    </c:legend>
    <c:plotVisOnly val="1"/>
    <c:dispBlanksAs val="gap"/>
    <c:showDLblsOverMax val="0"/>
  </c:char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9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gif"/><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gif"/><Relationship Id="rId4" Type="http://schemas.openxmlformats.org/officeDocument/2006/relationships/image" Target="../media/image6.png"/><Relationship Id="rId9"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absoluteAnchor>
    <xdr:pos x="0" y="0"/>
    <xdr:ext cx="8666703" cy="6288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0.4868</cdr:x>
      <cdr:y>0.10909</cdr:y>
    </cdr:from>
    <cdr:to>
      <cdr:x>1</cdr:x>
      <cdr:y>0.49697</cdr:y>
    </cdr:to>
    <cdr:sp macro="" textlink="">
      <cdr:nvSpPr>
        <cdr:cNvPr id="2" name="TextBox 1"/>
        <cdr:cNvSpPr txBox="1"/>
      </cdr:nvSpPr>
      <cdr:spPr>
        <a:xfrm xmlns:a="http://schemas.openxmlformats.org/drawingml/2006/main">
          <a:off x="4394200" y="685800"/>
          <a:ext cx="4445000" cy="2438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0.52346</cdr:x>
      <cdr:y>0.16364</cdr:y>
    </cdr:from>
    <cdr:to>
      <cdr:x>0.62903</cdr:x>
      <cdr:y>0.30909</cdr:y>
    </cdr:to>
    <cdr:sp macro="" textlink="">
      <cdr:nvSpPr>
        <cdr:cNvPr id="3" name="TextBox 2"/>
        <cdr:cNvSpPr txBox="1"/>
      </cdr:nvSpPr>
      <cdr:spPr>
        <a:xfrm xmlns:a="http://schemas.openxmlformats.org/drawingml/2006/main">
          <a:off x="4533900" y="10287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0.34898</cdr:x>
      <cdr:y>0.02544</cdr:y>
    </cdr:from>
    <cdr:to>
      <cdr:x>0.61283</cdr:x>
      <cdr:y>0.19842</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022656" y="167344"/>
          <a:ext cx="2285294" cy="1137872"/>
        </a:xfrm>
        <a:prstGeom xmlns:a="http://schemas.openxmlformats.org/drawingml/2006/main" prst="rect">
          <a:avLst/>
        </a:prstGeom>
        <a:solidFill xmlns:a="http://schemas.openxmlformats.org/drawingml/2006/main">
          <a:schemeClr val="accent6"/>
        </a:solidFill>
      </cdr:spPr>
    </cdr:pic>
  </cdr:relSizeAnchor>
  <cdr:relSizeAnchor xmlns:cdr="http://schemas.openxmlformats.org/drawingml/2006/chartDrawing">
    <cdr:from>
      <cdr:x>0.24744</cdr:x>
      <cdr:y>0.79951</cdr:y>
    </cdr:from>
    <cdr:to>
      <cdr:x>0.75331</cdr:x>
      <cdr:y>0.95173</cdr:y>
    </cdr:to>
    <cdr:sp macro="" textlink="">
      <cdr:nvSpPr>
        <cdr:cNvPr id="5" name="TextBox 4"/>
        <cdr:cNvSpPr txBox="1"/>
      </cdr:nvSpPr>
      <cdr:spPr>
        <a:xfrm xmlns:a="http://schemas.openxmlformats.org/drawingml/2006/main">
          <a:off x="2143187" y="5259104"/>
          <a:ext cx="4381542" cy="1001346"/>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pPr algn="ctr"/>
          <a:r>
            <a:rPr lang="en-US" sz="1400" b="0" i="0">
              <a:solidFill>
                <a:schemeClr val="tx1"/>
              </a:solidFill>
              <a:effectLst/>
              <a:latin typeface="+mn-lt"/>
              <a:ea typeface="+mn-ea"/>
              <a:cs typeface="+mn-cs"/>
            </a:rPr>
            <a:t>Demand Planning, LLC</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10G Roessler Rd.</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Woburn, MA 01801</a:t>
          </a:r>
        </a:p>
        <a:p xmlns:a="http://schemas.openxmlformats.org/drawingml/2006/main">
          <a:pPr algn="ctr"/>
          <a:r>
            <a:rPr lang="en-US" sz="1400">
              <a:hlinkClick xmlns:r="http://schemas.openxmlformats.org/officeDocument/2006/relationships" r:id=""/>
            </a:rPr>
            <a:t>http://www.demandplanning.net/ContactUs.php</a:t>
          </a:r>
          <a:endParaRPr lang="en-US" sz="1400">
            <a:solidFill>
              <a:schemeClr val="tx1"/>
            </a:solidFill>
          </a:endParaRPr>
        </a:p>
      </cdr:txBody>
    </cdr:sp>
  </cdr:relSizeAnchor>
  <cdr:relSizeAnchor xmlns:cdr="http://schemas.openxmlformats.org/drawingml/2006/chartDrawing">
    <cdr:from>
      <cdr:x>0.17595</cdr:x>
      <cdr:y>0.21414</cdr:y>
    </cdr:from>
    <cdr:to>
      <cdr:x>0.87977</cdr:x>
      <cdr:y>0.59596</cdr:y>
    </cdr:to>
    <cdr:sp macro="" textlink="">
      <cdr:nvSpPr>
        <cdr:cNvPr id="6" name="TextBox 5"/>
        <cdr:cNvSpPr txBox="1"/>
      </cdr:nvSpPr>
      <cdr:spPr>
        <a:xfrm xmlns:a="http://schemas.openxmlformats.org/drawingml/2006/main">
          <a:off x="1524000" y="1346200"/>
          <a:ext cx="6096000" cy="2400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0.19637</cdr:x>
      <cdr:y>0.22099</cdr:y>
    </cdr:from>
    <cdr:to>
      <cdr:x>0.81868</cdr:x>
      <cdr:y>0.31505</cdr:y>
    </cdr:to>
    <cdr:sp macro="" textlink="">
      <cdr:nvSpPr>
        <cdr:cNvPr id="7" name="TextBox 6"/>
        <cdr:cNvSpPr txBox="1"/>
      </cdr:nvSpPr>
      <cdr:spPr>
        <a:xfrm xmlns:a="http://schemas.openxmlformats.org/drawingml/2006/main">
          <a:off x="1700843" y="1453654"/>
          <a:ext cx="5390076" cy="618758"/>
        </a:xfrm>
        <a:prstGeom xmlns:a="http://schemas.openxmlformats.org/drawingml/2006/main" prst="rect">
          <a:avLst/>
        </a:prstGeom>
        <a:noFill xmlns:a="http://schemas.openxmlformats.org/drawingml/2006/main"/>
      </cdr:spPr>
      <cdr:txBody>
        <a:bodyPr xmlns:a="http://schemas.openxmlformats.org/drawingml/2006/main" vertOverflow="clip" wrap="none" rtlCol="0"/>
        <a:lstStyle xmlns:a="http://schemas.openxmlformats.org/drawingml/2006/main"/>
        <a:p xmlns:a="http://schemas.openxmlformats.org/drawingml/2006/main">
          <a:pPr algn="ctr"/>
          <a:r>
            <a:rPr lang="en-US" sz="3200" b="1">
              <a:solidFill>
                <a:srgbClr val="C00000"/>
              </a:solidFill>
            </a:rPr>
            <a:t>Demand Metrics Diagnostics Template </a:t>
          </a:r>
        </a:p>
      </cdr:txBody>
    </cdr:sp>
  </cdr:relSizeAnchor>
  <cdr:relSizeAnchor xmlns:cdr="http://schemas.openxmlformats.org/drawingml/2006/chartDrawing">
    <cdr:from>
      <cdr:x>0.01842</cdr:x>
      <cdr:y>0.30335</cdr:y>
    </cdr:from>
    <cdr:to>
      <cdr:x>0.97564</cdr:x>
      <cdr:y>0.77242</cdr:y>
    </cdr:to>
    <cdr:sp macro="" textlink="">
      <cdr:nvSpPr>
        <cdr:cNvPr id="8" name="TextBox 7"/>
        <cdr:cNvSpPr txBox="1"/>
      </cdr:nvSpPr>
      <cdr:spPr>
        <a:xfrm xmlns:a="http://schemas.openxmlformats.org/drawingml/2006/main">
          <a:off x="159567" y="1995411"/>
          <a:ext cx="8290818" cy="3085523"/>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US" sz="1100">
              <a:latin typeface="+mn-lt"/>
              <a:ea typeface="+mn-ea"/>
              <a:cs typeface="+mn-cs"/>
            </a:rPr>
            <a:t>This template is provided as a reference to calculate the health of the modeled forecast for one Product/SKU over time.  There are a variety of metrics provided by both academics and software providers causing a lot of confusion about what each of these mean.  Hopefully, this template will settle the debate by clarifying each metric and illustrating the correct method to calculate these metrics. </a:t>
          </a:r>
        </a:p>
        <a:p xmlns:a="http://schemas.openxmlformats.org/drawingml/2006/main">
          <a:endParaRPr lang="en-US" sz="1100">
            <a:latin typeface="+mn-lt"/>
            <a:ea typeface="+mn-ea"/>
            <a:cs typeface="+mn-cs"/>
          </a:endParaRPr>
        </a:p>
        <a:p xmlns:a="http://schemas.openxmlformats.org/drawingml/2006/main">
          <a:r>
            <a:rPr lang="en-US" sz="1100">
              <a:latin typeface="+mn-lt"/>
              <a:ea typeface="+mn-ea"/>
              <a:cs typeface="+mn-cs"/>
            </a:rPr>
            <a:t>This template can be used as a model diagnostic to evaluate the fitted model.  There are several metrics available to use as a model diagnostic including </a:t>
          </a:r>
          <a:r>
            <a:rPr lang="en-US" sz="1100">
              <a:solidFill>
                <a:srgbClr val="C00000"/>
              </a:solidFill>
              <a:latin typeface="+mn-lt"/>
              <a:ea typeface="+mn-ea"/>
              <a:cs typeface="+mn-cs"/>
            </a:rPr>
            <a:t>R-squared, Running Mean Absolute Deviation, Weighted Mean Absolute Percent Error, Co-efficient of Variation, Mean Absolute Scaled Error, Geometric Mean Absolute Relative Error and the Forecasting Efficiency Quotient.  You can also track forecast bias using the Forecast Bias measure, the Tracking Signal and the Mean Percent Error.  </a:t>
          </a:r>
        </a:p>
        <a:p xmlns:a="http://schemas.openxmlformats.org/drawingml/2006/main">
          <a:r>
            <a:rPr lang="en-US" sz="1100">
              <a:latin typeface="+mn-lt"/>
              <a:ea typeface="+mn-ea"/>
              <a:cs typeface="+mn-cs"/>
            </a:rPr>
            <a:t>This template can also be used to calculate the observed forecast error for the same SKU if you have a history of Lag forecasts available for the same SKU.  This type of reporting is made available in our Vinayware software package which tracks multiple versions of the forecast.  </a:t>
          </a:r>
        </a:p>
        <a:p xmlns:a="http://schemas.openxmlformats.org/drawingml/2006/main">
          <a:endParaRPr lang="en-US" sz="1100">
            <a:latin typeface="+mn-lt"/>
            <a:ea typeface="+mn-ea"/>
            <a:cs typeface="+mn-cs"/>
          </a:endParaRPr>
        </a:p>
        <a:p xmlns:a="http://schemas.openxmlformats.org/drawingml/2006/main">
          <a:r>
            <a:rPr lang="en-US" sz="1100">
              <a:latin typeface="+mn-lt"/>
              <a:ea typeface="+mn-ea"/>
              <a:cs typeface="+mn-cs"/>
            </a:rPr>
            <a:t>The template is provided for just a few months.  If you want to calculate this</a:t>
          </a:r>
          <a:r>
            <a:rPr lang="en-US" sz="1100" baseline="0">
              <a:latin typeface="+mn-lt"/>
              <a:ea typeface="+mn-ea"/>
              <a:cs typeface="+mn-cs"/>
            </a:rPr>
            <a:t> over many</a:t>
          </a:r>
          <a:r>
            <a:rPr lang="en-US" sz="1100">
              <a:latin typeface="+mn-lt"/>
              <a:ea typeface="+mn-ea"/>
              <a:cs typeface="+mn-cs"/>
            </a:rPr>
            <a:t> months, insert rows and the formulas will self-adjust. </a:t>
          </a:r>
        </a:p>
        <a:p xmlns:a="http://schemas.openxmlformats.org/drawingml/2006/main">
          <a:r>
            <a:rPr lang="en-US" sz="1100">
              <a:latin typeface="+mn-lt"/>
              <a:ea typeface="+mn-ea"/>
              <a:cs typeface="+mn-cs"/>
            </a:rPr>
            <a:t> </a:t>
          </a:r>
        </a:p>
        <a:p xmlns:a="http://schemas.openxmlformats.org/drawingml/2006/main">
          <a:r>
            <a:rPr lang="en-US" sz="1100">
              <a:latin typeface="+mn-lt"/>
              <a:ea typeface="+mn-ea"/>
              <a:cs typeface="+mn-cs"/>
            </a:rPr>
            <a:t>Based on our consulting experience we believe, Operation Management Professionals using these metrics will be able to judge the health of their forecast and understand their demand plans in a better way.  </a:t>
          </a:r>
        </a:p>
        <a:p xmlns:a="http://schemas.openxmlformats.org/drawingml/2006/main">
          <a:endParaRPr lang="en-US" sz="1100">
            <a:latin typeface="+mn-lt"/>
            <a:ea typeface="+mn-ea"/>
            <a:cs typeface="+mn-cs"/>
          </a:endParaRPr>
        </a:p>
        <a:p xmlns:a="http://schemas.openxmlformats.org/drawingml/2006/main">
          <a:r>
            <a:rPr lang="en-US" sz="1100">
              <a:latin typeface="+mn-lt"/>
              <a:ea typeface="+mn-ea"/>
              <a:cs typeface="+mn-cs"/>
            </a:rPr>
            <a:t>The calculations are self-explanatory. Refer to the particular comments and feel free to contact us with any concern.  </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76200</xdr:colOff>
      <xdr:row>14</xdr:row>
      <xdr:rowOff>99060</xdr:rowOff>
    </xdr:from>
    <xdr:to>
      <xdr:col>8</xdr:col>
      <xdr:colOff>129540</xdr:colOff>
      <xdr:row>33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38099</xdr:colOff>
      <xdr:row>15</xdr:row>
      <xdr:rowOff>28575</xdr:rowOff>
    </xdr:from>
    <xdr:to>
      <xdr:col>9</xdr:col>
      <xdr:colOff>523874</xdr:colOff>
      <xdr:row>16</xdr:row>
      <xdr:rowOff>152400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86099" y="3162300"/>
          <a:ext cx="2924175" cy="504825"/>
        </a:xfrm>
        <a:prstGeom prst="rect">
          <a:avLst/>
        </a:prstGeom>
      </xdr:spPr>
    </xdr:pic>
    <xdr:clientData/>
  </xdr:twoCellAnchor>
  <xdr:twoCellAnchor editAs="oneCell">
    <xdr:from>
      <xdr:col>5</xdr:col>
      <xdr:colOff>85724</xdr:colOff>
      <xdr:row>27</xdr:row>
      <xdr:rowOff>57149</xdr:rowOff>
    </xdr:from>
    <xdr:to>
      <xdr:col>9</xdr:col>
      <xdr:colOff>561975</xdr:colOff>
      <xdr:row>30</xdr:row>
      <xdr:rowOff>142874</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33724" y="5667374"/>
          <a:ext cx="2914651" cy="657225"/>
        </a:xfrm>
        <a:prstGeom prst="rect">
          <a:avLst/>
        </a:prstGeom>
      </xdr:spPr>
    </xdr:pic>
    <xdr:clientData/>
  </xdr:twoCellAnchor>
  <xdr:twoCellAnchor editAs="oneCell">
    <xdr:from>
      <xdr:col>5</xdr:col>
      <xdr:colOff>66674</xdr:colOff>
      <xdr:row>5</xdr:row>
      <xdr:rowOff>171450</xdr:rowOff>
    </xdr:from>
    <xdr:to>
      <xdr:col>9</xdr:col>
      <xdr:colOff>533399</xdr:colOff>
      <xdr:row>8</xdr:row>
      <xdr:rowOff>133461</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14674" y="1400175"/>
          <a:ext cx="2905125" cy="533511"/>
        </a:xfrm>
        <a:prstGeom prst="rect">
          <a:avLst/>
        </a:prstGeom>
      </xdr:spPr>
    </xdr:pic>
    <xdr:clientData/>
  </xdr:twoCellAnchor>
  <xdr:twoCellAnchor editAs="oneCell">
    <xdr:from>
      <xdr:col>5</xdr:col>
      <xdr:colOff>47624</xdr:colOff>
      <xdr:row>1</xdr:row>
      <xdr:rowOff>0</xdr:rowOff>
    </xdr:from>
    <xdr:to>
      <xdr:col>8</xdr:col>
      <xdr:colOff>542925</xdr:colOff>
      <xdr:row>3</xdr:row>
      <xdr:rowOff>152399</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095624" y="466725"/>
          <a:ext cx="2324101" cy="533399"/>
        </a:xfrm>
        <a:prstGeom prst="rect">
          <a:avLst/>
        </a:prstGeom>
      </xdr:spPr>
    </xdr:pic>
    <xdr:clientData/>
  </xdr:twoCellAnchor>
  <xdr:twoCellAnchor editAs="oneCell">
    <xdr:from>
      <xdr:col>5</xdr:col>
      <xdr:colOff>47624</xdr:colOff>
      <xdr:row>11</xdr:row>
      <xdr:rowOff>28575</xdr:rowOff>
    </xdr:from>
    <xdr:to>
      <xdr:col>9</xdr:col>
      <xdr:colOff>533400</xdr:colOff>
      <xdr:row>14</xdr:row>
      <xdr:rowOff>0</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95624" y="2400300"/>
          <a:ext cx="2924176" cy="542925"/>
        </a:xfrm>
        <a:prstGeom prst="rect">
          <a:avLst/>
        </a:prstGeom>
      </xdr:spPr>
    </xdr:pic>
    <xdr:clientData/>
  </xdr:twoCellAnchor>
  <xdr:twoCellAnchor editAs="oneCell">
    <xdr:from>
      <xdr:col>5</xdr:col>
      <xdr:colOff>57149</xdr:colOff>
      <xdr:row>19</xdr:row>
      <xdr:rowOff>28573</xdr:rowOff>
    </xdr:from>
    <xdr:to>
      <xdr:col>9</xdr:col>
      <xdr:colOff>552450</xdr:colOff>
      <xdr:row>24</xdr:row>
      <xdr:rowOff>180974</xdr:rowOff>
    </xdr:to>
    <xdr:pic>
      <xdr:nvPicPr>
        <xdr:cNvPr id="7" name="Picture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105149" y="4114798"/>
          <a:ext cx="2933701" cy="1104901"/>
        </a:xfrm>
        <a:prstGeom prst="rect">
          <a:avLst/>
        </a:prstGeom>
      </xdr:spPr>
    </xdr:pic>
    <xdr:clientData/>
  </xdr:twoCellAnchor>
  <xdr:twoCellAnchor editAs="oneCell">
    <xdr:from>
      <xdr:col>5</xdr:col>
      <xdr:colOff>38100</xdr:colOff>
      <xdr:row>33</xdr:row>
      <xdr:rowOff>1</xdr:rowOff>
    </xdr:from>
    <xdr:to>
      <xdr:col>9</xdr:col>
      <xdr:colOff>552450</xdr:colOff>
      <xdr:row>35</xdr:row>
      <xdr:rowOff>171450</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086100" y="6753226"/>
          <a:ext cx="2952750" cy="552449"/>
        </a:xfrm>
        <a:prstGeom prst="rect">
          <a:avLst/>
        </a:prstGeom>
      </xdr:spPr>
    </xdr:pic>
    <xdr:clientData/>
  </xdr:twoCellAnchor>
  <xdr:twoCellAnchor editAs="oneCell">
    <xdr:from>
      <xdr:col>5</xdr:col>
      <xdr:colOff>66675</xdr:colOff>
      <xdr:row>38</xdr:row>
      <xdr:rowOff>47625</xdr:rowOff>
    </xdr:from>
    <xdr:to>
      <xdr:col>9</xdr:col>
      <xdr:colOff>514753</xdr:colOff>
      <xdr:row>40</xdr:row>
      <xdr:rowOff>161925</xdr:rowOff>
    </xdr:to>
    <xdr:pic>
      <xdr:nvPicPr>
        <xdr:cNvPr id="9" name="Picture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14675" y="7753350"/>
          <a:ext cx="2886478" cy="495300"/>
        </a:xfrm>
        <a:prstGeom prst="rect">
          <a:avLst/>
        </a:prstGeom>
      </xdr:spPr>
    </xdr:pic>
    <xdr:clientData/>
  </xdr:twoCellAnchor>
  <xdr:twoCellAnchor editAs="oneCell">
    <xdr:from>
      <xdr:col>5</xdr:col>
      <xdr:colOff>57150</xdr:colOff>
      <xdr:row>43</xdr:row>
      <xdr:rowOff>28575</xdr:rowOff>
    </xdr:from>
    <xdr:to>
      <xdr:col>8</xdr:col>
      <xdr:colOff>552775</xdr:colOff>
      <xdr:row>45</xdr:row>
      <xdr:rowOff>161925</xdr:rowOff>
    </xdr:to>
    <xdr:pic>
      <xdr:nvPicPr>
        <xdr:cNvPr id="10" name="Picture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105150" y="8686800"/>
          <a:ext cx="2324425" cy="514350"/>
        </a:xfrm>
        <a:prstGeom prst="rect">
          <a:avLst/>
        </a:prstGeom>
      </xdr:spPr>
    </xdr:pic>
    <xdr:clientData/>
  </xdr:twoCellAnchor>
  <xdr:twoCellAnchor editAs="oneCell">
    <xdr:from>
      <xdr:col>5</xdr:col>
      <xdr:colOff>85724</xdr:colOff>
      <xdr:row>48</xdr:row>
      <xdr:rowOff>38101</xdr:rowOff>
    </xdr:from>
    <xdr:to>
      <xdr:col>9</xdr:col>
      <xdr:colOff>419099</xdr:colOff>
      <xdr:row>52</xdr:row>
      <xdr:rowOff>123825</xdr:rowOff>
    </xdr:to>
    <xdr:pic>
      <xdr:nvPicPr>
        <xdr:cNvPr id="11" name="Picture 10" descr="http://www.saf-ag.com/uploads/RTEmagicC_Exhibit-7_200.gif.gif"/>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33724" y="9648826"/>
          <a:ext cx="2771775" cy="84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85725</xdr:colOff>
      <xdr:row>54</xdr:row>
      <xdr:rowOff>47625</xdr:rowOff>
    </xdr:from>
    <xdr:to>
      <xdr:col>9</xdr:col>
      <xdr:colOff>66674</xdr:colOff>
      <xdr:row>57</xdr:row>
      <xdr:rowOff>76200</xdr:rowOff>
    </xdr:to>
    <xdr:pic>
      <xdr:nvPicPr>
        <xdr:cNvPr id="12" name="Picture 11" descr="\mbox{M} = \frac{1}{n}\sum_{t=1}^n \left| \frac{A_t-F_t}{A_t}\right|"/>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133725" y="10801350"/>
          <a:ext cx="2419349"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7</xdr:col>
      <xdr:colOff>504825</xdr:colOff>
      <xdr:row>61</xdr:row>
      <xdr:rowOff>123825</xdr:rowOff>
    </xdr:to>
    <xdr:pic>
      <xdr:nvPicPr>
        <xdr:cNvPr id="13" name="Picture 12" descr="http://www.gepsoft.com/gxpt4kb/Chapter09/Section1/SS09.h16.gif"/>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657600" y="11706225"/>
          <a:ext cx="11144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5</xdr:col>
          <xdr:colOff>228600</xdr:colOff>
          <xdr:row>62</xdr:row>
          <xdr:rowOff>121920</xdr:rowOff>
        </xdr:from>
        <xdr:to>
          <xdr:col>8</xdr:col>
          <xdr:colOff>518160</xdr:colOff>
          <xdr:row>66</xdr:row>
          <xdr:rowOff>15240</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absoluteAnchor>
    <xdr:pos x="0" y="0"/>
    <xdr:ext cx="8666703" cy="6288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6703" cy="62885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2"/>
  <sheetViews>
    <sheetView tabSelected="1" topLeftCell="C1" workbookViewId="0">
      <selection activeCell="M2" sqref="M2"/>
    </sheetView>
  </sheetViews>
  <sheetFormatPr defaultColWidth="9.109375" defaultRowHeight="12" x14ac:dyDescent="0.3"/>
  <cols>
    <col min="1" max="1" width="9.109375" style="66" customWidth="1"/>
    <col min="2" max="2" width="5.21875" style="66" bestFit="1" customWidth="1"/>
    <col min="3" max="3" width="7.21875" style="66" bestFit="1" customWidth="1"/>
    <col min="4" max="4" width="8.109375" style="66" bestFit="1" customWidth="1"/>
    <col min="5" max="5" width="4.6640625" style="66" customWidth="1"/>
    <col min="6" max="9" width="9.44140625" style="66" customWidth="1"/>
    <col min="10" max="11" width="9.109375" style="66"/>
    <col min="12" max="12" width="4.5546875" style="66" customWidth="1"/>
    <col min="13" max="17" width="9.33203125" style="66" customWidth="1"/>
    <col min="18" max="18" width="9.109375" style="66"/>
    <col min="19" max="19" width="10.88671875" style="66" customWidth="1"/>
    <col min="20" max="20" width="9.109375" style="66"/>
    <col min="21" max="21" width="6.77734375" style="66" bestFit="1" customWidth="1"/>
    <col min="22" max="253" width="9.109375" style="66"/>
    <col min="254" max="254" width="9.109375" style="66" customWidth="1"/>
    <col min="255" max="255" width="11.33203125" style="66" customWidth="1"/>
    <col min="256" max="256" width="10.6640625" style="66" customWidth="1"/>
    <col min="257" max="259" width="9.109375" style="66" customWidth="1"/>
    <col min="260" max="509" width="9.109375" style="66"/>
    <col min="510" max="510" width="9.109375" style="66" customWidth="1"/>
    <col min="511" max="511" width="11.33203125" style="66" customWidth="1"/>
    <col min="512" max="512" width="10.6640625" style="66" customWidth="1"/>
    <col min="513" max="515" width="9.109375" style="66" customWidth="1"/>
    <col min="516" max="765" width="9.109375" style="66"/>
    <col min="766" max="766" width="9.109375" style="66" customWidth="1"/>
    <col min="767" max="767" width="11.33203125" style="66" customWidth="1"/>
    <col min="768" max="768" width="10.6640625" style="66" customWidth="1"/>
    <col min="769" max="771" width="9.109375" style="66" customWidth="1"/>
    <col min="772" max="1021" width="9.109375" style="66"/>
    <col min="1022" max="1022" width="9.109375" style="66" customWidth="1"/>
    <col min="1023" max="1023" width="11.33203125" style="66" customWidth="1"/>
    <col min="1024" max="1024" width="10.6640625" style="66" customWidth="1"/>
    <col min="1025" max="1027" width="9.109375" style="66" customWidth="1"/>
    <col min="1028" max="1277" width="9.109375" style="66"/>
    <col min="1278" max="1278" width="9.109375" style="66" customWidth="1"/>
    <col min="1279" max="1279" width="11.33203125" style="66" customWidth="1"/>
    <col min="1280" max="1280" width="10.6640625" style="66" customWidth="1"/>
    <col min="1281" max="1283" width="9.109375" style="66" customWidth="1"/>
    <col min="1284" max="1533" width="9.109375" style="66"/>
    <col min="1534" max="1534" width="9.109375" style="66" customWidth="1"/>
    <col min="1535" max="1535" width="11.33203125" style="66" customWidth="1"/>
    <col min="1536" max="1536" width="10.6640625" style="66" customWidth="1"/>
    <col min="1537" max="1539" width="9.109375" style="66" customWidth="1"/>
    <col min="1540" max="1789" width="9.109375" style="66"/>
    <col min="1790" max="1790" width="9.109375" style="66" customWidth="1"/>
    <col min="1791" max="1791" width="11.33203125" style="66" customWidth="1"/>
    <col min="1792" max="1792" width="10.6640625" style="66" customWidth="1"/>
    <col min="1793" max="1795" width="9.109375" style="66" customWidth="1"/>
    <col min="1796" max="2045" width="9.109375" style="66"/>
    <col min="2046" max="2046" width="9.109375" style="66" customWidth="1"/>
    <col min="2047" max="2047" width="11.33203125" style="66" customWidth="1"/>
    <col min="2048" max="2048" width="10.6640625" style="66" customWidth="1"/>
    <col min="2049" max="2051" width="9.109375" style="66" customWidth="1"/>
    <col min="2052" max="2301" width="9.109375" style="66"/>
    <col min="2302" max="2302" width="9.109375" style="66" customWidth="1"/>
    <col min="2303" max="2303" width="11.33203125" style="66" customWidth="1"/>
    <col min="2304" max="2304" width="10.6640625" style="66" customWidth="1"/>
    <col min="2305" max="2307" width="9.109375" style="66" customWidth="1"/>
    <col min="2308" max="2557" width="9.109375" style="66"/>
    <col min="2558" max="2558" width="9.109375" style="66" customWidth="1"/>
    <col min="2559" max="2559" width="11.33203125" style="66" customWidth="1"/>
    <col min="2560" max="2560" width="10.6640625" style="66" customWidth="1"/>
    <col min="2561" max="2563" width="9.109375" style="66" customWidth="1"/>
    <col min="2564" max="2813" width="9.109375" style="66"/>
    <col min="2814" max="2814" width="9.109375" style="66" customWidth="1"/>
    <col min="2815" max="2815" width="11.33203125" style="66" customWidth="1"/>
    <col min="2816" max="2816" width="10.6640625" style="66" customWidth="1"/>
    <col min="2817" max="2819" width="9.109375" style="66" customWidth="1"/>
    <col min="2820" max="3069" width="9.109375" style="66"/>
    <col min="3070" max="3070" width="9.109375" style="66" customWidth="1"/>
    <col min="3071" max="3071" width="11.33203125" style="66" customWidth="1"/>
    <col min="3072" max="3072" width="10.6640625" style="66" customWidth="1"/>
    <col min="3073" max="3075" width="9.109375" style="66" customWidth="1"/>
    <col min="3076" max="3325" width="9.109375" style="66"/>
    <col min="3326" max="3326" width="9.109375" style="66" customWidth="1"/>
    <col min="3327" max="3327" width="11.33203125" style="66" customWidth="1"/>
    <col min="3328" max="3328" width="10.6640625" style="66" customWidth="1"/>
    <col min="3329" max="3331" width="9.109375" style="66" customWidth="1"/>
    <col min="3332" max="3581" width="9.109375" style="66"/>
    <col min="3582" max="3582" width="9.109375" style="66" customWidth="1"/>
    <col min="3583" max="3583" width="11.33203125" style="66" customWidth="1"/>
    <col min="3584" max="3584" width="10.6640625" style="66" customWidth="1"/>
    <col min="3585" max="3587" width="9.109375" style="66" customWidth="1"/>
    <col min="3588" max="3837" width="9.109375" style="66"/>
    <col min="3838" max="3838" width="9.109375" style="66" customWidth="1"/>
    <col min="3839" max="3839" width="11.33203125" style="66" customWidth="1"/>
    <col min="3840" max="3840" width="10.6640625" style="66" customWidth="1"/>
    <col min="3841" max="3843" width="9.109375" style="66" customWidth="1"/>
    <col min="3844" max="4093" width="9.109375" style="66"/>
    <col min="4094" max="4094" width="9.109375" style="66" customWidth="1"/>
    <col min="4095" max="4095" width="11.33203125" style="66" customWidth="1"/>
    <col min="4096" max="4096" width="10.6640625" style="66" customWidth="1"/>
    <col min="4097" max="4099" width="9.109375" style="66" customWidth="1"/>
    <col min="4100" max="4349" width="9.109375" style="66"/>
    <col min="4350" max="4350" width="9.109375" style="66" customWidth="1"/>
    <col min="4351" max="4351" width="11.33203125" style="66" customWidth="1"/>
    <col min="4352" max="4352" width="10.6640625" style="66" customWidth="1"/>
    <col min="4353" max="4355" width="9.109375" style="66" customWidth="1"/>
    <col min="4356" max="4605" width="9.109375" style="66"/>
    <col min="4606" max="4606" width="9.109375" style="66" customWidth="1"/>
    <col min="4607" max="4607" width="11.33203125" style="66" customWidth="1"/>
    <col min="4608" max="4608" width="10.6640625" style="66" customWidth="1"/>
    <col min="4609" max="4611" width="9.109375" style="66" customWidth="1"/>
    <col min="4612" max="4861" width="9.109375" style="66"/>
    <col min="4862" max="4862" width="9.109375" style="66" customWidth="1"/>
    <col min="4863" max="4863" width="11.33203125" style="66" customWidth="1"/>
    <col min="4864" max="4864" width="10.6640625" style="66" customWidth="1"/>
    <col min="4865" max="4867" width="9.109375" style="66" customWidth="1"/>
    <col min="4868" max="5117" width="9.109375" style="66"/>
    <col min="5118" max="5118" width="9.109375" style="66" customWidth="1"/>
    <col min="5119" max="5119" width="11.33203125" style="66" customWidth="1"/>
    <col min="5120" max="5120" width="10.6640625" style="66" customWidth="1"/>
    <col min="5121" max="5123" width="9.109375" style="66" customWidth="1"/>
    <col min="5124" max="5373" width="9.109375" style="66"/>
    <col min="5374" max="5374" width="9.109375" style="66" customWidth="1"/>
    <col min="5375" max="5375" width="11.33203125" style="66" customWidth="1"/>
    <col min="5376" max="5376" width="10.6640625" style="66" customWidth="1"/>
    <col min="5377" max="5379" width="9.109375" style="66" customWidth="1"/>
    <col min="5380" max="5629" width="9.109375" style="66"/>
    <col min="5630" max="5630" width="9.109375" style="66" customWidth="1"/>
    <col min="5631" max="5631" width="11.33203125" style="66" customWidth="1"/>
    <col min="5632" max="5632" width="10.6640625" style="66" customWidth="1"/>
    <col min="5633" max="5635" width="9.109375" style="66" customWidth="1"/>
    <col min="5636" max="5885" width="9.109375" style="66"/>
    <col min="5886" max="5886" width="9.109375" style="66" customWidth="1"/>
    <col min="5887" max="5887" width="11.33203125" style="66" customWidth="1"/>
    <col min="5888" max="5888" width="10.6640625" style="66" customWidth="1"/>
    <col min="5889" max="5891" width="9.109375" style="66" customWidth="1"/>
    <col min="5892" max="6141" width="9.109375" style="66"/>
    <col min="6142" max="6142" width="9.109375" style="66" customWidth="1"/>
    <col min="6143" max="6143" width="11.33203125" style="66" customWidth="1"/>
    <col min="6144" max="6144" width="10.6640625" style="66" customWidth="1"/>
    <col min="6145" max="6147" width="9.109375" style="66" customWidth="1"/>
    <col min="6148" max="6397" width="9.109375" style="66"/>
    <col min="6398" max="6398" width="9.109375" style="66" customWidth="1"/>
    <col min="6399" max="6399" width="11.33203125" style="66" customWidth="1"/>
    <col min="6400" max="6400" width="10.6640625" style="66" customWidth="1"/>
    <col min="6401" max="6403" width="9.109375" style="66" customWidth="1"/>
    <col min="6404" max="6653" width="9.109375" style="66"/>
    <col min="6654" max="6654" width="9.109375" style="66" customWidth="1"/>
    <col min="6655" max="6655" width="11.33203125" style="66" customWidth="1"/>
    <col min="6656" max="6656" width="10.6640625" style="66" customWidth="1"/>
    <col min="6657" max="6659" width="9.109375" style="66" customWidth="1"/>
    <col min="6660" max="6909" width="9.109375" style="66"/>
    <col min="6910" max="6910" width="9.109375" style="66" customWidth="1"/>
    <col min="6911" max="6911" width="11.33203125" style="66" customWidth="1"/>
    <col min="6912" max="6912" width="10.6640625" style="66" customWidth="1"/>
    <col min="6913" max="6915" width="9.109375" style="66" customWidth="1"/>
    <col min="6916" max="7165" width="9.109375" style="66"/>
    <col min="7166" max="7166" width="9.109375" style="66" customWidth="1"/>
    <col min="7167" max="7167" width="11.33203125" style="66" customWidth="1"/>
    <col min="7168" max="7168" width="10.6640625" style="66" customWidth="1"/>
    <col min="7169" max="7171" width="9.109375" style="66" customWidth="1"/>
    <col min="7172" max="7421" width="9.109375" style="66"/>
    <col min="7422" max="7422" width="9.109375" style="66" customWidth="1"/>
    <col min="7423" max="7423" width="11.33203125" style="66" customWidth="1"/>
    <col min="7424" max="7424" width="10.6640625" style="66" customWidth="1"/>
    <col min="7425" max="7427" width="9.109375" style="66" customWidth="1"/>
    <col min="7428" max="7677" width="9.109375" style="66"/>
    <col min="7678" max="7678" width="9.109375" style="66" customWidth="1"/>
    <col min="7679" max="7679" width="11.33203125" style="66" customWidth="1"/>
    <col min="7680" max="7680" width="10.6640625" style="66" customWidth="1"/>
    <col min="7681" max="7683" width="9.109375" style="66" customWidth="1"/>
    <col min="7684" max="7933" width="9.109375" style="66"/>
    <col min="7934" max="7934" width="9.109375" style="66" customWidth="1"/>
    <col min="7935" max="7935" width="11.33203125" style="66" customWidth="1"/>
    <col min="7936" max="7936" width="10.6640625" style="66" customWidth="1"/>
    <col min="7937" max="7939" width="9.109375" style="66" customWidth="1"/>
    <col min="7940" max="8189" width="9.109375" style="66"/>
    <col min="8190" max="8190" width="9.109375" style="66" customWidth="1"/>
    <col min="8191" max="8191" width="11.33203125" style="66" customWidth="1"/>
    <col min="8192" max="8192" width="10.6640625" style="66" customWidth="1"/>
    <col min="8193" max="8195" width="9.109375" style="66" customWidth="1"/>
    <col min="8196" max="8445" width="9.109375" style="66"/>
    <col min="8446" max="8446" width="9.109375" style="66" customWidth="1"/>
    <col min="8447" max="8447" width="11.33203125" style="66" customWidth="1"/>
    <col min="8448" max="8448" width="10.6640625" style="66" customWidth="1"/>
    <col min="8449" max="8451" width="9.109375" style="66" customWidth="1"/>
    <col min="8452" max="8701" width="9.109375" style="66"/>
    <col min="8702" max="8702" width="9.109375" style="66" customWidth="1"/>
    <col min="8703" max="8703" width="11.33203125" style="66" customWidth="1"/>
    <col min="8704" max="8704" width="10.6640625" style="66" customWidth="1"/>
    <col min="8705" max="8707" width="9.109375" style="66" customWidth="1"/>
    <col min="8708" max="8957" width="9.109375" style="66"/>
    <col min="8958" max="8958" width="9.109375" style="66" customWidth="1"/>
    <col min="8959" max="8959" width="11.33203125" style="66" customWidth="1"/>
    <col min="8960" max="8960" width="10.6640625" style="66" customWidth="1"/>
    <col min="8961" max="8963" width="9.109375" style="66" customWidth="1"/>
    <col min="8964" max="9213" width="9.109375" style="66"/>
    <col min="9214" max="9214" width="9.109375" style="66" customWidth="1"/>
    <col min="9215" max="9215" width="11.33203125" style="66" customWidth="1"/>
    <col min="9216" max="9216" width="10.6640625" style="66" customWidth="1"/>
    <col min="9217" max="9219" width="9.109375" style="66" customWidth="1"/>
    <col min="9220" max="9469" width="9.109375" style="66"/>
    <col min="9470" max="9470" width="9.109375" style="66" customWidth="1"/>
    <col min="9471" max="9471" width="11.33203125" style="66" customWidth="1"/>
    <col min="9472" max="9472" width="10.6640625" style="66" customWidth="1"/>
    <col min="9473" max="9475" width="9.109375" style="66" customWidth="1"/>
    <col min="9476" max="9725" width="9.109375" style="66"/>
    <col min="9726" max="9726" width="9.109375" style="66" customWidth="1"/>
    <col min="9727" max="9727" width="11.33203125" style="66" customWidth="1"/>
    <col min="9728" max="9728" width="10.6640625" style="66" customWidth="1"/>
    <col min="9729" max="9731" width="9.109375" style="66" customWidth="1"/>
    <col min="9732" max="9981" width="9.109375" style="66"/>
    <col min="9982" max="9982" width="9.109375" style="66" customWidth="1"/>
    <col min="9983" max="9983" width="11.33203125" style="66" customWidth="1"/>
    <col min="9984" max="9984" width="10.6640625" style="66" customWidth="1"/>
    <col min="9985" max="9987" width="9.109375" style="66" customWidth="1"/>
    <col min="9988" max="10237" width="9.109375" style="66"/>
    <col min="10238" max="10238" width="9.109375" style="66" customWidth="1"/>
    <col min="10239" max="10239" width="11.33203125" style="66" customWidth="1"/>
    <col min="10240" max="10240" width="10.6640625" style="66" customWidth="1"/>
    <col min="10241" max="10243" width="9.109375" style="66" customWidth="1"/>
    <col min="10244" max="10493" width="9.109375" style="66"/>
    <col min="10494" max="10494" width="9.109375" style="66" customWidth="1"/>
    <col min="10495" max="10495" width="11.33203125" style="66" customWidth="1"/>
    <col min="10496" max="10496" width="10.6640625" style="66" customWidth="1"/>
    <col min="10497" max="10499" width="9.109375" style="66" customWidth="1"/>
    <col min="10500" max="10749" width="9.109375" style="66"/>
    <col min="10750" max="10750" width="9.109375" style="66" customWidth="1"/>
    <col min="10751" max="10751" width="11.33203125" style="66" customWidth="1"/>
    <col min="10752" max="10752" width="10.6640625" style="66" customWidth="1"/>
    <col min="10753" max="10755" width="9.109375" style="66" customWidth="1"/>
    <col min="10756" max="11005" width="9.109375" style="66"/>
    <col min="11006" max="11006" width="9.109375" style="66" customWidth="1"/>
    <col min="11007" max="11007" width="11.33203125" style="66" customWidth="1"/>
    <col min="11008" max="11008" width="10.6640625" style="66" customWidth="1"/>
    <col min="11009" max="11011" width="9.109375" style="66" customWidth="1"/>
    <col min="11012" max="11261" width="9.109375" style="66"/>
    <col min="11262" max="11262" width="9.109375" style="66" customWidth="1"/>
    <col min="11263" max="11263" width="11.33203125" style="66" customWidth="1"/>
    <col min="11264" max="11264" width="10.6640625" style="66" customWidth="1"/>
    <col min="11265" max="11267" width="9.109375" style="66" customWidth="1"/>
    <col min="11268" max="11517" width="9.109375" style="66"/>
    <col min="11518" max="11518" width="9.109375" style="66" customWidth="1"/>
    <col min="11519" max="11519" width="11.33203125" style="66" customWidth="1"/>
    <col min="11520" max="11520" width="10.6640625" style="66" customWidth="1"/>
    <col min="11521" max="11523" width="9.109375" style="66" customWidth="1"/>
    <col min="11524" max="11773" width="9.109375" style="66"/>
    <col min="11774" max="11774" width="9.109375" style="66" customWidth="1"/>
    <col min="11775" max="11775" width="11.33203125" style="66" customWidth="1"/>
    <col min="11776" max="11776" width="10.6640625" style="66" customWidth="1"/>
    <col min="11777" max="11779" width="9.109375" style="66" customWidth="1"/>
    <col min="11780" max="12029" width="9.109375" style="66"/>
    <col min="12030" max="12030" width="9.109375" style="66" customWidth="1"/>
    <col min="12031" max="12031" width="11.33203125" style="66" customWidth="1"/>
    <col min="12032" max="12032" width="10.6640625" style="66" customWidth="1"/>
    <col min="12033" max="12035" width="9.109375" style="66" customWidth="1"/>
    <col min="12036" max="12285" width="9.109375" style="66"/>
    <col min="12286" max="12286" width="9.109375" style="66" customWidth="1"/>
    <col min="12287" max="12287" width="11.33203125" style="66" customWidth="1"/>
    <col min="12288" max="12288" width="10.6640625" style="66" customWidth="1"/>
    <col min="12289" max="12291" width="9.109375" style="66" customWidth="1"/>
    <col min="12292" max="12541" width="9.109375" style="66"/>
    <col min="12542" max="12542" width="9.109375" style="66" customWidth="1"/>
    <col min="12543" max="12543" width="11.33203125" style="66" customWidth="1"/>
    <col min="12544" max="12544" width="10.6640625" style="66" customWidth="1"/>
    <col min="12545" max="12547" width="9.109375" style="66" customWidth="1"/>
    <col min="12548" max="12797" width="9.109375" style="66"/>
    <col min="12798" max="12798" width="9.109375" style="66" customWidth="1"/>
    <col min="12799" max="12799" width="11.33203125" style="66" customWidth="1"/>
    <col min="12800" max="12800" width="10.6640625" style="66" customWidth="1"/>
    <col min="12801" max="12803" width="9.109375" style="66" customWidth="1"/>
    <col min="12804" max="13053" width="9.109375" style="66"/>
    <col min="13054" max="13054" width="9.109375" style="66" customWidth="1"/>
    <col min="13055" max="13055" width="11.33203125" style="66" customWidth="1"/>
    <col min="13056" max="13056" width="10.6640625" style="66" customWidth="1"/>
    <col min="13057" max="13059" width="9.109375" style="66" customWidth="1"/>
    <col min="13060" max="13309" width="9.109375" style="66"/>
    <col min="13310" max="13310" width="9.109375" style="66" customWidth="1"/>
    <col min="13311" max="13311" width="11.33203125" style="66" customWidth="1"/>
    <col min="13312" max="13312" width="10.6640625" style="66" customWidth="1"/>
    <col min="13313" max="13315" width="9.109375" style="66" customWidth="1"/>
    <col min="13316" max="13565" width="9.109375" style="66"/>
    <col min="13566" max="13566" width="9.109375" style="66" customWidth="1"/>
    <col min="13567" max="13567" width="11.33203125" style="66" customWidth="1"/>
    <col min="13568" max="13568" width="10.6640625" style="66" customWidth="1"/>
    <col min="13569" max="13571" width="9.109375" style="66" customWidth="1"/>
    <col min="13572" max="13821" width="9.109375" style="66"/>
    <col min="13822" max="13822" width="9.109375" style="66" customWidth="1"/>
    <col min="13823" max="13823" width="11.33203125" style="66" customWidth="1"/>
    <col min="13824" max="13824" width="10.6640625" style="66" customWidth="1"/>
    <col min="13825" max="13827" width="9.109375" style="66" customWidth="1"/>
    <col min="13828" max="14077" width="9.109375" style="66"/>
    <col min="14078" max="14078" width="9.109375" style="66" customWidth="1"/>
    <col min="14079" max="14079" width="11.33203125" style="66" customWidth="1"/>
    <col min="14080" max="14080" width="10.6640625" style="66" customWidth="1"/>
    <col min="14081" max="14083" width="9.109375" style="66" customWidth="1"/>
    <col min="14084" max="14333" width="9.109375" style="66"/>
    <col min="14334" max="14334" width="9.109375" style="66" customWidth="1"/>
    <col min="14335" max="14335" width="11.33203125" style="66" customWidth="1"/>
    <col min="14336" max="14336" width="10.6640625" style="66" customWidth="1"/>
    <col min="14337" max="14339" width="9.109375" style="66" customWidth="1"/>
    <col min="14340" max="14589" width="9.109375" style="66"/>
    <col min="14590" max="14590" width="9.109375" style="66" customWidth="1"/>
    <col min="14591" max="14591" width="11.33203125" style="66" customWidth="1"/>
    <col min="14592" max="14592" width="10.6640625" style="66" customWidth="1"/>
    <col min="14593" max="14595" width="9.109375" style="66" customWidth="1"/>
    <col min="14596" max="14845" width="9.109375" style="66"/>
    <col min="14846" max="14846" width="9.109375" style="66" customWidth="1"/>
    <col min="14847" max="14847" width="11.33203125" style="66" customWidth="1"/>
    <col min="14848" max="14848" width="10.6640625" style="66" customWidth="1"/>
    <col min="14849" max="14851" width="9.109375" style="66" customWidth="1"/>
    <col min="14852" max="15101" width="9.109375" style="66"/>
    <col min="15102" max="15102" width="9.109375" style="66" customWidth="1"/>
    <col min="15103" max="15103" width="11.33203125" style="66" customWidth="1"/>
    <col min="15104" max="15104" width="10.6640625" style="66" customWidth="1"/>
    <col min="15105" max="15107" width="9.109375" style="66" customWidth="1"/>
    <col min="15108" max="15357" width="9.109375" style="66"/>
    <col min="15358" max="15358" width="9.109375" style="66" customWidth="1"/>
    <col min="15359" max="15359" width="11.33203125" style="66" customWidth="1"/>
    <col min="15360" max="15360" width="10.6640625" style="66" customWidth="1"/>
    <col min="15361" max="15363" width="9.109375" style="66" customWidth="1"/>
    <col min="15364" max="15613" width="9.109375" style="66"/>
    <col min="15614" max="15614" width="9.109375" style="66" customWidth="1"/>
    <col min="15615" max="15615" width="11.33203125" style="66" customWidth="1"/>
    <col min="15616" max="15616" width="10.6640625" style="66" customWidth="1"/>
    <col min="15617" max="15619" width="9.109375" style="66" customWidth="1"/>
    <col min="15620" max="15869" width="9.109375" style="66"/>
    <col min="15870" max="15870" width="9.109375" style="66" customWidth="1"/>
    <col min="15871" max="15871" width="11.33203125" style="66" customWidth="1"/>
    <col min="15872" max="15872" width="10.6640625" style="66" customWidth="1"/>
    <col min="15873" max="15875" width="9.109375" style="66" customWidth="1"/>
    <col min="15876" max="16125" width="9.109375" style="66"/>
    <col min="16126" max="16126" width="9.109375" style="66" customWidth="1"/>
    <col min="16127" max="16127" width="11.33203125" style="66" customWidth="1"/>
    <col min="16128" max="16128" width="10.6640625" style="66" customWidth="1"/>
    <col min="16129" max="16131" width="9.109375" style="66" customWidth="1"/>
    <col min="16132" max="16384" width="9.109375" style="66"/>
  </cols>
  <sheetData>
    <row r="1" spans="1:25" ht="14.4" thickBot="1" x14ac:dyDescent="0.35">
      <c r="F1" s="69" t="s">
        <v>101</v>
      </c>
    </row>
    <row r="2" spans="1:25" ht="14.4" customHeight="1" x14ac:dyDescent="0.3">
      <c r="A2" s="88" t="s">
        <v>95</v>
      </c>
      <c r="B2" s="88"/>
      <c r="C2" s="88"/>
      <c r="D2" s="88"/>
      <c r="F2" s="89" t="s">
        <v>98</v>
      </c>
      <c r="G2" s="90"/>
      <c r="H2" s="89" t="s">
        <v>97</v>
      </c>
      <c r="I2" s="90"/>
      <c r="J2" s="89" t="s">
        <v>25</v>
      </c>
      <c r="K2" s="90"/>
    </row>
    <row r="3" spans="1:25" s="84" customFormat="1" ht="48" x14ac:dyDescent="0.25">
      <c r="A3" s="82" t="s">
        <v>30</v>
      </c>
      <c r="B3" s="83" t="s">
        <v>31</v>
      </c>
      <c r="C3" s="83" t="s">
        <v>32</v>
      </c>
      <c r="D3" s="83" t="s">
        <v>96</v>
      </c>
      <c r="F3" s="85" t="s">
        <v>32</v>
      </c>
      <c r="G3" s="86" t="s">
        <v>96</v>
      </c>
      <c r="H3" s="85" t="s">
        <v>32</v>
      </c>
      <c r="I3" s="86" t="s">
        <v>96</v>
      </c>
      <c r="J3" s="85" t="s">
        <v>32</v>
      </c>
      <c r="K3" s="86" t="s">
        <v>96</v>
      </c>
      <c r="M3" s="87" t="s">
        <v>20</v>
      </c>
      <c r="N3" s="87" t="s">
        <v>35</v>
      </c>
      <c r="O3" s="87" t="s">
        <v>36</v>
      </c>
      <c r="P3" s="87" t="s">
        <v>37</v>
      </c>
      <c r="Q3" s="87" t="s">
        <v>38</v>
      </c>
      <c r="R3" s="84" t="s">
        <v>39</v>
      </c>
      <c r="S3" s="84" t="s">
        <v>25</v>
      </c>
      <c r="U3" s="87" t="s">
        <v>102</v>
      </c>
      <c r="V3" s="87" t="s">
        <v>37</v>
      </c>
      <c r="W3" s="87" t="s">
        <v>38</v>
      </c>
      <c r="X3" s="84" t="s">
        <v>39</v>
      </c>
      <c r="Y3" s="84" t="s">
        <v>25</v>
      </c>
    </row>
    <row r="4" spans="1:25" x14ac:dyDescent="0.3">
      <c r="A4" s="67">
        <v>40179</v>
      </c>
      <c r="B4" s="68">
        <v>360</v>
      </c>
      <c r="C4" s="68">
        <v>442</v>
      </c>
      <c r="D4" s="66">
        <v>362</v>
      </c>
      <c r="F4" s="72">
        <f>ABS(B4-C4)</f>
        <v>82</v>
      </c>
      <c r="G4" s="74">
        <f>ABS(B4-D4)</f>
        <v>2</v>
      </c>
      <c r="H4" s="72">
        <f>($B4-C4)^2</f>
        <v>6724</v>
      </c>
      <c r="I4" s="73">
        <f>($B4-D4)^2</f>
        <v>4</v>
      </c>
      <c r="J4" s="102">
        <f>S4</f>
        <v>0.42536023054755034</v>
      </c>
      <c r="K4" s="105">
        <f>Y4</f>
        <v>1.0374639769452448E-2</v>
      </c>
      <c r="M4" s="77">
        <f>B4-C4</f>
        <v>-82</v>
      </c>
      <c r="N4" s="81">
        <f t="shared" ref="N4:N12" si="0">ABS(B4 - $B$14)</f>
        <v>192.77777777777783</v>
      </c>
      <c r="O4" s="70">
        <f>SUM(N4)</f>
        <v>192.77777777777783</v>
      </c>
      <c r="P4" s="77">
        <f>M4</f>
        <v>-82</v>
      </c>
      <c r="Q4" s="80">
        <f>ABS(M4)</f>
        <v>82</v>
      </c>
      <c r="R4" s="66">
        <f>Q4</f>
        <v>82</v>
      </c>
      <c r="S4" s="70">
        <f>R4/O4</f>
        <v>0.42536023054755034</v>
      </c>
      <c r="U4" s="77">
        <f>B4-D4</f>
        <v>-2</v>
      </c>
      <c r="V4" s="77">
        <f>U4</f>
        <v>-2</v>
      </c>
      <c r="W4" s="80">
        <f>ABS(U4)</f>
        <v>2</v>
      </c>
      <c r="X4" s="66">
        <f>W4</f>
        <v>2</v>
      </c>
      <c r="Y4" s="70">
        <f>X4/O4</f>
        <v>1.0374639769452448E-2</v>
      </c>
    </row>
    <row r="5" spans="1:25" x14ac:dyDescent="0.3">
      <c r="A5" s="67">
        <v>40210</v>
      </c>
      <c r="B5" s="68">
        <v>381</v>
      </c>
      <c r="C5" s="68">
        <v>469</v>
      </c>
      <c r="D5" s="66">
        <v>368</v>
      </c>
      <c r="F5" s="72">
        <f t="shared" ref="F5:F12" si="1">ABS(B5-C5)</f>
        <v>88</v>
      </c>
      <c r="G5" s="74">
        <f t="shared" ref="G5:G12" si="2">ABS(B5-D5)</f>
        <v>13</v>
      </c>
      <c r="H5" s="72">
        <f t="shared" ref="H5:H12" si="3">($B5-C5)^2</f>
        <v>7744</v>
      </c>
      <c r="I5" s="73">
        <f t="shared" ref="I5:I12" si="4">($B5-D5)^2</f>
        <v>169</v>
      </c>
      <c r="J5" s="102">
        <f t="shared" ref="J5:J12" si="5">S5</f>
        <v>0.46632124352331594</v>
      </c>
      <c r="K5" s="105">
        <f t="shared" ref="K5:K12" si="6">Y5</f>
        <v>4.1145992075586703E-2</v>
      </c>
      <c r="M5" s="77">
        <f t="shared" ref="M5:M12" si="7">B5-C5</f>
        <v>-88</v>
      </c>
      <c r="N5" s="81">
        <f t="shared" si="0"/>
        <v>171.77777777777783</v>
      </c>
      <c r="O5" s="70">
        <f>SUM($N$4:N5)</f>
        <v>364.55555555555566</v>
      </c>
      <c r="P5" s="77">
        <f>P4+M5</f>
        <v>-170</v>
      </c>
      <c r="Q5" s="80">
        <f t="shared" ref="Q5:Q12" si="8">ABS(M5)</f>
        <v>88</v>
      </c>
      <c r="R5" s="66">
        <f>R4+Q5</f>
        <v>170</v>
      </c>
      <c r="S5" s="70">
        <f t="shared" ref="S5:S12" si="9">R5/O5</f>
        <v>0.46632124352331594</v>
      </c>
      <c r="U5" s="77">
        <f t="shared" ref="U5:U12" si="10">B5-D5</f>
        <v>13</v>
      </c>
      <c r="V5" s="77">
        <f>U5+V4</f>
        <v>11</v>
      </c>
      <c r="W5" s="80">
        <f t="shared" ref="W5:W12" si="11">ABS(U5)</f>
        <v>13</v>
      </c>
      <c r="X5" s="66">
        <f>W5+X4</f>
        <v>15</v>
      </c>
      <c r="Y5" s="70">
        <f t="shared" ref="Y5:Y12" si="12">X5/O5</f>
        <v>4.1145992075586703E-2</v>
      </c>
    </row>
    <row r="6" spans="1:25" x14ac:dyDescent="0.3">
      <c r="A6" s="67">
        <v>40238</v>
      </c>
      <c r="B6" s="68">
        <v>391</v>
      </c>
      <c r="C6" s="68">
        <v>371</v>
      </c>
      <c r="D6" s="66">
        <v>380</v>
      </c>
      <c r="F6" s="72">
        <f t="shared" si="1"/>
        <v>20</v>
      </c>
      <c r="G6" s="74">
        <f t="shared" si="2"/>
        <v>11</v>
      </c>
      <c r="H6" s="72">
        <f t="shared" si="3"/>
        <v>400</v>
      </c>
      <c r="I6" s="73">
        <f t="shared" si="4"/>
        <v>121</v>
      </c>
      <c r="J6" s="102">
        <f t="shared" si="5"/>
        <v>0.36098796706776431</v>
      </c>
      <c r="K6" s="105">
        <f t="shared" si="6"/>
        <v>4.9398353388220378E-2</v>
      </c>
      <c r="M6" s="77">
        <f t="shared" si="7"/>
        <v>20</v>
      </c>
      <c r="N6" s="81">
        <f t="shared" si="0"/>
        <v>161.77777777777783</v>
      </c>
      <c r="O6" s="70">
        <f>SUM($N$4:N6)</f>
        <v>526.33333333333348</v>
      </c>
      <c r="P6" s="77">
        <f>P5+M6</f>
        <v>-150</v>
      </c>
      <c r="Q6" s="80">
        <f t="shared" si="8"/>
        <v>20</v>
      </c>
      <c r="R6" s="66">
        <f t="shared" ref="R6:R12" si="13">R5+Q6</f>
        <v>190</v>
      </c>
      <c r="S6" s="70">
        <f t="shared" si="9"/>
        <v>0.36098796706776431</v>
      </c>
      <c r="U6" s="77">
        <f t="shared" si="10"/>
        <v>11</v>
      </c>
      <c r="V6" s="77">
        <f t="shared" ref="V6:V12" si="14">U6+V5</f>
        <v>22</v>
      </c>
      <c r="W6" s="80">
        <f t="shared" si="11"/>
        <v>11</v>
      </c>
      <c r="X6" s="66">
        <f t="shared" ref="X6:X12" si="15">W6+X5</f>
        <v>26</v>
      </c>
      <c r="Y6" s="70">
        <f t="shared" si="12"/>
        <v>4.9398353388220378E-2</v>
      </c>
    </row>
    <row r="7" spans="1:25" x14ac:dyDescent="0.3">
      <c r="A7" s="67">
        <v>40269</v>
      </c>
      <c r="B7" s="68">
        <v>601</v>
      </c>
      <c r="C7" s="68">
        <v>654</v>
      </c>
      <c r="D7" s="66">
        <v>580</v>
      </c>
      <c r="F7" s="72">
        <f t="shared" si="1"/>
        <v>53</v>
      </c>
      <c r="G7" s="74">
        <f t="shared" si="2"/>
        <v>21</v>
      </c>
      <c r="H7" s="72">
        <f t="shared" si="3"/>
        <v>2809</v>
      </c>
      <c r="I7" s="73">
        <f t="shared" si="4"/>
        <v>441</v>
      </c>
      <c r="J7" s="102">
        <f t="shared" si="5"/>
        <v>0.42293560239798872</v>
      </c>
      <c r="K7" s="105">
        <f t="shared" si="6"/>
        <v>8.1802359311545142E-2</v>
      </c>
      <c r="M7" s="77">
        <f t="shared" si="7"/>
        <v>-53</v>
      </c>
      <c r="N7" s="81">
        <f t="shared" si="0"/>
        <v>48.222222222222172</v>
      </c>
      <c r="O7" s="70">
        <f>SUM($N$4:N7)</f>
        <v>574.55555555555566</v>
      </c>
      <c r="P7" s="77">
        <f t="shared" ref="P7:P12" si="16">P6+M7</f>
        <v>-203</v>
      </c>
      <c r="Q7" s="80">
        <f t="shared" si="8"/>
        <v>53</v>
      </c>
      <c r="R7" s="66">
        <f t="shared" si="13"/>
        <v>243</v>
      </c>
      <c r="S7" s="70">
        <f t="shared" si="9"/>
        <v>0.42293560239798872</v>
      </c>
      <c r="U7" s="77">
        <f t="shared" si="10"/>
        <v>21</v>
      </c>
      <c r="V7" s="77">
        <f t="shared" si="14"/>
        <v>43</v>
      </c>
      <c r="W7" s="80">
        <f t="shared" si="11"/>
        <v>21</v>
      </c>
      <c r="X7" s="66">
        <f t="shared" si="15"/>
        <v>47</v>
      </c>
      <c r="Y7" s="70">
        <f t="shared" si="12"/>
        <v>8.1802359311545142E-2</v>
      </c>
    </row>
    <row r="8" spans="1:25" x14ac:dyDescent="0.3">
      <c r="A8" s="67">
        <v>40299</v>
      </c>
      <c r="B8" s="68">
        <v>666</v>
      </c>
      <c r="C8" s="68">
        <v>710</v>
      </c>
      <c r="D8" s="66">
        <v>625</v>
      </c>
      <c r="F8" s="72">
        <f t="shared" si="1"/>
        <v>44</v>
      </c>
      <c r="G8" s="74">
        <f t="shared" si="2"/>
        <v>41</v>
      </c>
      <c r="H8" s="72">
        <f t="shared" si="3"/>
        <v>1936</v>
      </c>
      <c r="I8" s="73">
        <f t="shared" si="4"/>
        <v>1681</v>
      </c>
      <c r="J8" s="102">
        <f t="shared" si="5"/>
        <v>0.41728594507269789</v>
      </c>
      <c r="K8" s="105">
        <f t="shared" si="6"/>
        <v>0.12794830371567043</v>
      </c>
      <c r="M8" s="77">
        <f t="shared" si="7"/>
        <v>-44</v>
      </c>
      <c r="N8" s="81">
        <f t="shared" si="0"/>
        <v>113.22222222222217</v>
      </c>
      <c r="O8" s="70">
        <f>SUM($N$4:N8)</f>
        <v>687.77777777777783</v>
      </c>
      <c r="P8" s="77">
        <f t="shared" si="16"/>
        <v>-247</v>
      </c>
      <c r="Q8" s="80">
        <f t="shared" si="8"/>
        <v>44</v>
      </c>
      <c r="R8" s="66">
        <f t="shared" si="13"/>
        <v>287</v>
      </c>
      <c r="S8" s="70">
        <f t="shared" si="9"/>
        <v>0.41728594507269789</v>
      </c>
      <c r="U8" s="77">
        <f t="shared" si="10"/>
        <v>41</v>
      </c>
      <c r="V8" s="77">
        <f t="shared" si="14"/>
        <v>84</v>
      </c>
      <c r="W8" s="80">
        <f t="shared" si="11"/>
        <v>41</v>
      </c>
      <c r="X8" s="66">
        <f t="shared" si="15"/>
        <v>88</v>
      </c>
      <c r="Y8" s="70">
        <f t="shared" si="12"/>
        <v>0.12794830371567043</v>
      </c>
    </row>
    <row r="9" spans="1:25" x14ac:dyDescent="0.3">
      <c r="A9" s="67">
        <v>40330</v>
      </c>
      <c r="B9" s="68">
        <v>693</v>
      </c>
      <c r="C9" s="68">
        <v>730</v>
      </c>
      <c r="D9" s="66">
        <v>680</v>
      </c>
      <c r="F9" s="72">
        <f t="shared" si="1"/>
        <v>37</v>
      </c>
      <c r="G9" s="74">
        <f t="shared" si="2"/>
        <v>13</v>
      </c>
      <c r="H9" s="72">
        <f t="shared" si="3"/>
        <v>1369</v>
      </c>
      <c r="I9" s="73">
        <f t="shared" si="4"/>
        <v>169</v>
      </c>
      <c r="J9" s="102">
        <f t="shared" si="5"/>
        <v>0.39130434782608697</v>
      </c>
      <c r="K9" s="105">
        <f t="shared" si="6"/>
        <v>0.12198067632850242</v>
      </c>
      <c r="M9" s="77">
        <f t="shared" si="7"/>
        <v>-37</v>
      </c>
      <c r="N9" s="81">
        <f t="shared" si="0"/>
        <v>140.22222222222217</v>
      </c>
      <c r="O9" s="70">
        <f>SUM($N$4:N9)</f>
        <v>828</v>
      </c>
      <c r="P9" s="77">
        <f t="shared" si="16"/>
        <v>-284</v>
      </c>
      <c r="Q9" s="80">
        <f t="shared" si="8"/>
        <v>37</v>
      </c>
      <c r="R9" s="66">
        <f t="shared" si="13"/>
        <v>324</v>
      </c>
      <c r="S9" s="70">
        <f t="shared" si="9"/>
        <v>0.39130434782608697</v>
      </c>
      <c r="U9" s="77">
        <f t="shared" si="10"/>
        <v>13</v>
      </c>
      <c r="V9" s="77">
        <f t="shared" si="14"/>
        <v>97</v>
      </c>
      <c r="W9" s="80">
        <f t="shared" si="11"/>
        <v>13</v>
      </c>
      <c r="X9" s="66">
        <f t="shared" si="15"/>
        <v>101</v>
      </c>
      <c r="Y9" s="70">
        <f t="shared" si="12"/>
        <v>0.12198067632850242</v>
      </c>
    </row>
    <row r="10" spans="1:25" x14ac:dyDescent="0.3">
      <c r="A10" s="67">
        <v>40360</v>
      </c>
      <c r="B10" s="68">
        <v>561</v>
      </c>
      <c r="C10" s="68">
        <v>688</v>
      </c>
      <c r="D10" s="66">
        <v>620</v>
      </c>
      <c r="F10" s="72">
        <f t="shared" si="1"/>
        <v>127</v>
      </c>
      <c r="G10" s="74">
        <f t="shared" si="2"/>
        <v>59</v>
      </c>
      <c r="H10" s="72">
        <f t="shared" si="3"/>
        <v>16129</v>
      </c>
      <c r="I10" s="73">
        <f t="shared" si="4"/>
        <v>3481</v>
      </c>
      <c r="J10" s="102">
        <f t="shared" si="5"/>
        <v>0.53933032155195326</v>
      </c>
      <c r="K10" s="105">
        <f t="shared" si="6"/>
        <v>0.19133669944193463</v>
      </c>
      <c r="M10" s="77">
        <f t="shared" si="7"/>
        <v>-127</v>
      </c>
      <c r="N10" s="81">
        <f t="shared" si="0"/>
        <v>8.2222222222221717</v>
      </c>
      <c r="O10" s="70">
        <f>SUM($N$4:N10)</f>
        <v>836.22222222222217</v>
      </c>
      <c r="P10" s="77">
        <f t="shared" si="16"/>
        <v>-411</v>
      </c>
      <c r="Q10" s="80">
        <f t="shared" si="8"/>
        <v>127</v>
      </c>
      <c r="R10" s="66">
        <f t="shared" si="13"/>
        <v>451</v>
      </c>
      <c r="S10" s="70">
        <f t="shared" si="9"/>
        <v>0.53933032155195326</v>
      </c>
      <c r="U10" s="77">
        <f t="shared" si="10"/>
        <v>-59</v>
      </c>
      <c r="V10" s="77">
        <f t="shared" si="14"/>
        <v>38</v>
      </c>
      <c r="W10" s="80">
        <f t="shared" si="11"/>
        <v>59</v>
      </c>
      <c r="X10" s="66">
        <f t="shared" si="15"/>
        <v>160</v>
      </c>
      <c r="Y10" s="70">
        <f t="shared" si="12"/>
        <v>0.19133669944193463</v>
      </c>
    </row>
    <row r="11" spans="1:25" x14ac:dyDescent="0.3">
      <c r="A11" s="67">
        <v>40391</v>
      </c>
      <c r="B11" s="68">
        <v>601</v>
      </c>
      <c r="C11" s="68">
        <v>661</v>
      </c>
      <c r="D11" s="66">
        <v>608</v>
      </c>
      <c r="F11" s="72">
        <f t="shared" si="1"/>
        <v>60</v>
      </c>
      <c r="G11" s="74">
        <f t="shared" si="2"/>
        <v>7</v>
      </c>
      <c r="H11" s="72">
        <f t="shared" si="3"/>
        <v>3600</v>
      </c>
      <c r="I11" s="73">
        <f t="shared" si="4"/>
        <v>49</v>
      </c>
      <c r="J11" s="102">
        <f t="shared" si="5"/>
        <v>0.57776381909547747</v>
      </c>
      <c r="K11" s="105">
        <f t="shared" si="6"/>
        <v>0.18881909547738696</v>
      </c>
      <c r="M11" s="77">
        <f t="shared" si="7"/>
        <v>-60</v>
      </c>
      <c r="N11" s="81">
        <f t="shared" si="0"/>
        <v>48.222222222222172</v>
      </c>
      <c r="O11" s="70">
        <f>SUM($N$4:N11)</f>
        <v>884.44444444444434</v>
      </c>
      <c r="P11" s="77">
        <f t="shared" si="16"/>
        <v>-471</v>
      </c>
      <c r="Q11" s="80">
        <f t="shared" si="8"/>
        <v>60</v>
      </c>
      <c r="R11" s="66">
        <f t="shared" si="13"/>
        <v>511</v>
      </c>
      <c r="S11" s="70">
        <f t="shared" si="9"/>
        <v>0.57776381909547747</v>
      </c>
      <c r="U11" s="77">
        <f t="shared" si="10"/>
        <v>-7</v>
      </c>
      <c r="V11" s="77">
        <f t="shared" si="14"/>
        <v>31</v>
      </c>
      <c r="W11" s="80">
        <f t="shared" si="11"/>
        <v>7</v>
      </c>
      <c r="X11" s="66">
        <f t="shared" si="15"/>
        <v>167</v>
      </c>
      <c r="Y11" s="70">
        <f t="shared" si="12"/>
        <v>0.18881909547738696</v>
      </c>
    </row>
    <row r="12" spans="1:25" x14ac:dyDescent="0.3">
      <c r="A12" s="67">
        <v>40422</v>
      </c>
      <c r="B12" s="68">
        <v>721</v>
      </c>
      <c r="C12" s="68">
        <v>620</v>
      </c>
      <c r="D12" s="66">
        <v>630</v>
      </c>
      <c r="F12" s="72">
        <f t="shared" si="1"/>
        <v>101</v>
      </c>
      <c r="G12" s="74">
        <f t="shared" si="2"/>
        <v>91</v>
      </c>
      <c r="H12" s="72">
        <f t="shared" si="3"/>
        <v>10201</v>
      </c>
      <c r="I12" s="73">
        <f t="shared" si="4"/>
        <v>8281</v>
      </c>
      <c r="J12" s="102">
        <f t="shared" si="5"/>
        <v>0.58138062064597851</v>
      </c>
      <c r="K12" s="105">
        <f t="shared" si="6"/>
        <v>0.24509183027232428</v>
      </c>
      <c r="M12" s="77">
        <f t="shared" si="7"/>
        <v>101</v>
      </c>
      <c r="N12" s="81">
        <f t="shared" si="0"/>
        <v>168.22222222222217</v>
      </c>
      <c r="O12" s="70">
        <f>SUM($N$4:N12)</f>
        <v>1052.6666666666665</v>
      </c>
      <c r="P12" s="77">
        <f t="shared" si="16"/>
        <v>-370</v>
      </c>
      <c r="Q12" s="80">
        <f t="shared" si="8"/>
        <v>101</v>
      </c>
      <c r="R12" s="66">
        <f t="shared" si="13"/>
        <v>612</v>
      </c>
      <c r="S12" s="70">
        <f t="shared" si="9"/>
        <v>0.58138062064597851</v>
      </c>
      <c r="U12" s="77">
        <f t="shared" si="10"/>
        <v>91</v>
      </c>
      <c r="V12" s="77">
        <f t="shared" si="14"/>
        <v>122</v>
      </c>
      <c r="W12" s="80">
        <f t="shared" si="11"/>
        <v>91</v>
      </c>
      <c r="X12" s="66">
        <f t="shared" si="15"/>
        <v>258</v>
      </c>
      <c r="Y12" s="70">
        <f t="shared" si="12"/>
        <v>0.24509183027232428</v>
      </c>
    </row>
    <row r="13" spans="1:25" ht="14.4" thickBot="1" x14ac:dyDescent="0.35">
      <c r="F13" s="75">
        <f>AVERAGE(F4:F12)</f>
        <v>68</v>
      </c>
      <c r="G13" s="76">
        <f>AVERAGE(G4:G12)</f>
        <v>28.666666666666668</v>
      </c>
      <c r="H13" s="75">
        <f>SQRT(AVERAGE(H4:H12))</f>
        <v>75.212292139575752</v>
      </c>
      <c r="I13" s="76">
        <f>SQRT(AVERAGE(I4:I12))</f>
        <v>39.994444058588385</v>
      </c>
      <c r="J13" s="103"/>
      <c r="K13" s="104"/>
    </row>
    <row r="14" spans="1:25" x14ac:dyDescent="0.3">
      <c r="A14" s="78" t="s">
        <v>99</v>
      </c>
      <c r="B14" s="79">
        <f>AVERAGE(B4:B12)</f>
        <v>552.77777777777783</v>
      </c>
      <c r="C14" s="79">
        <f t="shared" ref="C14:D14" si="17">AVERAGE(C4:C12)</f>
        <v>593.88888888888891</v>
      </c>
      <c r="D14" s="79">
        <f t="shared" si="17"/>
        <v>539.22222222222217</v>
      </c>
      <c r="P14" s="80"/>
    </row>
    <row r="15" spans="1:25" x14ac:dyDescent="0.3">
      <c r="P15" s="80"/>
    </row>
    <row r="16" spans="1:25" x14ac:dyDescent="0.3">
      <c r="P16" s="80"/>
    </row>
    <row r="17" spans="14:16" x14ac:dyDescent="0.3">
      <c r="P17" s="80"/>
    </row>
    <row r="18" spans="14:16" x14ac:dyDescent="0.3">
      <c r="P18" s="80"/>
    </row>
    <row r="19" spans="14:16" x14ac:dyDescent="0.3">
      <c r="N19" s="66" t="s">
        <v>100</v>
      </c>
      <c r="P19" s="80"/>
    </row>
    <row r="20" spans="14:16" x14ac:dyDescent="0.3">
      <c r="P20" s="80"/>
    </row>
    <row r="21" spans="14:16" x14ac:dyDescent="0.3">
      <c r="P21" s="80"/>
    </row>
    <row r="22" spans="14:16" x14ac:dyDescent="0.3">
      <c r="P22" s="80"/>
    </row>
  </sheetData>
  <mergeCells count="4">
    <mergeCell ref="A2:D2"/>
    <mergeCell ref="F2:G2"/>
    <mergeCell ref="H2:I2"/>
    <mergeCell ref="J2:K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S40"/>
  <sheetViews>
    <sheetView topLeftCell="B3" workbookViewId="0">
      <selection activeCell="J36" sqref="J36"/>
    </sheetView>
  </sheetViews>
  <sheetFormatPr defaultColWidth="9.109375" defaultRowHeight="14.4" x14ac:dyDescent="0.3"/>
  <cols>
    <col min="1" max="1" width="12.33203125" style="5" customWidth="1"/>
    <col min="2" max="2" width="9.109375" style="5" customWidth="1"/>
    <col min="3" max="3" width="12.6640625" style="5" customWidth="1"/>
    <col min="4" max="4" width="10.88671875" style="5" customWidth="1"/>
    <col min="5" max="5" width="13.88671875" style="5" customWidth="1"/>
    <col min="6" max="6" width="12.44140625" style="5" bestFit="1" customWidth="1"/>
    <col min="7" max="7" width="17.5546875" style="5" customWidth="1"/>
    <col min="8" max="8" width="15.33203125" style="5" customWidth="1"/>
    <col min="9" max="9" width="15.44140625" style="5" customWidth="1"/>
    <col min="10" max="10" width="12.6640625" style="5" customWidth="1"/>
    <col min="11" max="11" width="14.33203125" style="5" customWidth="1"/>
    <col min="12" max="12" width="11.88671875" style="5" customWidth="1"/>
    <col min="13" max="13" width="12.88671875" style="5" customWidth="1"/>
    <col min="14" max="14" width="15.109375" style="5" customWidth="1"/>
    <col min="15" max="15" width="19.88671875" style="5" customWidth="1"/>
    <col min="16" max="16" width="14.5546875" style="5" customWidth="1"/>
    <col min="17" max="17" width="14.44140625" style="5" customWidth="1"/>
    <col min="18" max="18" width="17.5546875" style="5" customWidth="1"/>
    <col min="19" max="256" width="9.109375" style="5"/>
    <col min="257" max="257" width="12.33203125" style="5" customWidth="1"/>
    <col min="258" max="258" width="9.109375" style="5" customWidth="1"/>
    <col min="259" max="259" width="12.6640625" style="5" customWidth="1"/>
    <col min="260" max="260" width="10.88671875" style="5" customWidth="1"/>
    <col min="261" max="262" width="13.88671875" style="5" customWidth="1"/>
    <col min="263" max="263" width="17.5546875" style="5" customWidth="1"/>
    <col min="264" max="264" width="15.33203125" style="5" customWidth="1"/>
    <col min="265" max="265" width="15.44140625" style="5" customWidth="1"/>
    <col min="266" max="266" width="12.6640625" style="5" customWidth="1"/>
    <col min="267" max="267" width="14.33203125" style="5" customWidth="1"/>
    <col min="268" max="268" width="11.88671875" style="5" customWidth="1"/>
    <col min="269" max="269" width="12.88671875" style="5" customWidth="1"/>
    <col min="270" max="270" width="15.109375" style="5" customWidth="1"/>
    <col min="271" max="271" width="12.109375" style="5" customWidth="1"/>
    <col min="272" max="272" width="14.5546875" style="5" customWidth="1"/>
    <col min="273" max="273" width="14.44140625" style="5" customWidth="1"/>
    <col min="274" max="274" width="17.5546875" style="5" customWidth="1"/>
    <col min="275" max="512" width="9.109375" style="5"/>
    <col min="513" max="513" width="12.33203125" style="5" customWidth="1"/>
    <col min="514" max="514" width="9.109375" style="5" customWidth="1"/>
    <col min="515" max="515" width="12.6640625" style="5" customWidth="1"/>
    <col min="516" max="516" width="10.88671875" style="5" customWidth="1"/>
    <col min="517" max="518" width="13.88671875" style="5" customWidth="1"/>
    <col min="519" max="519" width="17.5546875" style="5" customWidth="1"/>
    <col min="520" max="520" width="15.33203125" style="5" customWidth="1"/>
    <col min="521" max="521" width="15.44140625" style="5" customWidth="1"/>
    <col min="522" max="522" width="12.6640625" style="5" customWidth="1"/>
    <col min="523" max="523" width="14.33203125" style="5" customWidth="1"/>
    <col min="524" max="524" width="11.88671875" style="5" customWidth="1"/>
    <col min="525" max="525" width="12.88671875" style="5" customWidth="1"/>
    <col min="526" max="526" width="15.109375" style="5" customWidth="1"/>
    <col min="527" max="527" width="12.109375" style="5" customWidth="1"/>
    <col min="528" max="528" width="14.5546875" style="5" customWidth="1"/>
    <col min="529" max="529" width="14.44140625" style="5" customWidth="1"/>
    <col min="530" max="530" width="17.5546875" style="5" customWidth="1"/>
    <col min="531" max="768" width="9.109375" style="5"/>
    <col min="769" max="769" width="12.33203125" style="5" customWidth="1"/>
    <col min="770" max="770" width="9.109375" style="5" customWidth="1"/>
    <col min="771" max="771" width="12.6640625" style="5" customWidth="1"/>
    <col min="772" max="772" width="10.88671875" style="5" customWidth="1"/>
    <col min="773" max="774" width="13.88671875" style="5" customWidth="1"/>
    <col min="775" max="775" width="17.5546875" style="5" customWidth="1"/>
    <col min="776" max="776" width="15.33203125" style="5" customWidth="1"/>
    <col min="777" max="777" width="15.44140625" style="5" customWidth="1"/>
    <col min="778" max="778" width="12.6640625" style="5" customWidth="1"/>
    <col min="779" max="779" width="14.33203125" style="5" customWidth="1"/>
    <col min="780" max="780" width="11.88671875" style="5" customWidth="1"/>
    <col min="781" max="781" width="12.88671875" style="5" customWidth="1"/>
    <col min="782" max="782" width="15.109375" style="5" customWidth="1"/>
    <col min="783" max="783" width="12.109375" style="5" customWidth="1"/>
    <col min="784" max="784" width="14.5546875" style="5" customWidth="1"/>
    <col min="785" max="785" width="14.44140625" style="5" customWidth="1"/>
    <col min="786" max="786" width="17.5546875" style="5" customWidth="1"/>
    <col min="787" max="1024" width="9.109375" style="5"/>
    <col min="1025" max="1025" width="12.33203125" style="5" customWidth="1"/>
    <col min="1026" max="1026" width="9.109375" style="5" customWidth="1"/>
    <col min="1027" max="1027" width="12.6640625" style="5" customWidth="1"/>
    <col min="1028" max="1028" width="10.88671875" style="5" customWidth="1"/>
    <col min="1029" max="1030" width="13.88671875" style="5" customWidth="1"/>
    <col min="1031" max="1031" width="17.5546875" style="5" customWidth="1"/>
    <col min="1032" max="1032" width="15.33203125" style="5" customWidth="1"/>
    <col min="1033" max="1033" width="15.44140625" style="5" customWidth="1"/>
    <col min="1034" max="1034" width="12.6640625" style="5" customWidth="1"/>
    <col min="1035" max="1035" width="14.33203125" style="5" customWidth="1"/>
    <col min="1036" max="1036" width="11.88671875" style="5" customWidth="1"/>
    <col min="1037" max="1037" width="12.88671875" style="5" customWidth="1"/>
    <col min="1038" max="1038" width="15.109375" style="5" customWidth="1"/>
    <col min="1039" max="1039" width="12.109375" style="5" customWidth="1"/>
    <col min="1040" max="1040" width="14.5546875" style="5" customWidth="1"/>
    <col min="1041" max="1041" width="14.44140625" style="5" customWidth="1"/>
    <col min="1042" max="1042" width="17.5546875" style="5" customWidth="1"/>
    <col min="1043" max="1280" width="9.109375" style="5"/>
    <col min="1281" max="1281" width="12.33203125" style="5" customWidth="1"/>
    <col min="1282" max="1282" width="9.109375" style="5" customWidth="1"/>
    <col min="1283" max="1283" width="12.6640625" style="5" customWidth="1"/>
    <col min="1284" max="1284" width="10.88671875" style="5" customWidth="1"/>
    <col min="1285" max="1286" width="13.88671875" style="5" customWidth="1"/>
    <col min="1287" max="1287" width="17.5546875" style="5" customWidth="1"/>
    <col min="1288" max="1288" width="15.33203125" style="5" customWidth="1"/>
    <col min="1289" max="1289" width="15.44140625" style="5" customWidth="1"/>
    <col min="1290" max="1290" width="12.6640625" style="5" customWidth="1"/>
    <col min="1291" max="1291" width="14.33203125" style="5" customWidth="1"/>
    <col min="1292" max="1292" width="11.88671875" style="5" customWidth="1"/>
    <col min="1293" max="1293" width="12.88671875" style="5" customWidth="1"/>
    <col min="1294" max="1294" width="15.109375" style="5" customWidth="1"/>
    <col min="1295" max="1295" width="12.109375" style="5" customWidth="1"/>
    <col min="1296" max="1296" width="14.5546875" style="5" customWidth="1"/>
    <col min="1297" max="1297" width="14.44140625" style="5" customWidth="1"/>
    <col min="1298" max="1298" width="17.5546875" style="5" customWidth="1"/>
    <col min="1299" max="1536" width="9.109375" style="5"/>
    <col min="1537" max="1537" width="12.33203125" style="5" customWidth="1"/>
    <col min="1538" max="1538" width="9.109375" style="5" customWidth="1"/>
    <col min="1539" max="1539" width="12.6640625" style="5" customWidth="1"/>
    <col min="1540" max="1540" width="10.88671875" style="5" customWidth="1"/>
    <col min="1541" max="1542" width="13.88671875" style="5" customWidth="1"/>
    <col min="1543" max="1543" width="17.5546875" style="5" customWidth="1"/>
    <col min="1544" max="1544" width="15.33203125" style="5" customWidth="1"/>
    <col min="1545" max="1545" width="15.44140625" style="5" customWidth="1"/>
    <col min="1546" max="1546" width="12.6640625" style="5" customWidth="1"/>
    <col min="1547" max="1547" width="14.33203125" style="5" customWidth="1"/>
    <col min="1548" max="1548" width="11.88671875" style="5" customWidth="1"/>
    <col min="1549" max="1549" width="12.88671875" style="5" customWidth="1"/>
    <col min="1550" max="1550" width="15.109375" style="5" customWidth="1"/>
    <col min="1551" max="1551" width="12.109375" style="5" customWidth="1"/>
    <col min="1552" max="1552" width="14.5546875" style="5" customWidth="1"/>
    <col min="1553" max="1553" width="14.44140625" style="5" customWidth="1"/>
    <col min="1554" max="1554" width="17.5546875" style="5" customWidth="1"/>
    <col min="1555" max="1792" width="9.109375" style="5"/>
    <col min="1793" max="1793" width="12.33203125" style="5" customWidth="1"/>
    <col min="1794" max="1794" width="9.109375" style="5" customWidth="1"/>
    <col min="1795" max="1795" width="12.6640625" style="5" customWidth="1"/>
    <col min="1796" max="1796" width="10.88671875" style="5" customWidth="1"/>
    <col min="1797" max="1798" width="13.88671875" style="5" customWidth="1"/>
    <col min="1799" max="1799" width="17.5546875" style="5" customWidth="1"/>
    <col min="1800" max="1800" width="15.33203125" style="5" customWidth="1"/>
    <col min="1801" max="1801" width="15.44140625" style="5" customWidth="1"/>
    <col min="1802" max="1802" width="12.6640625" style="5" customWidth="1"/>
    <col min="1803" max="1803" width="14.33203125" style="5" customWidth="1"/>
    <col min="1804" max="1804" width="11.88671875" style="5" customWidth="1"/>
    <col min="1805" max="1805" width="12.88671875" style="5" customWidth="1"/>
    <col min="1806" max="1806" width="15.109375" style="5" customWidth="1"/>
    <col min="1807" max="1807" width="12.109375" style="5" customWidth="1"/>
    <col min="1808" max="1808" width="14.5546875" style="5" customWidth="1"/>
    <col min="1809" max="1809" width="14.44140625" style="5" customWidth="1"/>
    <col min="1810" max="1810" width="17.5546875" style="5" customWidth="1"/>
    <col min="1811" max="2048" width="9.109375" style="5"/>
    <col min="2049" max="2049" width="12.33203125" style="5" customWidth="1"/>
    <col min="2050" max="2050" width="9.109375" style="5" customWidth="1"/>
    <col min="2051" max="2051" width="12.6640625" style="5" customWidth="1"/>
    <col min="2052" max="2052" width="10.88671875" style="5" customWidth="1"/>
    <col min="2053" max="2054" width="13.88671875" style="5" customWidth="1"/>
    <col min="2055" max="2055" width="17.5546875" style="5" customWidth="1"/>
    <col min="2056" max="2056" width="15.33203125" style="5" customWidth="1"/>
    <col min="2057" max="2057" width="15.44140625" style="5" customWidth="1"/>
    <col min="2058" max="2058" width="12.6640625" style="5" customWidth="1"/>
    <col min="2059" max="2059" width="14.33203125" style="5" customWidth="1"/>
    <col min="2060" max="2060" width="11.88671875" style="5" customWidth="1"/>
    <col min="2061" max="2061" width="12.88671875" style="5" customWidth="1"/>
    <col min="2062" max="2062" width="15.109375" style="5" customWidth="1"/>
    <col min="2063" max="2063" width="12.109375" style="5" customWidth="1"/>
    <col min="2064" max="2064" width="14.5546875" style="5" customWidth="1"/>
    <col min="2065" max="2065" width="14.44140625" style="5" customWidth="1"/>
    <col min="2066" max="2066" width="17.5546875" style="5" customWidth="1"/>
    <col min="2067" max="2304" width="9.109375" style="5"/>
    <col min="2305" max="2305" width="12.33203125" style="5" customWidth="1"/>
    <col min="2306" max="2306" width="9.109375" style="5" customWidth="1"/>
    <col min="2307" max="2307" width="12.6640625" style="5" customWidth="1"/>
    <col min="2308" max="2308" width="10.88671875" style="5" customWidth="1"/>
    <col min="2309" max="2310" width="13.88671875" style="5" customWidth="1"/>
    <col min="2311" max="2311" width="17.5546875" style="5" customWidth="1"/>
    <col min="2312" max="2312" width="15.33203125" style="5" customWidth="1"/>
    <col min="2313" max="2313" width="15.44140625" style="5" customWidth="1"/>
    <col min="2314" max="2314" width="12.6640625" style="5" customWidth="1"/>
    <col min="2315" max="2315" width="14.33203125" style="5" customWidth="1"/>
    <col min="2316" max="2316" width="11.88671875" style="5" customWidth="1"/>
    <col min="2317" max="2317" width="12.88671875" style="5" customWidth="1"/>
    <col min="2318" max="2318" width="15.109375" style="5" customWidth="1"/>
    <col min="2319" max="2319" width="12.109375" style="5" customWidth="1"/>
    <col min="2320" max="2320" width="14.5546875" style="5" customWidth="1"/>
    <col min="2321" max="2321" width="14.44140625" style="5" customWidth="1"/>
    <col min="2322" max="2322" width="17.5546875" style="5" customWidth="1"/>
    <col min="2323" max="2560" width="9.109375" style="5"/>
    <col min="2561" max="2561" width="12.33203125" style="5" customWidth="1"/>
    <col min="2562" max="2562" width="9.109375" style="5" customWidth="1"/>
    <col min="2563" max="2563" width="12.6640625" style="5" customWidth="1"/>
    <col min="2564" max="2564" width="10.88671875" style="5" customWidth="1"/>
    <col min="2565" max="2566" width="13.88671875" style="5" customWidth="1"/>
    <col min="2567" max="2567" width="17.5546875" style="5" customWidth="1"/>
    <col min="2568" max="2568" width="15.33203125" style="5" customWidth="1"/>
    <col min="2569" max="2569" width="15.44140625" style="5" customWidth="1"/>
    <col min="2570" max="2570" width="12.6640625" style="5" customWidth="1"/>
    <col min="2571" max="2571" width="14.33203125" style="5" customWidth="1"/>
    <col min="2572" max="2572" width="11.88671875" style="5" customWidth="1"/>
    <col min="2573" max="2573" width="12.88671875" style="5" customWidth="1"/>
    <col min="2574" max="2574" width="15.109375" style="5" customWidth="1"/>
    <col min="2575" max="2575" width="12.109375" style="5" customWidth="1"/>
    <col min="2576" max="2576" width="14.5546875" style="5" customWidth="1"/>
    <col min="2577" max="2577" width="14.44140625" style="5" customWidth="1"/>
    <col min="2578" max="2578" width="17.5546875" style="5" customWidth="1"/>
    <col min="2579" max="2816" width="9.109375" style="5"/>
    <col min="2817" max="2817" width="12.33203125" style="5" customWidth="1"/>
    <col min="2818" max="2818" width="9.109375" style="5" customWidth="1"/>
    <col min="2819" max="2819" width="12.6640625" style="5" customWidth="1"/>
    <col min="2820" max="2820" width="10.88671875" style="5" customWidth="1"/>
    <col min="2821" max="2822" width="13.88671875" style="5" customWidth="1"/>
    <col min="2823" max="2823" width="17.5546875" style="5" customWidth="1"/>
    <col min="2824" max="2824" width="15.33203125" style="5" customWidth="1"/>
    <col min="2825" max="2825" width="15.44140625" style="5" customWidth="1"/>
    <col min="2826" max="2826" width="12.6640625" style="5" customWidth="1"/>
    <col min="2827" max="2827" width="14.33203125" style="5" customWidth="1"/>
    <col min="2828" max="2828" width="11.88671875" style="5" customWidth="1"/>
    <col min="2829" max="2829" width="12.88671875" style="5" customWidth="1"/>
    <col min="2830" max="2830" width="15.109375" style="5" customWidth="1"/>
    <col min="2831" max="2831" width="12.109375" style="5" customWidth="1"/>
    <col min="2832" max="2832" width="14.5546875" style="5" customWidth="1"/>
    <col min="2833" max="2833" width="14.44140625" style="5" customWidth="1"/>
    <col min="2834" max="2834" width="17.5546875" style="5" customWidth="1"/>
    <col min="2835" max="3072" width="9.109375" style="5"/>
    <col min="3073" max="3073" width="12.33203125" style="5" customWidth="1"/>
    <col min="3074" max="3074" width="9.109375" style="5" customWidth="1"/>
    <col min="3075" max="3075" width="12.6640625" style="5" customWidth="1"/>
    <col min="3076" max="3076" width="10.88671875" style="5" customWidth="1"/>
    <col min="3077" max="3078" width="13.88671875" style="5" customWidth="1"/>
    <col min="3079" max="3079" width="17.5546875" style="5" customWidth="1"/>
    <col min="3080" max="3080" width="15.33203125" style="5" customWidth="1"/>
    <col min="3081" max="3081" width="15.44140625" style="5" customWidth="1"/>
    <col min="3082" max="3082" width="12.6640625" style="5" customWidth="1"/>
    <col min="3083" max="3083" width="14.33203125" style="5" customWidth="1"/>
    <col min="3084" max="3084" width="11.88671875" style="5" customWidth="1"/>
    <col min="3085" max="3085" width="12.88671875" style="5" customWidth="1"/>
    <col min="3086" max="3086" width="15.109375" style="5" customWidth="1"/>
    <col min="3087" max="3087" width="12.109375" style="5" customWidth="1"/>
    <col min="3088" max="3088" width="14.5546875" style="5" customWidth="1"/>
    <col min="3089" max="3089" width="14.44140625" style="5" customWidth="1"/>
    <col min="3090" max="3090" width="17.5546875" style="5" customWidth="1"/>
    <col min="3091" max="3328" width="9.109375" style="5"/>
    <col min="3329" max="3329" width="12.33203125" style="5" customWidth="1"/>
    <col min="3330" max="3330" width="9.109375" style="5" customWidth="1"/>
    <col min="3331" max="3331" width="12.6640625" style="5" customWidth="1"/>
    <col min="3332" max="3332" width="10.88671875" style="5" customWidth="1"/>
    <col min="3333" max="3334" width="13.88671875" style="5" customWidth="1"/>
    <col min="3335" max="3335" width="17.5546875" style="5" customWidth="1"/>
    <col min="3336" max="3336" width="15.33203125" style="5" customWidth="1"/>
    <col min="3337" max="3337" width="15.44140625" style="5" customWidth="1"/>
    <col min="3338" max="3338" width="12.6640625" style="5" customWidth="1"/>
    <col min="3339" max="3339" width="14.33203125" style="5" customWidth="1"/>
    <col min="3340" max="3340" width="11.88671875" style="5" customWidth="1"/>
    <col min="3341" max="3341" width="12.88671875" style="5" customWidth="1"/>
    <col min="3342" max="3342" width="15.109375" style="5" customWidth="1"/>
    <col min="3343" max="3343" width="12.109375" style="5" customWidth="1"/>
    <col min="3344" max="3344" width="14.5546875" style="5" customWidth="1"/>
    <col min="3345" max="3345" width="14.44140625" style="5" customWidth="1"/>
    <col min="3346" max="3346" width="17.5546875" style="5" customWidth="1"/>
    <col min="3347" max="3584" width="9.109375" style="5"/>
    <col min="3585" max="3585" width="12.33203125" style="5" customWidth="1"/>
    <col min="3586" max="3586" width="9.109375" style="5" customWidth="1"/>
    <col min="3587" max="3587" width="12.6640625" style="5" customWidth="1"/>
    <col min="3588" max="3588" width="10.88671875" style="5" customWidth="1"/>
    <col min="3589" max="3590" width="13.88671875" style="5" customWidth="1"/>
    <col min="3591" max="3591" width="17.5546875" style="5" customWidth="1"/>
    <col min="3592" max="3592" width="15.33203125" style="5" customWidth="1"/>
    <col min="3593" max="3593" width="15.44140625" style="5" customWidth="1"/>
    <col min="3594" max="3594" width="12.6640625" style="5" customWidth="1"/>
    <col min="3595" max="3595" width="14.33203125" style="5" customWidth="1"/>
    <col min="3596" max="3596" width="11.88671875" style="5" customWidth="1"/>
    <col min="3597" max="3597" width="12.88671875" style="5" customWidth="1"/>
    <col min="3598" max="3598" width="15.109375" style="5" customWidth="1"/>
    <col min="3599" max="3599" width="12.109375" style="5" customWidth="1"/>
    <col min="3600" max="3600" width="14.5546875" style="5" customWidth="1"/>
    <col min="3601" max="3601" width="14.44140625" style="5" customWidth="1"/>
    <col min="3602" max="3602" width="17.5546875" style="5" customWidth="1"/>
    <col min="3603" max="3840" width="9.109375" style="5"/>
    <col min="3841" max="3841" width="12.33203125" style="5" customWidth="1"/>
    <col min="3842" max="3842" width="9.109375" style="5" customWidth="1"/>
    <col min="3843" max="3843" width="12.6640625" style="5" customWidth="1"/>
    <col min="3844" max="3844" width="10.88671875" style="5" customWidth="1"/>
    <col min="3845" max="3846" width="13.88671875" style="5" customWidth="1"/>
    <col min="3847" max="3847" width="17.5546875" style="5" customWidth="1"/>
    <col min="3848" max="3848" width="15.33203125" style="5" customWidth="1"/>
    <col min="3849" max="3849" width="15.44140625" style="5" customWidth="1"/>
    <col min="3850" max="3850" width="12.6640625" style="5" customWidth="1"/>
    <col min="3851" max="3851" width="14.33203125" style="5" customWidth="1"/>
    <col min="3852" max="3852" width="11.88671875" style="5" customWidth="1"/>
    <col min="3853" max="3853" width="12.88671875" style="5" customWidth="1"/>
    <col min="3854" max="3854" width="15.109375" style="5" customWidth="1"/>
    <col min="3855" max="3855" width="12.109375" style="5" customWidth="1"/>
    <col min="3856" max="3856" width="14.5546875" style="5" customWidth="1"/>
    <col min="3857" max="3857" width="14.44140625" style="5" customWidth="1"/>
    <col min="3858" max="3858" width="17.5546875" style="5" customWidth="1"/>
    <col min="3859" max="4096" width="9.109375" style="5"/>
    <col min="4097" max="4097" width="12.33203125" style="5" customWidth="1"/>
    <col min="4098" max="4098" width="9.109375" style="5" customWidth="1"/>
    <col min="4099" max="4099" width="12.6640625" style="5" customWidth="1"/>
    <col min="4100" max="4100" width="10.88671875" style="5" customWidth="1"/>
    <col min="4101" max="4102" width="13.88671875" style="5" customWidth="1"/>
    <col min="4103" max="4103" width="17.5546875" style="5" customWidth="1"/>
    <col min="4104" max="4104" width="15.33203125" style="5" customWidth="1"/>
    <col min="4105" max="4105" width="15.44140625" style="5" customWidth="1"/>
    <col min="4106" max="4106" width="12.6640625" style="5" customWidth="1"/>
    <col min="4107" max="4107" width="14.33203125" style="5" customWidth="1"/>
    <col min="4108" max="4108" width="11.88671875" style="5" customWidth="1"/>
    <col min="4109" max="4109" width="12.88671875" style="5" customWidth="1"/>
    <col min="4110" max="4110" width="15.109375" style="5" customWidth="1"/>
    <col min="4111" max="4111" width="12.109375" style="5" customWidth="1"/>
    <col min="4112" max="4112" width="14.5546875" style="5" customWidth="1"/>
    <col min="4113" max="4113" width="14.44140625" style="5" customWidth="1"/>
    <col min="4114" max="4114" width="17.5546875" style="5" customWidth="1"/>
    <col min="4115" max="4352" width="9.109375" style="5"/>
    <col min="4353" max="4353" width="12.33203125" style="5" customWidth="1"/>
    <col min="4354" max="4354" width="9.109375" style="5" customWidth="1"/>
    <col min="4355" max="4355" width="12.6640625" style="5" customWidth="1"/>
    <col min="4356" max="4356" width="10.88671875" style="5" customWidth="1"/>
    <col min="4357" max="4358" width="13.88671875" style="5" customWidth="1"/>
    <col min="4359" max="4359" width="17.5546875" style="5" customWidth="1"/>
    <col min="4360" max="4360" width="15.33203125" style="5" customWidth="1"/>
    <col min="4361" max="4361" width="15.44140625" style="5" customWidth="1"/>
    <col min="4362" max="4362" width="12.6640625" style="5" customWidth="1"/>
    <col min="4363" max="4363" width="14.33203125" style="5" customWidth="1"/>
    <col min="4364" max="4364" width="11.88671875" style="5" customWidth="1"/>
    <col min="4365" max="4365" width="12.88671875" style="5" customWidth="1"/>
    <col min="4366" max="4366" width="15.109375" style="5" customWidth="1"/>
    <col min="4367" max="4367" width="12.109375" style="5" customWidth="1"/>
    <col min="4368" max="4368" width="14.5546875" style="5" customWidth="1"/>
    <col min="4369" max="4369" width="14.44140625" style="5" customWidth="1"/>
    <col min="4370" max="4370" width="17.5546875" style="5" customWidth="1"/>
    <col min="4371" max="4608" width="9.109375" style="5"/>
    <col min="4609" max="4609" width="12.33203125" style="5" customWidth="1"/>
    <col min="4610" max="4610" width="9.109375" style="5" customWidth="1"/>
    <col min="4611" max="4611" width="12.6640625" style="5" customWidth="1"/>
    <col min="4612" max="4612" width="10.88671875" style="5" customWidth="1"/>
    <col min="4613" max="4614" width="13.88671875" style="5" customWidth="1"/>
    <col min="4615" max="4615" width="17.5546875" style="5" customWidth="1"/>
    <col min="4616" max="4616" width="15.33203125" style="5" customWidth="1"/>
    <col min="4617" max="4617" width="15.44140625" style="5" customWidth="1"/>
    <col min="4618" max="4618" width="12.6640625" style="5" customWidth="1"/>
    <col min="4619" max="4619" width="14.33203125" style="5" customWidth="1"/>
    <col min="4620" max="4620" width="11.88671875" style="5" customWidth="1"/>
    <col min="4621" max="4621" width="12.88671875" style="5" customWidth="1"/>
    <col min="4622" max="4622" width="15.109375" style="5" customWidth="1"/>
    <col min="4623" max="4623" width="12.109375" style="5" customWidth="1"/>
    <col min="4624" max="4624" width="14.5546875" style="5" customWidth="1"/>
    <col min="4625" max="4625" width="14.44140625" style="5" customWidth="1"/>
    <col min="4626" max="4626" width="17.5546875" style="5" customWidth="1"/>
    <col min="4627" max="4864" width="9.109375" style="5"/>
    <col min="4865" max="4865" width="12.33203125" style="5" customWidth="1"/>
    <col min="4866" max="4866" width="9.109375" style="5" customWidth="1"/>
    <col min="4867" max="4867" width="12.6640625" style="5" customWidth="1"/>
    <col min="4868" max="4868" width="10.88671875" style="5" customWidth="1"/>
    <col min="4869" max="4870" width="13.88671875" style="5" customWidth="1"/>
    <col min="4871" max="4871" width="17.5546875" style="5" customWidth="1"/>
    <col min="4872" max="4872" width="15.33203125" style="5" customWidth="1"/>
    <col min="4873" max="4873" width="15.44140625" style="5" customWidth="1"/>
    <col min="4874" max="4874" width="12.6640625" style="5" customWidth="1"/>
    <col min="4875" max="4875" width="14.33203125" style="5" customWidth="1"/>
    <col min="4876" max="4876" width="11.88671875" style="5" customWidth="1"/>
    <col min="4877" max="4877" width="12.88671875" style="5" customWidth="1"/>
    <col min="4878" max="4878" width="15.109375" style="5" customWidth="1"/>
    <col min="4879" max="4879" width="12.109375" style="5" customWidth="1"/>
    <col min="4880" max="4880" width="14.5546875" style="5" customWidth="1"/>
    <col min="4881" max="4881" width="14.44140625" style="5" customWidth="1"/>
    <col min="4882" max="4882" width="17.5546875" style="5" customWidth="1"/>
    <col min="4883" max="5120" width="9.109375" style="5"/>
    <col min="5121" max="5121" width="12.33203125" style="5" customWidth="1"/>
    <col min="5122" max="5122" width="9.109375" style="5" customWidth="1"/>
    <col min="5123" max="5123" width="12.6640625" style="5" customWidth="1"/>
    <col min="5124" max="5124" width="10.88671875" style="5" customWidth="1"/>
    <col min="5125" max="5126" width="13.88671875" style="5" customWidth="1"/>
    <col min="5127" max="5127" width="17.5546875" style="5" customWidth="1"/>
    <col min="5128" max="5128" width="15.33203125" style="5" customWidth="1"/>
    <col min="5129" max="5129" width="15.44140625" style="5" customWidth="1"/>
    <col min="5130" max="5130" width="12.6640625" style="5" customWidth="1"/>
    <col min="5131" max="5131" width="14.33203125" style="5" customWidth="1"/>
    <col min="5132" max="5132" width="11.88671875" style="5" customWidth="1"/>
    <col min="5133" max="5133" width="12.88671875" style="5" customWidth="1"/>
    <col min="5134" max="5134" width="15.109375" style="5" customWidth="1"/>
    <col min="5135" max="5135" width="12.109375" style="5" customWidth="1"/>
    <col min="5136" max="5136" width="14.5546875" style="5" customWidth="1"/>
    <col min="5137" max="5137" width="14.44140625" style="5" customWidth="1"/>
    <col min="5138" max="5138" width="17.5546875" style="5" customWidth="1"/>
    <col min="5139" max="5376" width="9.109375" style="5"/>
    <col min="5377" max="5377" width="12.33203125" style="5" customWidth="1"/>
    <col min="5378" max="5378" width="9.109375" style="5" customWidth="1"/>
    <col min="5379" max="5379" width="12.6640625" style="5" customWidth="1"/>
    <col min="5380" max="5380" width="10.88671875" style="5" customWidth="1"/>
    <col min="5381" max="5382" width="13.88671875" style="5" customWidth="1"/>
    <col min="5383" max="5383" width="17.5546875" style="5" customWidth="1"/>
    <col min="5384" max="5384" width="15.33203125" style="5" customWidth="1"/>
    <col min="5385" max="5385" width="15.44140625" style="5" customWidth="1"/>
    <col min="5386" max="5386" width="12.6640625" style="5" customWidth="1"/>
    <col min="5387" max="5387" width="14.33203125" style="5" customWidth="1"/>
    <col min="5388" max="5388" width="11.88671875" style="5" customWidth="1"/>
    <col min="5389" max="5389" width="12.88671875" style="5" customWidth="1"/>
    <col min="5390" max="5390" width="15.109375" style="5" customWidth="1"/>
    <col min="5391" max="5391" width="12.109375" style="5" customWidth="1"/>
    <col min="5392" max="5392" width="14.5546875" style="5" customWidth="1"/>
    <col min="5393" max="5393" width="14.44140625" style="5" customWidth="1"/>
    <col min="5394" max="5394" width="17.5546875" style="5" customWidth="1"/>
    <col min="5395" max="5632" width="9.109375" style="5"/>
    <col min="5633" max="5633" width="12.33203125" style="5" customWidth="1"/>
    <col min="5634" max="5634" width="9.109375" style="5" customWidth="1"/>
    <col min="5635" max="5635" width="12.6640625" style="5" customWidth="1"/>
    <col min="5636" max="5636" width="10.88671875" style="5" customWidth="1"/>
    <col min="5637" max="5638" width="13.88671875" style="5" customWidth="1"/>
    <col min="5639" max="5639" width="17.5546875" style="5" customWidth="1"/>
    <col min="5640" max="5640" width="15.33203125" style="5" customWidth="1"/>
    <col min="5641" max="5641" width="15.44140625" style="5" customWidth="1"/>
    <col min="5642" max="5642" width="12.6640625" style="5" customWidth="1"/>
    <col min="5643" max="5643" width="14.33203125" style="5" customWidth="1"/>
    <col min="5644" max="5644" width="11.88671875" style="5" customWidth="1"/>
    <col min="5645" max="5645" width="12.88671875" style="5" customWidth="1"/>
    <col min="5646" max="5646" width="15.109375" style="5" customWidth="1"/>
    <col min="5647" max="5647" width="12.109375" style="5" customWidth="1"/>
    <col min="5648" max="5648" width="14.5546875" style="5" customWidth="1"/>
    <col min="5649" max="5649" width="14.44140625" style="5" customWidth="1"/>
    <col min="5650" max="5650" width="17.5546875" style="5" customWidth="1"/>
    <col min="5651" max="5888" width="9.109375" style="5"/>
    <col min="5889" max="5889" width="12.33203125" style="5" customWidth="1"/>
    <col min="5890" max="5890" width="9.109375" style="5" customWidth="1"/>
    <col min="5891" max="5891" width="12.6640625" style="5" customWidth="1"/>
    <col min="5892" max="5892" width="10.88671875" style="5" customWidth="1"/>
    <col min="5893" max="5894" width="13.88671875" style="5" customWidth="1"/>
    <col min="5895" max="5895" width="17.5546875" style="5" customWidth="1"/>
    <col min="5896" max="5896" width="15.33203125" style="5" customWidth="1"/>
    <col min="5897" max="5897" width="15.44140625" style="5" customWidth="1"/>
    <col min="5898" max="5898" width="12.6640625" style="5" customWidth="1"/>
    <col min="5899" max="5899" width="14.33203125" style="5" customWidth="1"/>
    <col min="5900" max="5900" width="11.88671875" style="5" customWidth="1"/>
    <col min="5901" max="5901" width="12.88671875" style="5" customWidth="1"/>
    <col min="5902" max="5902" width="15.109375" style="5" customWidth="1"/>
    <col min="5903" max="5903" width="12.109375" style="5" customWidth="1"/>
    <col min="5904" max="5904" width="14.5546875" style="5" customWidth="1"/>
    <col min="5905" max="5905" width="14.44140625" style="5" customWidth="1"/>
    <col min="5906" max="5906" width="17.5546875" style="5" customWidth="1"/>
    <col min="5907" max="6144" width="9.109375" style="5"/>
    <col min="6145" max="6145" width="12.33203125" style="5" customWidth="1"/>
    <col min="6146" max="6146" width="9.109375" style="5" customWidth="1"/>
    <col min="6147" max="6147" width="12.6640625" style="5" customWidth="1"/>
    <col min="6148" max="6148" width="10.88671875" style="5" customWidth="1"/>
    <col min="6149" max="6150" width="13.88671875" style="5" customWidth="1"/>
    <col min="6151" max="6151" width="17.5546875" style="5" customWidth="1"/>
    <col min="6152" max="6152" width="15.33203125" style="5" customWidth="1"/>
    <col min="6153" max="6153" width="15.44140625" style="5" customWidth="1"/>
    <col min="6154" max="6154" width="12.6640625" style="5" customWidth="1"/>
    <col min="6155" max="6155" width="14.33203125" style="5" customWidth="1"/>
    <col min="6156" max="6156" width="11.88671875" style="5" customWidth="1"/>
    <col min="6157" max="6157" width="12.88671875" style="5" customWidth="1"/>
    <col min="6158" max="6158" width="15.109375" style="5" customWidth="1"/>
    <col min="6159" max="6159" width="12.109375" style="5" customWidth="1"/>
    <col min="6160" max="6160" width="14.5546875" style="5" customWidth="1"/>
    <col min="6161" max="6161" width="14.44140625" style="5" customWidth="1"/>
    <col min="6162" max="6162" width="17.5546875" style="5" customWidth="1"/>
    <col min="6163" max="6400" width="9.109375" style="5"/>
    <col min="6401" max="6401" width="12.33203125" style="5" customWidth="1"/>
    <col min="6402" max="6402" width="9.109375" style="5" customWidth="1"/>
    <col min="6403" max="6403" width="12.6640625" style="5" customWidth="1"/>
    <col min="6404" max="6404" width="10.88671875" style="5" customWidth="1"/>
    <col min="6405" max="6406" width="13.88671875" style="5" customWidth="1"/>
    <col min="6407" max="6407" width="17.5546875" style="5" customWidth="1"/>
    <col min="6408" max="6408" width="15.33203125" style="5" customWidth="1"/>
    <col min="6409" max="6409" width="15.44140625" style="5" customWidth="1"/>
    <col min="6410" max="6410" width="12.6640625" style="5" customWidth="1"/>
    <col min="6411" max="6411" width="14.33203125" style="5" customWidth="1"/>
    <col min="6412" max="6412" width="11.88671875" style="5" customWidth="1"/>
    <col min="6413" max="6413" width="12.88671875" style="5" customWidth="1"/>
    <col min="6414" max="6414" width="15.109375" style="5" customWidth="1"/>
    <col min="6415" max="6415" width="12.109375" style="5" customWidth="1"/>
    <col min="6416" max="6416" width="14.5546875" style="5" customWidth="1"/>
    <col min="6417" max="6417" width="14.44140625" style="5" customWidth="1"/>
    <col min="6418" max="6418" width="17.5546875" style="5" customWidth="1"/>
    <col min="6419" max="6656" width="9.109375" style="5"/>
    <col min="6657" max="6657" width="12.33203125" style="5" customWidth="1"/>
    <col min="6658" max="6658" width="9.109375" style="5" customWidth="1"/>
    <col min="6659" max="6659" width="12.6640625" style="5" customWidth="1"/>
    <col min="6660" max="6660" width="10.88671875" style="5" customWidth="1"/>
    <col min="6661" max="6662" width="13.88671875" style="5" customWidth="1"/>
    <col min="6663" max="6663" width="17.5546875" style="5" customWidth="1"/>
    <col min="6664" max="6664" width="15.33203125" style="5" customWidth="1"/>
    <col min="6665" max="6665" width="15.44140625" style="5" customWidth="1"/>
    <col min="6666" max="6666" width="12.6640625" style="5" customWidth="1"/>
    <col min="6667" max="6667" width="14.33203125" style="5" customWidth="1"/>
    <col min="6668" max="6668" width="11.88671875" style="5" customWidth="1"/>
    <col min="6669" max="6669" width="12.88671875" style="5" customWidth="1"/>
    <col min="6670" max="6670" width="15.109375" style="5" customWidth="1"/>
    <col min="6671" max="6671" width="12.109375" style="5" customWidth="1"/>
    <col min="6672" max="6672" width="14.5546875" style="5" customWidth="1"/>
    <col min="6673" max="6673" width="14.44140625" style="5" customWidth="1"/>
    <col min="6674" max="6674" width="17.5546875" style="5" customWidth="1"/>
    <col min="6675" max="6912" width="9.109375" style="5"/>
    <col min="6913" max="6913" width="12.33203125" style="5" customWidth="1"/>
    <col min="6914" max="6914" width="9.109375" style="5" customWidth="1"/>
    <col min="6915" max="6915" width="12.6640625" style="5" customWidth="1"/>
    <col min="6916" max="6916" width="10.88671875" style="5" customWidth="1"/>
    <col min="6917" max="6918" width="13.88671875" style="5" customWidth="1"/>
    <col min="6919" max="6919" width="17.5546875" style="5" customWidth="1"/>
    <col min="6920" max="6920" width="15.33203125" style="5" customWidth="1"/>
    <col min="6921" max="6921" width="15.44140625" style="5" customWidth="1"/>
    <col min="6922" max="6922" width="12.6640625" style="5" customWidth="1"/>
    <col min="6923" max="6923" width="14.33203125" style="5" customWidth="1"/>
    <col min="6924" max="6924" width="11.88671875" style="5" customWidth="1"/>
    <col min="6925" max="6925" width="12.88671875" style="5" customWidth="1"/>
    <col min="6926" max="6926" width="15.109375" style="5" customWidth="1"/>
    <col min="6927" max="6927" width="12.109375" style="5" customWidth="1"/>
    <col min="6928" max="6928" width="14.5546875" style="5" customWidth="1"/>
    <col min="6929" max="6929" width="14.44140625" style="5" customWidth="1"/>
    <col min="6930" max="6930" width="17.5546875" style="5" customWidth="1"/>
    <col min="6931" max="7168" width="9.109375" style="5"/>
    <col min="7169" max="7169" width="12.33203125" style="5" customWidth="1"/>
    <col min="7170" max="7170" width="9.109375" style="5" customWidth="1"/>
    <col min="7171" max="7171" width="12.6640625" style="5" customWidth="1"/>
    <col min="7172" max="7172" width="10.88671875" style="5" customWidth="1"/>
    <col min="7173" max="7174" width="13.88671875" style="5" customWidth="1"/>
    <col min="7175" max="7175" width="17.5546875" style="5" customWidth="1"/>
    <col min="7176" max="7176" width="15.33203125" style="5" customWidth="1"/>
    <col min="7177" max="7177" width="15.44140625" style="5" customWidth="1"/>
    <col min="7178" max="7178" width="12.6640625" style="5" customWidth="1"/>
    <col min="7179" max="7179" width="14.33203125" style="5" customWidth="1"/>
    <col min="7180" max="7180" width="11.88671875" style="5" customWidth="1"/>
    <col min="7181" max="7181" width="12.88671875" style="5" customWidth="1"/>
    <col min="7182" max="7182" width="15.109375" style="5" customWidth="1"/>
    <col min="7183" max="7183" width="12.109375" style="5" customWidth="1"/>
    <col min="7184" max="7184" width="14.5546875" style="5" customWidth="1"/>
    <col min="7185" max="7185" width="14.44140625" style="5" customWidth="1"/>
    <col min="7186" max="7186" width="17.5546875" style="5" customWidth="1"/>
    <col min="7187" max="7424" width="9.109375" style="5"/>
    <col min="7425" max="7425" width="12.33203125" style="5" customWidth="1"/>
    <col min="7426" max="7426" width="9.109375" style="5" customWidth="1"/>
    <col min="7427" max="7427" width="12.6640625" style="5" customWidth="1"/>
    <col min="7428" max="7428" width="10.88671875" style="5" customWidth="1"/>
    <col min="7429" max="7430" width="13.88671875" style="5" customWidth="1"/>
    <col min="7431" max="7431" width="17.5546875" style="5" customWidth="1"/>
    <col min="7432" max="7432" width="15.33203125" style="5" customWidth="1"/>
    <col min="7433" max="7433" width="15.44140625" style="5" customWidth="1"/>
    <col min="7434" max="7434" width="12.6640625" style="5" customWidth="1"/>
    <col min="7435" max="7435" width="14.33203125" style="5" customWidth="1"/>
    <col min="7436" max="7436" width="11.88671875" style="5" customWidth="1"/>
    <col min="7437" max="7437" width="12.88671875" style="5" customWidth="1"/>
    <col min="7438" max="7438" width="15.109375" style="5" customWidth="1"/>
    <col min="7439" max="7439" width="12.109375" style="5" customWidth="1"/>
    <col min="7440" max="7440" width="14.5546875" style="5" customWidth="1"/>
    <col min="7441" max="7441" width="14.44140625" style="5" customWidth="1"/>
    <col min="7442" max="7442" width="17.5546875" style="5" customWidth="1"/>
    <col min="7443" max="7680" width="9.109375" style="5"/>
    <col min="7681" max="7681" width="12.33203125" style="5" customWidth="1"/>
    <col min="7682" max="7682" width="9.109375" style="5" customWidth="1"/>
    <col min="7683" max="7683" width="12.6640625" style="5" customWidth="1"/>
    <col min="7684" max="7684" width="10.88671875" style="5" customWidth="1"/>
    <col min="7685" max="7686" width="13.88671875" style="5" customWidth="1"/>
    <col min="7687" max="7687" width="17.5546875" style="5" customWidth="1"/>
    <col min="7688" max="7688" width="15.33203125" style="5" customWidth="1"/>
    <col min="7689" max="7689" width="15.44140625" style="5" customWidth="1"/>
    <col min="7690" max="7690" width="12.6640625" style="5" customWidth="1"/>
    <col min="7691" max="7691" width="14.33203125" style="5" customWidth="1"/>
    <col min="7692" max="7692" width="11.88671875" style="5" customWidth="1"/>
    <col min="7693" max="7693" width="12.88671875" style="5" customWidth="1"/>
    <col min="7694" max="7694" width="15.109375" style="5" customWidth="1"/>
    <col min="7695" max="7695" width="12.109375" style="5" customWidth="1"/>
    <col min="7696" max="7696" width="14.5546875" style="5" customWidth="1"/>
    <col min="7697" max="7697" width="14.44140625" style="5" customWidth="1"/>
    <col min="7698" max="7698" width="17.5546875" style="5" customWidth="1"/>
    <col min="7699" max="7936" width="9.109375" style="5"/>
    <col min="7937" max="7937" width="12.33203125" style="5" customWidth="1"/>
    <col min="7938" max="7938" width="9.109375" style="5" customWidth="1"/>
    <col min="7939" max="7939" width="12.6640625" style="5" customWidth="1"/>
    <col min="7940" max="7940" width="10.88671875" style="5" customWidth="1"/>
    <col min="7941" max="7942" width="13.88671875" style="5" customWidth="1"/>
    <col min="7943" max="7943" width="17.5546875" style="5" customWidth="1"/>
    <col min="7944" max="7944" width="15.33203125" style="5" customWidth="1"/>
    <col min="7945" max="7945" width="15.44140625" style="5" customWidth="1"/>
    <col min="7946" max="7946" width="12.6640625" style="5" customWidth="1"/>
    <col min="7947" max="7947" width="14.33203125" style="5" customWidth="1"/>
    <col min="7948" max="7948" width="11.88671875" style="5" customWidth="1"/>
    <col min="7949" max="7949" width="12.88671875" style="5" customWidth="1"/>
    <col min="7950" max="7950" width="15.109375" style="5" customWidth="1"/>
    <col min="7951" max="7951" width="12.109375" style="5" customWidth="1"/>
    <col min="7952" max="7952" width="14.5546875" style="5" customWidth="1"/>
    <col min="7953" max="7953" width="14.44140625" style="5" customWidth="1"/>
    <col min="7954" max="7954" width="17.5546875" style="5" customWidth="1"/>
    <col min="7955" max="8192" width="9.109375" style="5"/>
    <col min="8193" max="8193" width="12.33203125" style="5" customWidth="1"/>
    <col min="8194" max="8194" width="9.109375" style="5" customWidth="1"/>
    <col min="8195" max="8195" width="12.6640625" style="5" customWidth="1"/>
    <col min="8196" max="8196" width="10.88671875" style="5" customWidth="1"/>
    <col min="8197" max="8198" width="13.88671875" style="5" customWidth="1"/>
    <col min="8199" max="8199" width="17.5546875" style="5" customWidth="1"/>
    <col min="8200" max="8200" width="15.33203125" style="5" customWidth="1"/>
    <col min="8201" max="8201" width="15.44140625" style="5" customWidth="1"/>
    <col min="8202" max="8202" width="12.6640625" style="5" customWidth="1"/>
    <col min="8203" max="8203" width="14.33203125" style="5" customWidth="1"/>
    <col min="8204" max="8204" width="11.88671875" style="5" customWidth="1"/>
    <col min="8205" max="8205" width="12.88671875" style="5" customWidth="1"/>
    <col min="8206" max="8206" width="15.109375" style="5" customWidth="1"/>
    <col min="8207" max="8207" width="12.109375" style="5" customWidth="1"/>
    <col min="8208" max="8208" width="14.5546875" style="5" customWidth="1"/>
    <col min="8209" max="8209" width="14.44140625" style="5" customWidth="1"/>
    <col min="8210" max="8210" width="17.5546875" style="5" customWidth="1"/>
    <col min="8211" max="8448" width="9.109375" style="5"/>
    <col min="8449" max="8449" width="12.33203125" style="5" customWidth="1"/>
    <col min="8450" max="8450" width="9.109375" style="5" customWidth="1"/>
    <col min="8451" max="8451" width="12.6640625" style="5" customWidth="1"/>
    <col min="8452" max="8452" width="10.88671875" style="5" customWidth="1"/>
    <col min="8453" max="8454" width="13.88671875" style="5" customWidth="1"/>
    <col min="8455" max="8455" width="17.5546875" style="5" customWidth="1"/>
    <col min="8456" max="8456" width="15.33203125" style="5" customWidth="1"/>
    <col min="8457" max="8457" width="15.44140625" style="5" customWidth="1"/>
    <col min="8458" max="8458" width="12.6640625" style="5" customWidth="1"/>
    <col min="8459" max="8459" width="14.33203125" style="5" customWidth="1"/>
    <col min="8460" max="8460" width="11.88671875" style="5" customWidth="1"/>
    <col min="8461" max="8461" width="12.88671875" style="5" customWidth="1"/>
    <col min="8462" max="8462" width="15.109375" style="5" customWidth="1"/>
    <col min="8463" max="8463" width="12.109375" style="5" customWidth="1"/>
    <col min="8464" max="8464" width="14.5546875" style="5" customWidth="1"/>
    <col min="8465" max="8465" width="14.44140625" style="5" customWidth="1"/>
    <col min="8466" max="8466" width="17.5546875" style="5" customWidth="1"/>
    <col min="8467" max="8704" width="9.109375" style="5"/>
    <col min="8705" max="8705" width="12.33203125" style="5" customWidth="1"/>
    <col min="8706" max="8706" width="9.109375" style="5" customWidth="1"/>
    <col min="8707" max="8707" width="12.6640625" style="5" customWidth="1"/>
    <col min="8708" max="8708" width="10.88671875" style="5" customWidth="1"/>
    <col min="8709" max="8710" width="13.88671875" style="5" customWidth="1"/>
    <col min="8711" max="8711" width="17.5546875" style="5" customWidth="1"/>
    <col min="8712" max="8712" width="15.33203125" style="5" customWidth="1"/>
    <col min="8713" max="8713" width="15.44140625" style="5" customWidth="1"/>
    <col min="8714" max="8714" width="12.6640625" style="5" customWidth="1"/>
    <col min="8715" max="8715" width="14.33203125" style="5" customWidth="1"/>
    <col min="8716" max="8716" width="11.88671875" style="5" customWidth="1"/>
    <col min="8717" max="8717" width="12.88671875" style="5" customWidth="1"/>
    <col min="8718" max="8718" width="15.109375" style="5" customWidth="1"/>
    <col min="8719" max="8719" width="12.109375" style="5" customWidth="1"/>
    <col min="8720" max="8720" width="14.5546875" style="5" customWidth="1"/>
    <col min="8721" max="8721" width="14.44140625" style="5" customWidth="1"/>
    <col min="8722" max="8722" width="17.5546875" style="5" customWidth="1"/>
    <col min="8723" max="8960" width="9.109375" style="5"/>
    <col min="8961" max="8961" width="12.33203125" style="5" customWidth="1"/>
    <col min="8962" max="8962" width="9.109375" style="5" customWidth="1"/>
    <col min="8963" max="8963" width="12.6640625" style="5" customWidth="1"/>
    <col min="8964" max="8964" width="10.88671875" style="5" customWidth="1"/>
    <col min="8965" max="8966" width="13.88671875" style="5" customWidth="1"/>
    <col min="8967" max="8967" width="17.5546875" style="5" customWidth="1"/>
    <col min="8968" max="8968" width="15.33203125" style="5" customWidth="1"/>
    <col min="8969" max="8969" width="15.44140625" style="5" customWidth="1"/>
    <col min="8970" max="8970" width="12.6640625" style="5" customWidth="1"/>
    <col min="8971" max="8971" width="14.33203125" style="5" customWidth="1"/>
    <col min="8972" max="8972" width="11.88671875" style="5" customWidth="1"/>
    <col min="8973" max="8973" width="12.88671875" style="5" customWidth="1"/>
    <col min="8974" max="8974" width="15.109375" style="5" customWidth="1"/>
    <col min="8975" max="8975" width="12.109375" style="5" customWidth="1"/>
    <col min="8976" max="8976" width="14.5546875" style="5" customWidth="1"/>
    <col min="8977" max="8977" width="14.44140625" style="5" customWidth="1"/>
    <col min="8978" max="8978" width="17.5546875" style="5" customWidth="1"/>
    <col min="8979" max="9216" width="9.109375" style="5"/>
    <col min="9217" max="9217" width="12.33203125" style="5" customWidth="1"/>
    <col min="9218" max="9218" width="9.109375" style="5" customWidth="1"/>
    <col min="9219" max="9219" width="12.6640625" style="5" customWidth="1"/>
    <col min="9220" max="9220" width="10.88671875" style="5" customWidth="1"/>
    <col min="9221" max="9222" width="13.88671875" style="5" customWidth="1"/>
    <col min="9223" max="9223" width="17.5546875" style="5" customWidth="1"/>
    <col min="9224" max="9224" width="15.33203125" style="5" customWidth="1"/>
    <col min="9225" max="9225" width="15.44140625" style="5" customWidth="1"/>
    <col min="9226" max="9226" width="12.6640625" style="5" customWidth="1"/>
    <col min="9227" max="9227" width="14.33203125" style="5" customWidth="1"/>
    <col min="9228" max="9228" width="11.88671875" style="5" customWidth="1"/>
    <col min="9229" max="9229" width="12.88671875" style="5" customWidth="1"/>
    <col min="9230" max="9230" width="15.109375" style="5" customWidth="1"/>
    <col min="9231" max="9231" width="12.109375" style="5" customWidth="1"/>
    <col min="9232" max="9232" width="14.5546875" style="5" customWidth="1"/>
    <col min="9233" max="9233" width="14.44140625" style="5" customWidth="1"/>
    <col min="9234" max="9234" width="17.5546875" style="5" customWidth="1"/>
    <col min="9235" max="9472" width="9.109375" style="5"/>
    <col min="9473" max="9473" width="12.33203125" style="5" customWidth="1"/>
    <col min="9474" max="9474" width="9.109375" style="5" customWidth="1"/>
    <col min="9475" max="9475" width="12.6640625" style="5" customWidth="1"/>
    <col min="9476" max="9476" width="10.88671875" style="5" customWidth="1"/>
    <col min="9477" max="9478" width="13.88671875" style="5" customWidth="1"/>
    <col min="9479" max="9479" width="17.5546875" style="5" customWidth="1"/>
    <col min="9480" max="9480" width="15.33203125" style="5" customWidth="1"/>
    <col min="9481" max="9481" width="15.44140625" style="5" customWidth="1"/>
    <col min="9482" max="9482" width="12.6640625" style="5" customWidth="1"/>
    <col min="9483" max="9483" width="14.33203125" style="5" customWidth="1"/>
    <col min="9484" max="9484" width="11.88671875" style="5" customWidth="1"/>
    <col min="9485" max="9485" width="12.88671875" style="5" customWidth="1"/>
    <col min="9486" max="9486" width="15.109375" style="5" customWidth="1"/>
    <col min="9487" max="9487" width="12.109375" style="5" customWidth="1"/>
    <col min="9488" max="9488" width="14.5546875" style="5" customWidth="1"/>
    <col min="9489" max="9489" width="14.44140625" style="5" customWidth="1"/>
    <col min="9490" max="9490" width="17.5546875" style="5" customWidth="1"/>
    <col min="9491" max="9728" width="9.109375" style="5"/>
    <col min="9729" max="9729" width="12.33203125" style="5" customWidth="1"/>
    <col min="9730" max="9730" width="9.109375" style="5" customWidth="1"/>
    <col min="9731" max="9731" width="12.6640625" style="5" customWidth="1"/>
    <col min="9732" max="9732" width="10.88671875" style="5" customWidth="1"/>
    <col min="9733" max="9734" width="13.88671875" style="5" customWidth="1"/>
    <col min="9735" max="9735" width="17.5546875" style="5" customWidth="1"/>
    <col min="9736" max="9736" width="15.33203125" style="5" customWidth="1"/>
    <col min="9737" max="9737" width="15.44140625" style="5" customWidth="1"/>
    <col min="9738" max="9738" width="12.6640625" style="5" customWidth="1"/>
    <col min="9739" max="9739" width="14.33203125" style="5" customWidth="1"/>
    <col min="9740" max="9740" width="11.88671875" style="5" customWidth="1"/>
    <col min="9741" max="9741" width="12.88671875" style="5" customWidth="1"/>
    <col min="9742" max="9742" width="15.109375" style="5" customWidth="1"/>
    <col min="9743" max="9743" width="12.109375" style="5" customWidth="1"/>
    <col min="9744" max="9744" width="14.5546875" style="5" customWidth="1"/>
    <col min="9745" max="9745" width="14.44140625" style="5" customWidth="1"/>
    <col min="9746" max="9746" width="17.5546875" style="5" customWidth="1"/>
    <col min="9747" max="9984" width="9.109375" style="5"/>
    <col min="9985" max="9985" width="12.33203125" style="5" customWidth="1"/>
    <col min="9986" max="9986" width="9.109375" style="5" customWidth="1"/>
    <col min="9987" max="9987" width="12.6640625" style="5" customWidth="1"/>
    <col min="9988" max="9988" width="10.88671875" style="5" customWidth="1"/>
    <col min="9989" max="9990" width="13.88671875" style="5" customWidth="1"/>
    <col min="9991" max="9991" width="17.5546875" style="5" customWidth="1"/>
    <col min="9992" max="9992" width="15.33203125" style="5" customWidth="1"/>
    <col min="9993" max="9993" width="15.44140625" style="5" customWidth="1"/>
    <col min="9994" max="9994" width="12.6640625" style="5" customWidth="1"/>
    <col min="9995" max="9995" width="14.33203125" style="5" customWidth="1"/>
    <col min="9996" max="9996" width="11.88671875" style="5" customWidth="1"/>
    <col min="9997" max="9997" width="12.88671875" style="5" customWidth="1"/>
    <col min="9998" max="9998" width="15.109375" style="5" customWidth="1"/>
    <col min="9999" max="9999" width="12.109375" style="5" customWidth="1"/>
    <col min="10000" max="10000" width="14.5546875" style="5" customWidth="1"/>
    <col min="10001" max="10001" width="14.44140625" style="5" customWidth="1"/>
    <col min="10002" max="10002" width="17.5546875" style="5" customWidth="1"/>
    <col min="10003" max="10240" width="9.109375" style="5"/>
    <col min="10241" max="10241" width="12.33203125" style="5" customWidth="1"/>
    <col min="10242" max="10242" width="9.109375" style="5" customWidth="1"/>
    <col min="10243" max="10243" width="12.6640625" style="5" customWidth="1"/>
    <col min="10244" max="10244" width="10.88671875" style="5" customWidth="1"/>
    <col min="10245" max="10246" width="13.88671875" style="5" customWidth="1"/>
    <col min="10247" max="10247" width="17.5546875" style="5" customWidth="1"/>
    <col min="10248" max="10248" width="15.33203125" style="5" customWidth="1"/>
    <col min="10249" max="10249" width="15.44140625" style="5" customWidth="1"/>
    <col min="10250" max="10250" width="12.6640625" style="5" customWidth="1"/>
    <col min="10251" max="10251" width="14.33203125" style="5" customWidth="1"/>
    <col min="10252" max="10252" width="11.88671875" style="5" customWidth="1"/>
    <col min="10253" max="10253" width="12.88671875" style="5" customWidth="1"/>
    <col min="10254" max="10254" width="15.109375" style="5" customWidth="1"/>
    <col min="10255" max="10255" width="12.109375" style="5" customWidth="1"/>
    <col min="10256" max="10256" width="14.5546875" style="5" customWidth="1"/>
    <col min="10257" max="10257" width="14.44140625" style="5" customWidth="1"/>
    <col min="10258" max="10258" width="17.5546875" style="5" customWidth="1"/>
    <col min="10259" max="10496" width="9.109375" style="5"/>
    <col min="10497" max="10497" width="12.33203125" style="5" customWidth="1"/>
    <col min="10498" max="10498" width="9.109375" style="5" customWidth="1"/>
    <col min="10499" max="10499" width="12.6640625" style="5" customWidth="1"/>
    <col min="10500" max="10500" width="10.88671875" style="5" customWidth="1"/>
    <col min="10501" max="10502" width="13.88671875" style="5" customWidth="1"/>
    <col min="10503" max="10503" width="17.5546875" style="5" customWidth="1"/>
    <col min="10504" max="10504" width="15.33203125" style="5" customWidth="1"/>
    <col min="10505" max="10505" width="15.44140625" style="5" customWidth="1"/>
    <col min="10506" max="10506" width="12.6640625" style="5" customWidth="1"/>
    <col min="10507" max="10507" width="14.33203125" style="5" customWidth="1"/>
    <col min="10508" max="10508" width="11.88671875" style="5" customWidth="1"/>
    <col min="10509" max="10509" width="12.88671875" style="5" customWidth="1"/>
    <col min="10510" max="10510" width="15.109375" style="5" customWidth="1"/>
    <col min="10511" max="10511" width="12.109375" style="5" customWidth="1"/>
    <col min="10512" max="10512" width="14.5546875" style="5" customWidth="1"/>
    <col min="10513" max="10513" width="14.44140625" style="5" customWidth="1"/>
    <col min="10514" max="10514" width="17.5546875" style="5" customWidth="1"/>
    <col min="10515" max="10752" width="9.109375" style="5"/>
    <col min="10753" max="10753" width="12.33203125" style="5" customWidth="1"/>
    <col min="10754" max="10754" width="9.109375" style="5" customWidth="1"/>
    <col min="10755" max="10755" width="12.6640625" style="5" customWidth="1"/>
    <col min="10756" max="10756" width="10.88671875" style="5" customWidth="1"/>
    <col min="10757" max="10758" width="13.88671875" style="5" customWidth="1"/>
    <col min="10759" max="10759" width="17.5546875" style="5" customWidth="1"/>
    <col min="10760" max="10760" width="15.33203125" style="5" customWidth="1"/>
    <col min="10761" max="10761" width="15.44140625" style="5" customWidth="1"/>
    <col min="10762" max="10762" width="12.6640625" style="5" customWidth="1"/>
    <col min="10763" max="10763" width="14.33203125" style="5" customWidth="1"/>
    <col min="10764" max="10764" width="11.88671875" style="5" customWidth="1"/>
    <col min="10765" max="10765" width="12.88671875" style="5" customWidth="1"/>
    <col min="10766" max="10766" width="15.109375" style="5" customWidth="1"/>
    <col min="10767" max="10767" width="12.109375" style="5" customWidth="1"/>
    <col min="10768" max="10768" width="14.5546875" style="5" customWidth="1"/>
    <col min="10769" max="10769" width="14.44140625" style="5" customWidth="1"/>
    <col min="10770" max="10770" width="17.5546875" style="5" customWidth="1"/>
    <col min="10771" max="11008" width="9.109375" style="5"/>
    <col min="11009" max="11009" width="12.33203125" style="5" customWidth="1"/>
    <col min="11010" max="11010" width="9.109375" style="5" customWidth="1"/>
    <col min="11011" max="11011" width="12.6640625" style="5" customWidth="1"/>
    <col min="11012" max="11012" width="10.88671875" style="5" customWidth="1"/>
    <col min="11013" max="11014" width="13.88671875" style="5" customWidth="1"/>
    <col min="11015" max="11015" width="17.5546875" style="5" customWidth="1"/>
    <col min="11016" max="11016" width="15.33203125" style="5" customWidth="1"/>
    <col min="11017" max="11017" width="15.44140625" style="5" customWidth="1"/>
    <col min="11018" max="11018" width="12.6640625" style="5" customWidth="1"/>
    <col min="11019" max="11019" width="14.33203125" style="5" customWidth="1"/>
    <col min="11020" max="11020" width="11.88671875" style="5" customWidth="1"/>
    <col min="11021" max="11021" width="12.88671875" style="5" customWidth="1"/>
    <col min="11022" max="11022" width="15.109375" style="5" customWidth="1"/>
    <col min="11023" max="11023" width="12.109375" style="5" customWidth="1"/>
    <col min="11024" max="11024" width="14.5546875" style="5" customWidth="1"/>
    <col min="11025" max="11025" width="14.44140625" style="5" customWidth="1"/>
    <col min="11026" max="11026" width="17.5546875" style="5" customWidth="1"/>
    <col min="11027" max="11264" width="9.109375" style="5"/>
    <col min="11265" max="11265" width="12.33203125" style="5" customWidth="1"/>
    <col min="11266" max="11266" width="9.109375" style="5" customWidth="1"/>
    <col min="11267" max="11267" width="12.6640625" style="5" customWidth="1"/>
    <col min="11268" max="11268" width="10.88671875" style="5" customWidth="1"/>
    <col min="11269" max="11270" width="13.88671875" style="5" customWidth="1"/>
    <col min="11271" max="11271" width="17.5546875" style="5" customWidth="1"/>
    <col min="11272" max="11272" width="15.33203125" style="5" customWidth="1"/>
    <col min="11273" max="11273" width="15.44140625" style="5" customWidth="1"/>
    <col min="11274" max="11274" width="12.6640625" style="5" customWidth="1"/>
    <col min="11275" max="11275" width="14.33203125" style="5" customWidth="1"/>
    <col min="11276" max="11276" width="11.88671875" style="5" customWidth="1"/>
    <col min="11277" max="11277" width="12.88671875" style="5" customWidth="1"/>
    <col min="11278" max="11278" width="15.109375" style="5" customWidth="1"/>
    <col min="11279" max="11279" width="12.109375" style="5" customWidth="1"/>
    <col min="11280" max="11280" width="14.5546875" style="5" customWidth="1"/>
    <col min="11281" max="11281" width="14.44140625" style="5" customWidth="1"/>
    <col min="11282" max="11282" width="17.5546875" style="5" customWidth="1"/>
    <col min="11283" max="11520" width="9.109375" style="5"/>
    <col min="11521" max="11521" width="12.33203125" style="5" customWidth="1"/>
    <col min="11522" max="11522" width="9.109375" style="5" customWidth="1"/>
    <col min="11523" max="11523" width="12.6640625" style="5" customWidth="1"/>
    <col min="11524" max="11524" width="10.88671875" style="5" customWidth="1"/>
    <col min="11525" max="11526" width="13.88671875" style="5" customWidth="1"/>
    <col min="11527" max="11527" width="17.5546875" style="5" customWidth="1"/>
    <col min="11528" max="11528" width="15.33203125" style="5" customWidth="1"/>
    <col min="11529" max="11529" width="15.44140625" style="5" customWidth="1"/>
    <col min="11530" max="11530" width="12.6640625" style="5" customWidth="1"/>
    <col min="11531" max="11531" width="14.33203125" style="5" customWidth="1"/>
    <col min="11532" max="11532" width="11.88671875" style="5" customWidth="1"/>
    <col min="11533" max="11533" width="12.88671875" style="5" customWidth="1"/>
    <col min="11534" max="11534" width="15.109375" style="5" customWidth="1"/>
    <col min="11535" max="11535" width="12.109375" style="5" customWidth="1"/>
    <col min="11536" max="11536" width="14.5546875" style="5" customWidth="1"/>
    <col min="11537" max="11537" width="14.44140625" style="5" customWidth="1"/>
    <col min="11538" max="11538" width="17.5546875" style="5" customWidth="1"/>
    <col min="11539" max="11776" width="9.109375" style="5"/>
    <col min="11777" max="11777" width="12.33203125" style="5" customWidth="1"/>
    <col min="11778" max="11778" width="9.109375" style="5" customWidth="1"/>
    <col min="11779" max="11779" width="12.6640625" style="5" customWidth="1"/>
    <col min="11780" max="11780" width="10.88671875" style="5" customWidth="1"/>
    <col min="11781" max="11782" width="13.88671875" style="5" customWidth="1"/>
    <col min="11783" max="11783" width="17.5546875" style="5" customWidth="1"/>
    <col min="11784" max="11784" width="15.33203125" style="5" customWidth="1"/>
    <col min="11785" max="11785" width="15.44140625" style="5" customWidth="1"/>
    <col min="11786" max="11786" width="12.6640625" style="5" customWidth="1"/>
    <col min="11787" max="11787" width="14.33203125" style="5" customWidth="1"/>
    <col min="11788" max="11788" width="11.88671875" style="5" customWidth="1"/>
    <col min="11789" max="11789" width="12.88671875" style="5" customWidth="1"/>
    <col min="11790" max="11790" width="15.109375" style="5" customWidth="1"/>
    <col min="11791" max="11791" width="12.109375" style="5" customWidth="1"/>
    <col min="11792" max="11792" width="14.5546875" style="5" customWidth="1"/>
    <col min="11793" max="11793" width="14.44140625" style="5" customWidth="1"/>
    <col min="11794" max="11794" width="17.5546875" style="5" customWidth="1"/>
    <col min="11795" max="12032" width="9.109375" style="5"/>
    <col min="12033" max="12033" width="12.33203125" style="5" customWidth="1"/>
    <col min="12034" max="12034" width="9.109375" style="5" customWidth="1"/>
    <col min="12035" max="12035" width="12.6640625" style="5" customWidth="1"/>
    <col min="12036" max="12036" width="10.88671875" style="5" customWidth="1"/>
    <col min="12037" max="12038" width="13.88671875" style="5" customWidth="1"/>
    <col min="12039" max="12039" width="17.5546875" style="5" customWidth="1"/>
    <col min="12040" max="12040" width="15.33203125" style="5" customWidth="1"/>
    <col min="12041" max="12041" width="15.44140625" style="5" customWidth="1"/>
    <col min="12042" max="12042" width="12.6640625" style="5" customWidth="1"/>
    <col min="12043" max="12043" width="14.33203125" style="5" customWidth="1"/>
    <col min="12044" max="12044" width="11.88671875" style="5" customWidth="1"/>
    <col min="12045" max="12045" width="12.88671875" style="5" customWidth="1"/>
    <col min="12046" max="12046" width="15.109375" style="5" customWidth="1"/>
    <col min="12047" max="12047" width="12.109375" style="5" customWidth="1"/>
    <col min="12048" max="12048" width="14.5546875" style="5" customWidth="1"/>
    <col min="12049" max="12049" width="14.44140625" style="5" customWidth="1"/>
    <col min="12050" max="12050" width="17.5546875" style="5" customWidth="1"/>
    <col min="12051" max="12288" width="9.109375" style="5"/>
    <col min="12289" max="12289" width="12.33203125" style="5" customWidth="1"/>
    <col min="12290" max="12290" width="9.109375" style="5" customWidth="1"/>
    <col min="12291" max="12291" width="12.6640625" style="5" customWidth="1"/>
    <col min="12292" max="12292" width="10.88671875" style="5" customWidth="1"/>
    <col min="12293" max="12294" width="13.88671875" style="5" customWidth="1"/>
    <col min="12295" max="12295" width="17.5546875" style="5" customWidth="1"/>
    <col min="12296" max="12296" width="15.33203125" style="5" customWidth="1"/>
    <col min="12297" max="12297" width="15.44140625" style="5" customWidth="1"/>
    <col min="12298" max="12298" width="12.6640625" style="5" customWidth="1"/>
    <col min="12299" max="12299" width="14.33203125" style="5" customWidth="1"/>
    <col min="12300" max="12300" width="11.88671875" style="5" customWidth="1"/>
    <col min="12301" max="12301" width="12.88671875" style="5" customWidth="1"/>
    <col min="12302" max="12302" width="15.109375" style="5" customWidth="1"/>
    <col min="12303" max="12303" width="12.109375" style="5" customWidth="1"/>
    <col min="12304" max="12304" width="14.5546875" style="5" customWidth="1"/>
    <col min="12305" max="12305" width="14.44140625" style="5" customWidth="1"/>
    <col min="12306" max="12306" width="17.5546875" style="5" customWidth="1"/>
    <col min="12307" max="12544" width="9.109375" style="5"/>
    <col min="12545" max="12545" width="12.33203125" style="5" customWidth="1"/>
    <col min="12546" max="12546" width="9.109375" style="5" customWidth="1"/>
    <col min="12547" max="12547" width="12.6640625" style="5" customWidth="1"/>
    <col min="12548" max="12548" width="10.88671875" style="5" customWidth="1"/>
    <col min="12549" max="12550" width="13.88671875" style="5" customWidth="1"/>
    <col min="12551" max="12551" width="17.5546875" style="5" customWidth="1"/>
    <col min="12552" max="12552" width="15.33203125" style="5" customWidth="1"/>
    <col min="12553" max="12553" width="15.44140625" style="5" customWidth="1"/>
    <col min="12554" max="12554" width="12.6640625" style="5" customWidth="1"/>
    <col min="12555" max="12555" width="14.33203125" style="5" customWidth="1"/>
    <col min="12556" max="12556" width="11.88671875" style="5" customWidth="1"/>
    <col min="12557" max="12557" width="12.88671875" style="5" customWidth="1"/>
    <col min="12558" max="12558" width="15.109375" style="5" customWidth="1"/>
    <col min="12559" max="12559" width="12.109375" style="5" customWidth="1"/>
    <col min="12560" max="12560" width="14.5546875" style="5" customWidth="1"/>
    <col min="12561" max="12561" width="14.44140625" style="5" customWidth="1"/>
    <col min="12562" max="12562" width="17.5546875" style="5" customWidth="1"/>
    <col min="12563" max="12800" width="9.109375" style="5"/>
    <col min="12801" max="12801" width="12.33203125" style="5" customWidth="1"/>
    <col min="12802" max="12802" width="9.109375" style="5" customWidth="1"/>
    <col min="12803" max="12803" width="12.6640625" style="5" customWidth="1"/>
    <col min="12804" max="12804" width="10.88671875" style="5" customWidth="1"/>
    <col min="12805" max="12806" width="13.88671875" style="5" customWidth="1"/>
    <col min="12807" max="12807" width="17.5546875" style="5" customWidth="1"/>
    <col min="12808" max="12808" width="15.33203125" style="5" customWidth="1"/>
    <col min="12809" max="12809" width="15.44140625" style="5" customWidth="1"/>
    <col min="12810" max="12810" width="12.6640625" style="5" customWidth="1"/>
    <col min="12811" max="12811" width="14.33203125" style="5" customWidth="1"/>
    <col min="12812" max="12812" width="11.88671875" style="5" customWidth="1"/>
    <col min="12813" max="12813" width="12.88671875" style="5" customWidth="1"/>
    <col min="12814" max="12814" width="15.109375" style="5" customWidth="1"/>
    <col min="12815" max="12815" width="12.109375" style="5" customWidth="1"/>
    <col min="12816" max="12816" width="14.5546875" style="5" customWidth="1"/>
    <col min="12817" max="12817" width="14.44140625" style="5" customWidth="1"/>
    <col min="12818" max="12818" width="17.5546875" style="5" customWidth="1"/>
    <col min="12819" max="13056" width="9.109375" style="5"/>
    <col min="13057" max="13057" width="12.33203125" style="5" customWidth="1"/>
    <col min="13058" max="13058" width="9.109375" style="5" customWidth="1"/>
    <col min="13059" max="13059" width="12.6640625" style="5" customWidth="1"/>
    <col min="13060" max="13060" width="10.88671875" style="5" customWidth="1"/>
    <col min="13061" max="13062" width="13.88671875" style="5" customWidth="1"/>
    <col min="13063" max="13063" width="17.5546875" style="5" customWidth="1"/>
    <col min="13064" max="13064" width="15.33203125" style="5" customWidth="1"/>
    <col min="13065" max="13065" width="15.44140625" style="5" customWidth="1"/>
    <col min="13066" max="13066" width="12.6640625" style="5" customWidth="1"/>
    <col min="13067" max="13067" width="14.33203125" style="5" customWidth="1"/>
    <col min="13068" max="13068" width="11.88671875" style="5" customWidth="1"/>
    <col min="13069" max="13069" width="12.88671875" style="5" customWidth="1"/>
    <col min="13070" max="13070" width="15.109375" style="5" customWidth="1"/>
    <col min="13071" max="13071" width="12.109375" style="5" customWidth="1"/>
    <col min="13072" max="13072" width="14.5546875" style="5" customWidth="1"/>
    <col min="13073" max="13073" width="14.44140625" style="5" customWidth="1"/>
    <col min="13074" max="13074" width="17.5546875" style="5" customWidth="1"/>
    <col min="13075" max="13312" width="9.109375" style="5"/>
    <col min="13313" max="13313" width="12.33203125" style="5" customWidth="1"/>
    <col min="13314" max="13314" width="9.109375" style="5" customWidth="1"/>
    <col min="13315" max="13315" width="12.6640625" style="5" customWidth="1"/>
    <col min="13316" max="13316" width="10.88671875" style="5" customWidth="1"/>
    <col min="13317" max="13318" width="13.88671875" style="5" customWidth="1"/>
    <col min="13319" max="13319" width="17.5546875" style="5" customWidth="1"/>
    <col min="13320" max="13320" width="15.33203125" style="5" customWidth="1"/>
    <col min="13321" max="13321" width="15.44140625" style="5" customWidth="1"/>
    <col min="13322" max="13322" width="12.6640625" style="5" customWidth="1"/>
    <col min="13323" max="13323" width="14.33203125" style="5" customWidth="1"/>
    <col min="13324" max="13324" width="11.88671875" style="5" customWidth="1"/>
    <col min="13325" max="13325" width="12.88671875" style="5" customWidth="1"/>
    <col min="13326" max="13326" width="15.109375" style="5" customWidth="1"/>
    <col min="13327" max="13327" width="12.109375" style="5" customWidth="1"/>
    <col min="13328" max="13328" width="14.5546875" style="5" customWidth="1"/>
    <col min="13329" max="13329" width="14.44140625" style="5" customWidth="1"/>
    <col min="13330" max="13330" width="17.5546875" style="5" customWidth="1"/>
    <col min="13331" max="13568" width="9.109375" style="5"/>
    <col min="13569" max="13569" width="12.33203125" style="5" customWidth="1"/>
    <col min="13570" max="13570" width="9.109375" style="5" customWidth="1"/>
    <col min="13571" max="13571" width="12.6640625" style="5" customWidth="1"/>
    <col min="13572" max="13572" width="10.88671875" style="5" customWidth="1"/>
    <col min="13573" max="13574" width="13.88671875" style="5" customWidth="1"/>
    <col min="13575" max="13575" width="17.5546875" style="5" customWidth="1"/>
    <col min="13576" max="13576" width="15.33203125" style="5" customWidth="1"/>
    <col min="13577" max="13577" width="15.44140625" style="5" customWidth="1"/>
    <col min="13578" max="13578" width="12.6640625" style="5" customWidth="1"/>
    <col min="13579" max="13579" width="14.33203125" style="5" customWidth="1"/>
    <col min="13580" max="13580" width="11.88671875" style="5" customWidth="1"/>
    <col min="13581" max="13581" width="12.88671875" style="5" customWidth="1"/>
    <col min="13582" max="13582" width="15.109375" style="5" customWidth="1"/>
    <col min="13583" max="13583" width="12.109375" style="5" customWidth="1"/>
    <col min="13584" max="13584" width="14.5546875" style="5" customWidth="1"/>
    <col min="13585" max="13585" width="14.44140625" style="5" customWidth="1"/>
    <col min="13586" max="13586" width="17.5546875" style="5" customWidth="1"/>
    <col min="13587" max="13824" width="9.109375" style="5"/>
    <col min="13825" max="13825" width="12.33203125" style="5" customWidth="1"/>
    <col min="13826" max="13826" width="9.109375" style="5" customWidth="1"/>
    <col min="13827" max="13827" width="12.6640625" style="5" customWidth="1"/>
    <col min="13828" max="13828" width="10.88671875" style="5" customWidth="1"/>
    <col min="13829" max="13830" width="13.88671875" style="5" customWidth="1"/>
    <col min="13831" max="13831" width="17.5546875" style="5" customWidth="1"/>
    <col min="13832" max="13832" width="15.33203125" style="5" customWidth="1"/>
    <col min="13833" max="13833" width="15.44140625" style="5" customWidth="1"/>
    <col min="13834" max="13834" width="12.6640625" style="5" customWidth="1"/>
    <col min="13835" max="13835" width="14.33203125" style="5" customWidth="1"/>
    <col min="13836" max="13836" width="11.88671875" style="5" customWidth="1"/>
    <col min="13837" max="13837" width="12.88671875" style="5" customWidth="1"/>
    <col min="13838" max="13838" width="15.109375" style="5" customWidth="1"/>
    <col min="13839" max="13839" width="12.109375" style="5" customWidth="1"/>
    <col min="13840" max="13840" width="14.5546875" style="5" customWidth="1"/>
    <col min="13841" max="13841" width="14.44140625" style="5" customWidth="1"/>
    <col min="13842" max="13842" width="17.5546875" style="5" customWidth="1"/>
    <col min="13843" max="14080" width="9.109375" style="5"/>
    <col min="14081" max="14081" width="12.33203125" style="5" customWidth="1"/>
    <col min="14082" max="14082" width="9.109375" style="5" customWidth="1"/>
    <col min="14083" max="14083" width="12.6640625" style="5" customWidth="1"/>
    <col min="14084" max="14084" width="10.88671875" style="5" customWidth="1"/>
    <col min="14085" max="14086" width="13.88671875" style="5" customWidth="1"/>
    <col min="14087" max="14087" width="17.5546875" style="5" customWidth="1"/>
    <col min="14088" max="14088" width="15.33203125" style="5" customWidth="1"/>
    <col min="14089" max="14089" width="15.44140625" style="5" customWidth="1"/>
    <col min="14090" max="14090" width="12.6640625" style="5" customWidth="1"/>
    <col min="14091" max="14091" width="14.33203125" style="5" customWidth="1"/>
    <col min="14092" max="14092" width="11.88671875" style="5" customWidth="1"/>
    <col min="14093" max="14093" width="12.88671875" style="5" customWidth="1"/>
    <col min="14094" max="14094" width="15.109375" style="5" customWidth="1"/>
    <col min="14095" max="14095" width="12.109375" style="5" customWidth="1"/>
    <col min="14096" max="14096" width="14.5546875" style="5" customWidth="1"/>
    <col min="14097" max="14097" width="14.44140625" style="5" customWidth="1"/>
    <col min="14098" max="14098" width="17.5546875" style="5" customWidth="1"/>
    <col min="14099" max="14336" width="9.109375" style="5"/>
    <col min="14337" max="14337" width="12.33203125" style="5" customWidth="1"/>
    <col min="14338" max="14338" width="9.109375" style="5" customWidth="1"/>
    <col min="14339" max="14339" width="12.6640625" style="5" customWidth="1"/>
    <col min="14340" max="14340" width="10.88671875" style="5" customWidth="1"/>
    <col min="14341" max="14342" width="13.88671875" style="5" customWidth="1"/>
    <col min="14343" max="14343" width="17.5546875" style="5" customWidth="1"/>
    <col min="14344" max="14344" width="15.33203125" style="5" customWidth="1"/>
    <col min="14345" max="14345" width="15.44140625" style="5" customWidth="1"/>
    <col min="14346" max="14346" width="12.6640625" style="5" customWidth="1"/>
    <col min="14347" max="14347" width="14.33203125" style="5" customWidth="1"/>
    <col min="14348" max="14348" width="11.88671875" style="5" customWidth="1"/>
    <col min="14349" max="14349" width="12.88671875" style="5" customWidth="1"/>
    <col min="14350" max="14350" width="15.109375" style="5" customWidth="1"/>
    <col min="14351" max="14351" width="12.109375" style="5" customWidth="1"/>
    <col min="14352" max="14352" width="14.5546875" style="5" customWidth="1"/>
    <col min="14353" max="14353" width="14.44140625" style="5" customWidth="1"/>
    <col min="14354" max="14354" width="17.5546875" style="5" customWidth="1"/>
    <col min="14355" max="14592" width="9.109375" style="5"/>
    <col min="14593" max="14593" width="12.33203125" style="5" customWidth="1"/>
    <col min="14594" max="14594" width="9.109375" style="5" customWidth="1"/>
    <col min="14595" max="14595" width="12.6640625" style="5" customWidth="1"/>
    <col min="14596" max="14596" width="10.88671875" style="5" customWidth="1"/>
    <col min="14597" max="14598" width="13.88671875" style="5" customWidth="1"/>
    <col min="14599" max="14599" width="17.5546875" style="5" customWidth="1"/>
    <col min="14600" max="14600" width="15.33203125" style="5" customWidth="1"/>
    <col min="14601" max="14601" width="15.44140625" style="5" customWidth="1"/>
    <col min="14602" max="14602" width="12.6640625" style="5" customWidth="1"/>
    <col min="14603" max="14603" width="14.33203125" style="5" customWidth="1"/>
    <col min="14604" max="14604" width="11.88671875" style="5" customWidth="1"/>
    <col min="14605" max="14605" width="12.88671875" style="5" customWidth="1"/>
    <col min="14606" max="14606" width="15.109375" style="5" customWidth="1"/>
    <col min="14607" max="14607" width="12.109375" style="5" customWidth="1"/>
    <col min="14608" max="14608" width="14.5546875" style="5" customWidth="1"/>
    <col min="14609" max="14609" width="14.44140625" style="5" customWidth="1"/>
    <col min="14610" max="14610" width="17.5546875" style="5" customWidth="1"/>
    <col min="14611" max="14848" width="9.109375" style="5"/>
    <col min="14849" max="14849" width="12.33203125" style="5" customWidth="1"/>
    <col min="14850" max="14850" width="9.109375" style="5" customWidth="1"/>
    <col min="14851" max="14851" width="12.6640625" style="5" customWidth="1"/>
    <col min="14852" max="14852" width="10.88671875" style="5" customWidth="1"/>
    <col min="14853" max="14854" width="13.88671875" style="5" customWidth="1"/>
    <col min="14855" max="14855" width="17.5546875" style="5" customWidth="1"/>
    <col min="14856" max="14856" width="15.33203125" style="5" customWidth="1"/>
    <col min="14857" max="14857" width="15.44140625" style="5" customWidth="1"/>
    <col min="14858" max="14858" width="12.6640625" style="5" customWidth="1"/>
    <col min="14859" max="14859" width="14.33203125" style="5" customWidth="1"/>
    <col min="14860" max="14860" width="11.88671875" style="5" customWidth="1"/>
    <col min="14861" max="14861" width="12.88671875" style="5" customWidth="1"/>
    <col min="14862" max="14862" width="15.109375" style="5" customWidth="1"/>
    <col min="14863" max="14863" width="12.109375" style="5" customWidth="1"/>
    <col min="14864" max="14864" width="14.5546875" style="5" customWidth="1"/>
    <col min="14865" max="14865" width="14.44140625" style="5" customWidth="1"/>
    <col min="14866" max="14866" width="17.5546875" style="5" customWidth="1"/>
    <col min="14867" max="15104" width="9.109375" style="5"/>
    <col min="15105" max="15105" width="12.33203125" style="5" customWidth="1"/>
    <col min="15106" max="15106" width="9.109375" style="5" customWidth="1"/>
    <col min="15107" max="15107" width="12.6640625" style="5" customWidth="1"/>
    <col min="15108" max="15108" width="10.88671875" style="5" customWidth="1"/>
    <col min="15109" max="15110" width="13.88671875" style="5" customWidth="1"/>
    <col min="15111" max="15111" width="17.5546875" style="5" customWidth="1"/>
    <col min="15112" max="15112" width="15.33203125" style="5" customWidth="1"/>
    <col min="15113" max="15113" width="15.44140625" style="5" customWidth="1"/>
    <col min="15114" max="15114" width="12.6640625" style="5" customWidth="1"/>
    <col min="15115" max="15115" width="14.33203125" style="5" customWidth="1"/>
    <col min="15116" max="15116" width="11.88671875" style="5" customWidth="1"/>
    <col min="15117" max="15117" width="12.88671875" style="5" customWidth="1"/>
    <col min="15118" max="15118" width="15.109375" style="5" customWidth="1"/>
    <col min="15119" max="15119" width="12.109375" style="5" customWidth="1"/>
    <col min="15120" max="15120" width="14.5546875" style="5" customWidth="1"/>
    <col min="15121" max="15121" width="14.44140625" style="5" customWidth="1"/>
    <col min="15122" max="15122" width="17.5546875" style="5" customWidth="1"/>
    <col min="15123" max="15360" width="9.109375" style="5"/>
    <col min="15361" max="15361" width="12.33203125" style="5" customWidth="1"/>
    <col min="15362" max="15362" width="9.109375" style="5" customWidth="1"/>
    <col min="15363" max="15363" width="12.6640625" style="5" customWidth="1"/>
    <col min="15364" max="15364" width="10.88671875" style="5" customWidth="1"/>
    <col min="15365" max="15366" width="13.88671875" style="5" customWidth="1"/>
    <col min="15367" max="15367" width="17.5546875" style="5" customWidth="1"/>
    <col min="15368" max="15368" width="15.33203125" style="5" customWidth="1"/>
    <col min="15369" max="15369" width="15.44140625" style="5" customWidth="1"/>
    <col min="15370" max="15370" width="12.6640625" style="5" customWidth="1"/>
    <col min="15371" max="15371" width="14.33203125" style="5" customWidth="1"/>
    <col min="15372" max="15372" width="11.88671875" style="5" customWidth="1"/>
    <col min="15373" max="15373" width="12.88671875" style="5" customWidth="1"/>
    <col min="15374" max="15374" width="15.109375" style="5" customWidth="1"/>
    <col min="15375" max="15375" width="12.109375" style="5" customWidth="1"/>
    <col min="15376" max="15376" width="14.5546875" style="5" customWidth="1"/>
    <col min="15377" max="15377" width="14.44140625" style="5" customWidth="1"/>
    <col min="15378" max="15378" width="17.5546875" style="5" customWidth="1"/>
    <col min="15379" max="15616" width="9.109375" style="5"/>
    <col min="15617" max="15617" width="12.33203125" style="5" customWidth="1"/>
    <col min="15618" max="15618" width="9.109375" style="5" customWidth="1"/>
    <col min="15619" max="15619" width="12.6640625" style="5" customWidth="1"/>
    <col min="15620" max="15620" width="10.88671875" style="5" customWidth="1"/>
    <col min="15621" max="15622" width="13.88671875" style="5" customWidth="1"/>
    <col min="15623" max="15623" width="17.5546875" style="5" customWidth="1"/>
    <col min="15624" max="15624" width="15.33203125" style="5" customWidth="1"/>
    <col min="15625" max="15625" width="15.44140625" style="5" customWidth="1"/>
    <col min="15626" max="15626" width="12.6640625" style="5" customWidth="1"/>
    <col min="15627" max="15627" width="14.33203125" style="5" customWidth="1"/>
    <col min="15628" max="15628" width="11.88671875" style="5" customWidth="1"/>
    <col min="15629" max="15629" width="12.88671875" style="5" customWidth="1"/>
    <col min="15630" max="15630" width="15.109375" style="5" customWidth="1"/>
    <col min="15631" max="15631" width="12.109375" style="5" customWidth="1"/>
    <col min="15632" max="15632" width="14.5546875" style="5" customWidth="1"/>
    <col min="15633" max="15633" width="14.44140625" style="5" customWidth="1"/>
    <col min="15634" max="15634" width="17.5546875" style="5" customWidth="1"/>
    <col min="15635" max="15872" width="9.109375" style="5"/>
    <col min="15873" max="15873" width="12.33203125" style="5" customWidth="1"/>
    <col min="15874" max="15874" width="9.109375" style="5" customWidth="1"/>
    <col min="15875" max="15875" width="12.6640625" style="5" customWidth="1"/>
    <col min="15876" max="15876" width="10.88671875" style="5" customWidth="1"/>
    <col min="15877" max="15878" width="13.88671875" style="5" customWidth="1"/>
    <col min="15879" max="15879" width="17.5546875" style="5" customWidth="1"/>
    <col min="15880" max="15880" width="15.33203125" style="5" customWidth="1"/>
    <col min="15881" max="15881" width="15.44140625" style="5" customWidth="1"/>
    <col min="15882" max="15882" width="12.6640625" style="5" customWidth="1"/>
    <col min="15883" max="15883" width="14.33203125" style="5" customWidth="1"/>
    <col min="15884" max="15884" width="11.88671875" style="5" customWidth="1"/>
    <col min="15885" max="15885" width="12.88671875" style="5" customWidth="1"/>
    <col min="15886" max="15886" width="15.109375" style="5" customWidth="1"/>
    <col min="15887" max="15887" width="12.109375" style="5" customWidth="1"/>
    <col min="15888" max="15888" width="14.5546875" style="5" customWidth="1"/>
    <col min="15889" max="15889" width="14.44140625" style="5" customWidth="1"/>
    <col min="15890" max="15890" width="17.5546875" style="5" customWidth="1"/>
    <col min="15891" max="16128" width="9.109375" style="5"/>
    <col min="16129" max="16129" width="12.33203125" style="5" customWidth="1"/>
    <col min="16130" max="16130" width="9.109375" style="5" customWidth="1"/>
    <col min="16131" max="16131" width="12.6640625" style="5" customWidth="1"/>
    <col min="16132" max="16132" width="10.88671875" style="5" customWidth="1"/>
    <col min="16133" max="16134" width="13.88671875" style="5" customWidth="1"/>
    <col min="16135" max="16135" width="17.5546875" style="5" customWidth="1"/>
    <col min="16136" max="16136" width="15.33203125" style="5" customWidth="1"/>
    <col min="16137" max="16137" width="15.44140625" style="5" customWidth="1"/>
    <col min="16138" max="16138" width="12.6640625" style="5" customWidth="1"/>
    <col min="16139" max="16139" width="14.33203125" style="5" customWidth="1"/>
    <col min="16140" max="16140" width="11.88671875" style="5" customWidth="1"/>
    <col min="16141" max="16141" width="12.88671875" style="5" customWidth="1"/>
    <col min="16142" max="16142" width="15.109375" style="5" customWidth="1"/>
    <col min="16143" max="16143" width="12.109375" style="5" customWidth="1"/>
    <col min="16144" max="16144" width="14.5546875" style="5" customWidth="1"/>
    <col min="16145" max="16145" width="14.44140625" style="5" customWidth="1"/>
    <col min="16146" max="16146" width="17.5546875" style="5" customWidth="1"/>
    <col min="16147" max="16384" width="9.109375" style="5"/>
  </cols>
  <sheetData>
    <row r="2" spans="1:19" ht="14.25" customHeight="1" x14ac:dyDescent="0.3">
      <c r="A2" s="11"/>
      <c r="B2" s="11"/>
      <c r="C2" s="11"/>
      <c r="D2" s="11"/>
      <c r="E2" s="11"/>
      <c r="F2" s="11"/>
      <c r="G2" s="11"/>
      <c r="H2" s="11"/>
      <c r="I2" s="11"/>
      <c r="J2" s="11"/>
      <c r="K2" s="11"/>
      <c r="L2" s="11"/>
      <c r="M2" s="11"/>
      <c r="N2" s="11"/>
      <c r="O2" s="11"/>
      <c r="P2" s="11"/>
      <c r="Q2" s="11"/>
      <c r="R2" s="11"/>
    </row>
    <row r="3" spans="1:19" s="35" customFormat="1" ht="69" x14ac:dyDescent="0.3">
      <c r="A3" s="33" t="s">
        <v>30</v>
      </c>
      <c r="B3" s="33" t="s">
        <v>33</v>
      </c>
      <c r="C3" s="33" t="s">
        <v>34</v>
      </c>
      <c r="D3" s="33" t="s">
        <v>20</v>
      </c>
      <c r="E3" s="33" t="s">
        <v>35</v>
      </c>
      <c r="F3" s="33" t="s">
        <v>36</v>
      </c>
      <c r="G3" s="33" t="s">
        <v>37</v>
      </c>
      <c r="H3" s="33" t="s">
        <v>38</v>
      </c>
      <c r="I3" s="33" t="s">
        <v>39</v>
      </c>
      <c r="J3" s="33" t="s">
        <v>25</v>
      </c>
      <c r="K3" s="33" t="s">
        <v>40</v>
      </c>
      <c r="L3" s="34" t="s">
        <v>41</v>
      </c>
      <c r="M3" s="33" t="s">
        <v>42</v>
      </c>
      <c r="N3" s="33" t="s">
        <v>43</v>
      </c>
      <c r="O3" s="33" t="s">
        <v>44</v>
      </c>
      <c r="P3" s="33" t="s">
        <v>45</v>
      </c>
      <c r="Q3" s="33" t="s">
        <v>46</v>
      </c>
      <c r="R3" s="33" t="s">
        <v>47</v>
      </c>
    </row>
    <row r="4" spans="1:19" s="35" customFormat="1" x14ac:dyDescent="0.3">
      <c r="A4" s="36" t="s">
        <v>91</v>
      </c>
      <c r="B4" s="37" t="s">
        <v>48</v>
      </c>
      <c r="C4" s="38" t="s">
        <v>49</v>
      </c>
      <c r="D4" s="38" t="s">
        <v>50</v>
      </c>
      <c r="E4" s="38" t="s">
        <v>12</v>
      </c>
      <c r="F4" s="38" t="s">
        <v>51</v>
      </c>
      <c r="G4" s="38" t="s">
        <v>52</v>
      </c>
      <c r="H4" s="38" t="s">
        <v>53</v>
      </c>
      <c r="I4" s="38" t="s">
        <v>54</v>
      </c>
      <c r="J4" s="38" t="s">
        <v>55</v>
      </c>
      <c r="K4" s="38" t="s">
        <v>14</v>
      </c>
      <c r="L4" s="39" t="s">
        <v>56</v>
      </c>
      <c r="M4" s="38" t="s">
        <v>57</v>
      </c>
      <c r="N4" s="38" t="s">
        <v>6</v>
      </c>
      <c r="O4" s="38" t="s">
        <v>58</v>
      </c>
      <c r="P4" s="38" t="s">
        <v>59</v>
      </c>
      <c r="Q4" s="38" t="s">
        <v>60</v>
      </c>
      <c r="R4" s="40" t="s">
        <v>61</v>
      </c>
      <c r="S4" s="5"/>
    </row>
    <row r="5" spans="1:19" s="61" customFormat="1" ht="27.6" x14ac:dyDescent="0.3">
      <c r="A5" s="33" t="s">
        <v>2</v>
      </c>
      <c r="B5" s="58"/>
      <c r="C5" s="59"/>
      <c r="D5" s="62" t="s">
        <v>62</v>
      </c>
      <c r="E5" s="62"/>
      <c r="F5" s="62" t="s">
        <v>89</v>
      </c>
      <c r="G5" s="62" t="s">
        <v>88</v>
      </c>
      <c r="H5" s="62" t="s">
        <v>92</v>
      </c>
      <c r="I5" s="62" t="s">
        <v>87</v>
      </c>
      <c r="J5" s="62" t="s">
        <v>63</v>
      </c>
      <c r="K5" s="62" t="s">
        <v>93</v>
      </c>
      <c r="L5" s="63" t="s">
        <v>64</v>
      </c>
      <c r="M5" s="62" t="s">
        <v>65</v>
      </c>
      <c r="N5" s="62"/>
      <c r="O5" s="62" t="s">
        <v>94</v>
      </c>
      <c r="P5" s="62" t="s">
        <v>90</v>
      </c>
      <c r="Q5" s="59"/>
      <c r="R5" s="60"/>
    </row>
    <row r="6" spans="1:19" ht="14.25" customHeight="1" x14ac:dyDescent="0.3">
      <c r="A6" s="13">
        <f>Data!A4</f>
        <v>40179</v>
      </c>
      <c r="B6" s="50">
        <f>Data!B4</f>
        <v>360</v>
      </c>
      <c r="C6" s="50">
        <f>Data!C4</f>
        <v>442</v>
      </c>
      <c r="D6" s="51">
        <f t="shared" ref="D6:D14" si="0">B6-C6</f>
        <v>-82</v>
      </c>
      <c r="E6" s="52">
        <f t="shared" ref="E6:E14" si="1">ABS((B6-$B$16))</f>
        <v>192.77777777777783</v>
      </c>
      <c r="F6" s="52">
        <f>SUM(E6)</f>
        <v>192.77777777777783</v>
      </c>
      <c r="G6" s="51">
        <f>SUM(D$6:D6)</f>
        <v>-82</v>
      </c>
      <c r="H6" s="50">
        <f t="shared" ref="H6:H14" si="2">ABS(D6)</f>
        <v>82</v>
      </c>
      <c r="I6" s="51">
        <f>SUM($H$6)</f>
        <v>82</v>
      </c>
      <c r="J6" s="52">
        <f t="shared" ref="J6:J14" si="3">I6/F6</f>
        <v>0.42536023054755034</v>
      </c>
      <c r="K6" s="51">
        <f>AVERAGE($H$6:H6)</f>
        <v>82</v>
      </c>
      <c r="L6" s="53">
        <f t="shared" ref="L6:L14" si="4">D6/B6</f>
        <v>-0.22777777777777777</v>
      </c>
      <c r="M6" s="54">
        <f t="shared" ref="M6:M14" si="5">H6/B6</f>
        <v>0.22777777777777777</v>
      </c>
      <c r="N6" s="55"/>
      <c r="O6" s="56">
        <f>SUM(D$6:D6)/K6</f>
        <v>-1</v>
      </c>
      <c r="P6" s="57">
        <f t="shared" ref="P6:P14" si="6">(B6-C6)^2</f>
        <v>6724</v>
      </c>
      <c r="Q6" s="57">
        <f t="shared" ref="Q6:Q14" si="7">(B6-$B$16)^2</f>
        <v>37163.271604938294</v>
      </c>
      <c r="R6" s="21"/>
    </row>
    <row r="7" spans="1:19" ht="14.25" customHeight="1" x14ac:dyDescent="0.25">
      <c r="A7" s="13">
        <f>Data!A5</f>
        <v>40210</v>
      </c>
      <c r="B7" s="50">
        <f>Data!B5</f>
        <v>381</v>
      </c>
      <c r="C7" s="50">
        <f>Data!C5</f>
        <v>469</v>
      </c>
      <c r="D7" s="15">
        <f t="shared" si="0"/>
        <v>-88</v>
      </c>
      <c r="E7" s="16">
        <f t="shared" si="1"/>
        <v>171.77777777777783</v>
      </c>
      <c r="F7" s="16">
        <f>SUM($E$6:E7)</f>
        <v>364.55555555555566</v>
      </c>
      <c r="G7" s="15">
        <f>SUM(D$6:D7)</f>
        <v>-170</v>
      </c>
      <c r="H7" s="14">
        <f t="shared" si="2"/>
        <v>88</v>
      </c>
      <c r="I7" s="15">
        <f>SUM($H$6:H7)</f>
        <v>170</v>
      </c>
      <c r="J7" s="16">
        <f t="shared" si="3"/>
        <v>0.46632124352331594</v>
      </c>
      <c r="K7" s="15">
        <f>AVERAGE($H$6:H7)</f>
        <v>85</v>
      </c>
      <c r="L7" s="17">
        <f t="shared" si="4"/>
        <v>-0.23097112860892388</v>
      </c>
      <c r="M7" s="18">
        <f t="shared" si="5"/>
        <v>0.23097112860892388</v>
      </c>
      <c r="N7" s="10">
        <f t="shared" ref="N7:N14" si="8">ABS((B7-B6))</f>
        <v>21</v>
      </c>
      <c r="O7" s="19">
        <f>SUM(D$6:D7)/K7</f>
        <v>-2</v>
      </c>
      <c r="P7" s="20">
        <f t="shared" si="6"/>
        <v>7744</v>
      </c>
      <c r="Q7" s="20">
        <f t="shared" si="7"/>
        <v>29507.604938271623</v>
      </c>
      <c r="R7" s="21">
        <f t="shared" ref="R7:R14" si="9">(D7-D6)^2</f>
        <v>36</v>
      </c>
    </row>
    <row r="8" spans="1:19" ht="14.25" customHeight="1" x14ac:dyDescent="0.25">
      <c r="A8" s="13">
        <f>Data!A6</f>
        <v>40238</v>
      </c>
      <c r="B8" s="50">
        <f>Data!B6</f>
        <v>391</v>
      </c>
      <c r="C8" s="50">
        <f>Data!C6</f>
        <v>371</v>
      </c>
      <c r="D8" s="15">
        <f t="shared" si="0"/>
        <v>20</v>
      </c>
      <c r="E8" s="16">
        <f t="shared" si="1"/>
        <v>161.77777777777783</v>
      </c>
      <c r="F8" s="16">
        <f>SUM($E$6:E8)</f>
        <v>526.33333333333348</v>
      </c>
      <c r="G8" s="15">
        <f>SUM(D$6:D8)</f>
        <v>-150</v>
      </c>
      <c r="H8" s="14">
        <f t="shared" si="2"/>
        <v>20</v>
      </c>
      <c r="I8" s="15">
        <f>SUM($H$6:H8)</f>
        <v>190</v>
      </c>
      <c r="J8" s="16">
        <f t="shared" si="3"/>
        <v>0.36098796706776431</v>
      </c>
      <c r="K8" s="15">
        <f>AVERAGE($H$6:H8)</f>
        <v>63.333333333333336</v>
      </c>
      <c r="L8" s="17">
        <f t="shared" si="4"/>
        <v>5.1150895140664961E-2</v>
      </c>
      <c r="M8" s="18">
        <f t="shared" si="5"/>
        <v>5.1150895140664961E-2</v>
      </c>
      <c r="N8" s="10">
        <f t="shared" si="8"/>
        <v>10</v>
      </c>
      <c r="O8" s="19">
        <f>SUM(D$6:D8)/K8</f>
        <v>-2.3684210526315788</v>
      </c>
      <c r="P8" s="20">
        <f t="shared" si="6"/>
        <v>400</v>
      </c>
      <c r="Q8" s="20">
        <f t="shared" si="7"/>
        <v>26172.049382716064</v>
      </c>
      <c r="R8" s="21">
        <f t="shared" si="9"/>
        <v>11664</v>
      </c>
    </row>
    <row r="9" spans="1:19" ht="14.25" customHeight="1" x14ac:dyDescent="0.25">
      <c r="A9" s="13">
        <f>Data!A7</f>
        <v>40269</v>
      </c>
      <c r="B9" s="50">
        <f>Data!B7</f>
        <v>601</v>
      </c>
      <c r="C9" s="50">
        <f>Data!C7</f>
        <v>654</v>
      </c>
      <c r="D9" s="15">
        <f t="shared" si="0"/>
        <v>-53</v>
      </c>
      <c r="E9" s="16">
        <f t="shared" si="1"/>
        <v>48.222222222222172</v>
      </c>
      <c r="F9" s="16">
        <f>SUM($E$6:E9)</f>
        <v>574.55555555555566</v>
      </c>
      <c r="G9" s="15">
        <f>SUM(D$6:D9)</f>
        <v>-203</v>
      </c>
      <c r="H9" s="14">
        <f t="shared" si="2"/>
        <v>53</v>
      </c>
      <c r="I9" s="15">
        <f>SUM($H$6:H9)</f>
        <v>243</v>
      </c>
      <c r="J9" s="16">
        <f t="shared" si="3"/>
        <v>0.42293560239798872</v>
      </c>
      <c r="K9" s="15">
        <f>AVERAGE($H$6:H9)</f>
        <v>60.75</v>
      </c>
      <c r="L9" s="17">
        <f t="shared" si="4"/>
        <v>-8.8186356073211319E-2</v>
      </c>
      <c r="M9" s="18">
        <f t="shared" si="5"/>
        <v>8.8186356073211319E-2</v>
      </c>
      <c r="N9" s="10">
        <f t="shared" si="8"/>
        <v>210</v>
      </c>
      <c r="O9" s="19">
        <f>SUM(D$6:D9)/K9</f>
        <v>-3.3415637860082303</v>
      </c>
      <c r="P9" s="20">
        <f t="shared" si="6"/>
        <v>2809</v>
      </c>
      <c r="Q9" s="20">
        <f t="shared" si="7"/>
        <v>2325.3827160493779</v>
      </c>
      <c r="R9" s="21">
        <f t="shared" si="9"/>
        <v>5329</v>
      </c>
    </row>
    <row r="10" spans="1:19" ht="14.25" customHeight="1" x14ac:dyDescent="0.25">
      <c r="A10" s="13">
        <f>Data!A8</f>
        <v>40299</v>
      </c>
      <c r="B10" s="50">
        <f>Data!B8</f>
        <v>666</v>
      </c>
      <c r="C10" s="50">
        <f>Data!C8</f>
        <v>710</v>
      </c>
      <c r="D10" s="15">
        <f t="shared" si="0"/>
        <v>-44</v>
      </c>
      <c r="E10" s="16">
        <f t="shared" si="1"/>
        <v>113.22222222222217</v>
      </c>
      <c r="F10" s="16">
        <f>SUM($E$6:E10)</f>
        <v>687.77777777777783</v>
      </c>
      <c r="G10" s="15">
        <f>SUM(D$6:D10)</f>
        <v>-247</v>
      </c>
      <c r="H10" s="14">
        <f t="shared" si="2"/>
        <v>44</v>
      </c>
      <c r="I10" s="15">
        <f>SUM($H$6:H10)</f>
        <v>287</v>
      </c>
      <c r="J10" s="16">
        <f t="shared" si="3"/>
        <v>0.41728594507269789</v>
      </c>
      <c r="K10" s="15">
        <f>AVERAGE($H$6:H10)</f>
        <v>57.4</v>
      </c>
      <c r="L10" s="17">
        <f t="shared" si="4"/>
        <v>-6.6066066066066062E-2</v>
      </c>
      <c r="M10" s="18">
        <f t="shared" si="5"/>
        <v>6.6066066066066062E-2</v>
      </c>
      <c r="N10" s="10">
        <f t="shared" si="8"/>
        <v>65</v>
      </c>
      <c r="O10" s="19">
        <f>SUM(D$6:D10)/K10</f>
        <v>-4.3031358885017426</v>
      </c>
      <c r="P10" s="20">
        <f t="shared" si="6"/>
        <v>1936</v>
      </c>
      <c r="Q10" s="20">
        <f t="shared" si="7"/>
        <v>12819.27160493826</v>
      </c>
      <c r="R10" s="21">
        <f t="shared" si="9"/>
        <v>81</v>
      </c>
    </row>
    <row r="11" spans="1:19" ht="14.25" customHeight="1" x14ac:dyDescent="0.25">
      <c r="A11" s="13">
        <f>Data!A9</f>
        <v>40330</v>
      </c>
      <c r="B11" s="50">
        <f>Data!B9</f>
        <v>693</v>
      </c>
      <c r="C11" s="50">
        <f>Data!C9</f>
        <v>730</v>
      </c>
      <c r="D11" s="15">
        <f t="shared" si="0"/>
        <v>-37</v>
      </c>
      <c r="E11" s="16">
        <f t="shared" si="1"/>
        <v>140.22222222222217</v>
      </c>
      <c r="F11" s="16">
        <f>SUM($E$6:E11)</f>
        <v>828</v>
      </c>
      <c r="G11" s="15">
        <f>SUM(D$6:D11)</f>
        <v>-284</v>
      </c>
      <c r="H11" s="14">
        <f t="shared" si="2"/>
        <v>37</v>
      </c>
      <c r="I11" s="15">
        <f>SUM($H$6:H11)</f>
        <v>324</v>
      </c>
      <c r="J11" s="16">
        <f t="shared" si="3"/>
        <v>0.39130434782608697</v>
      </c>
      <c r="K11" s="15">
        <f>AVERAGE($H$6:H11)</f>
        <v>54</v>
      </c>
      <c r="L11" s="17">
        <f t="shared" si="4"/>
        <v>-5.3391053391053392E-2</v>
      </c>
      <c r="M11" s="18">
        <f t="shared" si="5"/>
        <v>5.3391053391053392E-2</v>
      </c>
      <c r="N11" s="10">
        <f t="shared" si="8"/>
        <v>27</v>
      </c>
      <c r="O11" s="19">
        <f>SUM(D$6:D11)/K11</f>
        <v>-5.2592592592592595</v>
      </c>
      <c r="P11" s="20">
        <f t="shared" si="6"/>
        <v>1369</v>
      </c>
      <c r="Q11" s="20">
        <f t="shared" si="7"/>
        <v>19662.271604938258</v>
      </c>
      <c r="R11" s="21">
        <f t="shared" si="9"/>
        <v>49</v>
      </c>
    </row>
    <row r="12" spans="1:19" ht="14.25" customHeight="1" x14ac:dyDescent="0.25">
      <c r="A12" s="13">
        <f>Data!A10</f>
        <v>40360</v>
      </c>
      <c r="B12" s="50">
        <f>Data!B10</f>
        <v>561</v>
      </c>
      <c r="C12" s="50">
        <f>Data!C10</f>
        <v>688</v>
      </c>
      <c r="D12" s="15">
        <f t="shared" si="0"/>
        <v>-127</v>
      </c>
      <c r="E12" s="16">
        <f t="shared" si="1"/>
        <v>8.2222222222221717</v>
      </c>
      <c r="F12" s="16">
        <f>SUM($E$6:E12)</f>
        <v>836.22222222222217</v>
      </c>
      <c r="G12" s="15">
        <f>SUM(D$6:D12)</f>
        <v>-411</v>
      </c>
      <c r="H12" s="14">
        <f t="shared" si="2"/>
        <v>127</v>
      </c>
      <c r="I12" s="15">
        <f>SUM($H$6:H12)</f>
        <v>451</v>
      </c>
      <c r="J12" s="16">
        <f t="shared" si="3"/>
        <v>0.53933032155195326</v>
      </c>
      <c r="K12" s="15">
        <f>AVERAGE($H$6:H12)</f>
        <v>64.428571428571431</v>
      </c>
      <c r="L12" s="17">
        <f t="shared" si="4"/>
        <v>-0.22638146167557932</v>
      </c>
      <c r="M12" s="18">
        <f t="shared" si="5"/>
        <v>0.22638146167557932</v>
      </c>
      <c r="N12" s="10">
        <f t="shared" si="8"/>
        <v>132</v>
      </c>
      <c r="O12" s="19">
        <f>SUM(D$6:D12)/K12</f>
        <v>-6.3791574279379155</v>
      </c>
      <c r="P12" s="20">
        <f t="shared" si="6"/>
        <v>16129</v>
      </c>
      <c r="Q12" s="20">
        <f t="shared" si="7"/>
        <v>67.604938271604112</v>
      </c>
      <c r="R12" s="21">
        <f t="shared" si="9"/>
        <v>8100</v>
      </c>
    </row>
    <row r="13" spans="1:19" ht="14.25" customHeight="1" x14ac:dyDescent="0.25">
      <c r="A13" s="13">
        <f>Data!A11</f>
        <v>40391</v>
      </c>
      <c r="B13" s="50">
        <f>Data!B11</f>
        <v>601</v>
      </c>
      <c r="C13" s="50">
        <f>Data!C11</f>
        <v>661</v>
      </c>
      <c r="D13" s="15">
        <f t="shared" si="0"/>
        <v>-60</v>
      </c>
      <c r="E13" s="16">
        <f t="shared" si="1"/>
        <v>48.222222222222172</v>
      </c>
      <c r="F13" s="16">
        <f>SUM($E$6:E13)</f>
        <v>884.44444444444434</v>
      </c>
      <c r="G13" s="15">
        <f>SUM(D$6:D13)</f>
        <v>-471</v>
      </c>
      <c r="H13" s="14">
        <f t="shared" si="2"/>
        <v>60</v>
      </c>
      <c r="I13" s="15">
        <f>SUM($H$6:H13)</f>
        <v>511</v>
      </c>
      <c r="J13" s="16">
        <f t="shared" si="3"/>
        <v>0.57776381909547747</v>
      </c>
      <c r="K13" s="15">
        <f>AVERAGE($H$6:H13)</f>
        <v>63.875</v>
      </c>
      <c r="L13" s="17">
        <f t="shared" si="4"/>
        <v>-9.9833610648918464E-2</v>
      </c>
      <c r="M13" s="18">
        <f t="shared" si="5"/>
        <v>9.9833610648918464E-2</v>
      </c>
      <c r="N13" s="10">
        <f t="shared" si="8"/>
        <v>40</v>
      </c>
      <c r="O13" s="19">
        <f>SUM(D$6:D13)/K13</f>
        <v>-7.3737769080234834</v>
      </c>
      <c r="P13" s="20">
        <f t="shared" si="6"/>
        <v>3600</v>
      </c>
      <c r="Q13" s="20">
        <f t="shared" si="7"/>
        <v>2325.3827160493779</v>
      </c>
      <c r="R13" s="21">
        <f t="shared" si="9"/>
        <v>4489</v>
      </c>
    </row>
    <row r="14" spans="1:19" ht="14.25" customHeight="1" x14ac:dyDescent="0.25">
      <c r="A14" s="13">
        <f>Data!A12</f>
        <v>40422</v>
      </c>
      <c r="B14" s="50">
        <f>Data!B12</f>
        <v>721</v>
      </c>
      <c r="C14" s="50">
        <f>Data!C12</f>
        <v>620</v>
      </c>
      <c r="D14" s="15">
        <f t="shared" si="0"/>
        <v>101</v>
      </c>
      <c r="E14" s="16">
        <f t="shared" si="1"/>
        <v>168.22222222222217</v>
      </c>
      <c r="F14" s="16">
        <f>SUM($E$6:E14)</f>
        <v>1052.6666666666665</v>
      </c>
      <c r="G14" s="15">
        <f>SUM(D$6:D14)</f>
        <v>-370</v>
      </c>
      <c r="H14" s="14">
        <f t="shared" si="2"/>
        <v>101</v>
      </c>
      <c r="I14" s="15">
        <f>SUM($H$6:H14)</f>
        <v>612</v>
      </c>
      <c r="J14" s="16">
        <f t="shared" si="3"/>
        <v>0.58138062064597851</v>
      </c>
      <c r="K14" s="15">
        <f>AVERAGE($H$6:H14)</f>
        <v>68</v>
      </c>
      <c r="L14" s="17">
        <f t="shared" si="4"/>
        <v>0.14008321775312066</v>
      </c>
      <c r="M14" s="18">
        <f t="shared" si="5"/>
        <v>0.14008321775312066</v>
      </c>
      <c r="N14" s="10">
        <f t="shared" si="8"/>
        <v>120</v>
      </c>
      <c r="O14" s="19">
        <f>SUM(D$6:D14)/K14</f>
        <v>-5.4411764705882355</v>
      </c>
      <c r="P14" s="20">
        <f t="shared" si="6"/>
        <v>10201</v>
      </c>
      <c r="Q14" s="20">
        <f t="shared" si="7"/>
        <v>28298.7160493827</v>
      </c>
      <c r="R14" s="21">
        <f t="shared" si="9"/>
        <v>25921</v>
      </c>
    </row>
    <row r="15" spans="1:19" ht="14.25" customHeight="1" x14ac:dyDescent="0.25">
      <c r="A15" s="22" t="s">
        <v>66</v>
      </c>
      <c r="B15" s="23">
        <f>SUM(B6:B14)</f>
        <v>4975</v>
      </c>
      <c r="C15" s="23">
        <f>SUM(C6:C14)</f>
        <v>5345</v>
      </c>
      <c r="D15" s="23">
        <f>SUM(D6:D14)</f>
        <v>-370</v>
      </c>
      <c r="E15" s="23">
        <f>SUM(E6:E14)</f>
        <v>1052.6666666666665</v>
      </c>
      <c r="H15" s="23">
        <f>SUM(H6:H14)</f>
        <v>612</v>
      </c>
      <c r="L15" s="17">
        <f>SUM(L6:L14)</f>
        <v>-0.80137334134774463</v>
      </c>
      <c r="M15" s="24">
        <f>SUM(M6:M14)</f>
        <v>1.1838415671353157</v>
      </c>
      <c r="N15" s="23">
        <f>SUM(N6:N14)</f>
        <v>625</v>
      </c>
      <c r="P15" s="25">
        <f>SUM(P6:P14)</f>
        <v>50912</v>
      </c>
      <c r="Q15" s="25">
        <f>SUM(Q6:Q14)</f>
        <v>158341.55555555556</v>
      </c>
      <c r="R15" s="25">
        <f>SUM(R7:R14)</f>
        <v>55669</v>
      </c>
    </row>
    <row r="16" spans="1:19" ht="14.25" customHeight="1" x14ac:dyDescent="0.25">
      <c r="A16" s="26" t="s">
        <v>67</v>
      </c>
      <c r="B16" s="23">
        <f>B15/COUNT(B6:B14)</f>
        <v>552.77777777777783</v>
      </c>
      <c r="C16" s="23">
        <f>C15/COUNT(C6:C14)</f>
        <v>593.88888888888891</v>
      </c>
      <c r="D16" s="23">
        <f>D15/COUNT(D6:D14)</f>
        <v>-41.111111111111114</v>
      </c>
      <c r="E16" s="23">
        <f>AVERAGE(E6:E14)</f>
        <v>116.96296296296295</v>
      </c>
      <c r="H16" s="23">
        <f>H15/COUNT(H6:H14)</f>
        <v>68</v>
      </c>
      <c r="L16" s="24">
        <f>L15/COUNT(L6:L14)</f>
        <v>-8.9041482371971625E-2</v>
      </c>
      <c r="M16" s="24">
        <f>M15/9</f>
        <v>0.13153795190392398</v>
      </c>
      <c r="N16" s="23">
        <f>N15/COUNT(N6:N14)</f>
        <v>78.125</v>
      </c>
      <c r="P16" s="25">
        <f>P15/9</f>
        <v>5656.8888888888887</v>
      </c>
      <c r="Q16" s="25">
        <f>Q15/9</f>
        <v>17593.506172839509</v>
      </c>
    </row>
    <row r="17" spans="3:16" ht="14.25" customHeight="1" x14ac:dyDescent="0.3"/>
    <row r="18" spans="3:16" ht="14.25" customHeight="1" x14ac:dyDescent="0.3">
      <c r="G18" s="11"/>
      <c r="H18" s="11"/>
      <c r="I18" s="11"/>
      <c r="J18" s="11"/>
      <c r="M18" s="27" t="s">
        <v>24</v>
      </c>
      <c r="N18" s="28">
        <f>H16/N16</f>
        <v>0.87039999999999995</v>
      </c>
      <c r="P18" s="71"/>
    </row>
    <row r="19" spans="3:16" ht="14.25" customHeight="1" x14ac:dyDescent="0.3">
      <c r="F19" s="29" t="s">
        <v>68</v>
      </c>
      <c r="G19" s="94" t="s">
        <v>69</v>
      </c>
      <c r="H19" s="95"/>
      <c r="I19" s="96"/>
      <c r="J19" s="41" t="s">
        <v>70</v>
      </c>
      <c r="K19" s="30"/>
    </row>
    <row r="20" spans="3:16" ht="14.25" customHeight="1" x14ac:dyDescent="0.3">
      <c r="F20" s="29">
        <v>1</v>
      </c>
      <c r="G20" s="97" t="s">
        <v>71</v>
      </c>
      <c r="H20" s="92"/>
      <c r="I20" s="93"/>
      <c r="J20" s="49">
        <f>COUNT(B6:B14)</f>
        <v>9</v>
      </c>
      <c r="K20" s="30"/>
    </row>
    <row r="21" spans="3:16" ht="14.25" customHeight="1" x14ac:dyDescent="0.3">
      <c r="F21" s="31">
        <v>2</v>
      </c>
      <c r="G21" s="91" t="s">
        <v>72</v>
      </c>
      <c r="H21" s="92"/>
      <c r="I21" s="93"/>
      <c r="J21" s="42">
        <f>B16</f>
        <v>552.77777777777783</v>
      </c>
      <c r="K21" s="30"/>
    </row>
    <row r="22" spans="3:16" ht="14.25" customHeight="1" x14ac:dyDescent="0.3">
      <c r="F22" s="29">
        <v>3</v>
      </c>
      <c r="G22" s="91" t="s">
        <v>73</v>
      </c>
      <c r="H22" s="92"/>
      <c r="I22" s="93"/>
      <c r="J22" s="42">
        <f>H16</f>
        <v>68</v>
      </c>
      <c r="K22" s="30"/>
    </row>
    <row r="23" spans="3:16" ht="14.25" customHeight="1" x14ac:dyDescent="0.3">
      <c r="F23" s="31">
        <v>4</v>
      </c>
      <c r="G23" s="91" t="s">
        <v>16</v>
      </c>
      <c r="H23" s="92"/>
      <c r="I23" s="93"/>
      <c r="J23" s="42">
        <f>STDEV(B6:B14)</f>
        <v>140.68651123844262</v>
      </c>
      <c r="K23" s="30"/>
    </row>
    <row r="24" spans="3:16" ht="14.25" customHeight="1" x14ac:dyDescent="0.3">
      <c r="F24" s="29">
        <v>5</v>
      </c>
      <c r="G24" s="91" t="s">
        <v>74</v>
      </c>
      <c r="H24" s="92"/>
      <c r="I24" s="93"/>
      <c r="J24" s="43">
        <f>J23/J21</f>
        <v>0.25450826153688111</v>
      </c>
      <c r="K24" s="30"/>
    </row>
    <row r="25" spans="3:16" ht="14.25" customHeight="1" x14ac:dyDescent="0.3">
      <c r="F25" s="29">
        <v>6</v>
      </c>
      <c r="G25" s="91" t="s">
        <v>75</v>
      </c>
      <c r="H25" s="92"/>
      <c r="I25" s="93"/>
      <c r="J25" s="43">
        <f>L16</f>
        <v>-8.9041482371971625E-2</v>
      </c>
      <c r="K25" s="30"/>
    </row>
    <row r="26" spans="3:16" ht="14.25" customHeight="1" x14ac:dyDescent="0.3">
      <c r="F26" s="31">
        <v>7</v>
      </c>
      <c r="G26" s="91" t="s">
        <v>76</v>
      </c>
      <c r="H26" s="92"/>
      <c r="I26" s="93"/>
      <c r="J26" s="43">
        <f>M16</f>
        <v>0.13153795190392398</v>
      </c>
      <c r="K26" s="30"/>
    </row>
    <row r="27" spans="3:16" ht="14.25" customHeight="1" x14ac:dyDescent="0.3">
      <c r="F27" s="29">
        <v>8</v>
      </c>
      <c r="G27" s="91" t="s">
        <v>77</v>
      </c>
      <c r="H27" s="92"/>
      <c r="I27" s="93"/>
      <c r="J27" s="44">
        <f>D15/B15</f>
        <v>-7.4371859296482407E-2</v>
      </c>
      <c r="K27" s="30"/>
    </row>
    <row r="28" spans="3:16" ht="14.25" customHeight="1" x14ac:dyDescent="0.3">
      <c r="C28" s="32"/>
      <c r="F28" s="31">
        <v>9</v>
      </c>
      <c r="G28" s="91" t="s">
        <v>78</v>
      </c>
      <c r="H28" s="92"/>
      <c r="I28" s="93"/>
      <c r="J28" s="44">
        <f>J22/J21</f>
        <v>0.12301507537688441</v>
      </c>
      <c r="K28" s="30"/>
    </row>
    <row r="29" spans="3:16" ht="14.25" customHeight="1" x14ac:dyDescent="0.3">
      <c r="F29" s="29">
        <v>10</v>
      </c>
      <c r="G29" s="91" t="s">
        <v>79</v>
      </c>
      <c r="H29" s="92"/>
      <c r="I29" s="93"/>
      <c r="J29" s="44">
        <f>H16/B16</f>
        <v>0.12301507537688441</v>
      </c>
      <c r="K29" s="30"/>
    </row>
    <row r="30" spans="3:16" ht="14.25" customHeight="1" x14ac:dyDescent="0.3">
      <c r="F30" s="29">
        <v>11</v>
      </c>
      <c r="G30" s="91" t="s">
        <v>80</v>
      </c>
      <c r="H30" s="92"/>
      <c r="I30" s="93"/>
      <c r="J30" s="44">
        <f>(J24-J28)/J24</f>
        <v>0.51665586557370691</v>
      </c>
      <c r="K30" s="30"/>
    </row>
    <row r="31" spans="3:16" ht="14.25" customHeight="1" x14ac:dyDescent="0.3">
      <c r="F31" s="29">
        <v>12</v>
      </c>
      <c r="G31" s="91" t="s">
        <v>17</v>
      </c>
      <c r="H31" s="92"/>
      <c r="I31" s="93"/>
      <c r="J31" s="45">
        <f>(1)-(P15/Q15)</f>
        <v>0.67846722345646615</v>
      </c>
      <c r="K31" s="30"/>
    </row>
    <row r="32" spans="3:16" ht="14.25" customHeight="1" x14ac:dyDescent="0.3">
      <c r="F32" s="31">
        <v>13</v>
      </c>
      <c r="G32" s="91" t="s">
        <v>81</v>
      </c>
      <c r="H32" s="92"/>
      <c r="I32" s="93"/>
      <c r="J32" s="46">
        <f>P16</f>
        <v>5656.8888888888887</v>
      </c>
      <c r="K32" s="30"/>
    </row>
    <row r="33" spans="1:11" ht="14.25" customHeight="1" x14ac:dyDescent="0.3">
      <c r="F33" s="29">
        <v>14</v>
      </c>
      <c r="G33" s="91" t="s">
        <v>82</v>
      </c>
      <c r="H33" s="92"/>
      <c r="I33" s="93"/>
      <c r="J33" s="47">
        <f>SQRT(J32)</f>
        <v>75.212292139575752</v>
      </c>
      <c r="K33" s="30"/>
    </row>
    <row r="34" spans="1:11" ht="14.25" customHeight="1" x14ac:dyDescent="0.3">
      <c r="F34" s="31">
        <v>15</v>
      </c>
      <c r="G34" s="91" t="s">
        <v>83</v>
      </c>
      <c r="H34" s="92"/>
      <c r="I34" s="93"/>
      <c r="J34" s="43">
        <f>MEDIAN(M6:M14)</f>
        <v>9.9833610648918464E-2</v>
      </c>
      <c r="K34" s="30"/>
    </row>
    <row r="35" spans="1:11" ht="14.25" customHeight="1" x14ac:dyDescent="0.3">
      <c r="F35" s="29">
        <v>16</v>
      </c>
      <c r="G35" s="91" t="s">
        <v>84</v>
      </c>
      <c r="H35" s="92"/>
      <c r="I35" s="93"/>
      <c r="J35" s="45">
        <f>O14</f>
        <v>-5.4411764705882355</v>
      </c>
      <c r="K35" s="30"/>
    </row>
    <row r="36" spans="1:11" ht="14.25" customHeight="1" x14ac:dyDescent="0.3">
      <c r="F36" s="29">
        <v>17</v>
      </c>
      <c r="G36" s="91" t="s">
        <v>85</v>
      </c>
      <c r="H36" s="92"/>
      <c r="I36" s="93"/>
      <c r="J36" s="45">
        <f>(PRODUCT(J6:J14))^(1/COUNT(J6:J14))</f>
        <v>0.45851984296673276</v>
      </c>
      <c r="K36" s="30"/>
    </row>
    <row r="37" spans="1:11" ht="14.25" customHeight="1" x14ac:dyDescent="0.3">
      <c r="F37" s="31">
        <v>18</v>
      </c>
      <c r="G37" s="91" t="s">
        <v>19</v>
      </c>
      <c r="H37" s="92"/>
      <c r="I37" s="93"/>
      <c r="J37" s="47">
        <f>R15/P15</f>
        <v>1.0934357322438717</v>
      </c>
      <c r="K37" s="30"/>
    </row>
    <row r="38" spans="1:11" ht="14.25" customHeight="1" x14ac:dyDescent="0.3">
      <c r="F38" s="29">
        <v>19</v>
      </c>
      <c r="G38" s="91" t="s">
        <v>86</v>
      </c>
      <c r="H38" s="92"/>
      <c r="I38" s="93"/>
      <c r="J38" s="48">
        <f>N18</f>
        <v>0.87039999999999995</v>
      </c>
      <c r="K38" s="30"/>
    </row>
    <row r="39" spans="1:11" ht="14.25" customHeight="1" x14ac:dyDescent="0.3">
      <c r="J39" s="12"/>
    </row>
    <row r="40" spans="1:11" ht="14.25" customHeight="1" x14ac:dyDescent="0.3">
      <c r="A40" s="9"/>
      <c r="B40" s="9"/>
    </row>
  </sheetData>
  <mergeCells count="20">
    <mergeCell ref="G37:I37"/>
    <mergeCell ref="G38:I38"/>
    <mergeCell ref="G31:I31"/>
    <mergeCell ref="G32:I32"/>
    <mergeCell ref="G33:I33"/>
    <mergeCell ref="G34:I34"/>
    <mergeCell ref="G35:I35"/>
    <mergeCell ref="G36:I36"/>
    <mergeCell ref="G30:I30"/>
    <mergeCell ref="G19:I19"/>
    <mergeCell ref="G20:I20"/>
    <mergeCell ref="G21:I21"/>
    <mergeCell ref="G22:I22"/>
    <mergeCell ref="G23:I23"/>
    <mergeCell ref="G24:I24"/>
    <mergeCell ref="G25:I25"/>
    <mergeCell ref="G26:I26"/>
    <mergeCell ref="G27:I27"/>
    <mergeCell ref="G28:I28"/>
    <mergeCell ref="G29:I2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67"/>
  <sheetViews>
    <sheetView topLeftCell="A41" workbookViewId="0">
      <selection activeCell="C39" sqref="C39:D41"/>
    </sheetView>
  </sheetViews>
  <sheetFormatPr defaultRowHeight="14.4" x14ac:dyDescent="0.3"/>
  <cols>
    <col min="11" max="11" width="15" bestFit="1" customWidth="1"/>
    <col min="13" max="13" width="36" bestFit="1" customWidth="1"/>
  </cols>
  <sheetData>
    <row r="1" spans="2:13" s="2" customFormat="1" ht="36.75" customHeight="1" x14ac:dyDescent="0.4">
      <c r="B1" s="1" t="s">
        <v>0</v>
      </c>
      <c r="C1" s="100" t="s">
        <v>1</v>
      </c>
      <c r="D1" s="100"/>
      <c r="F1" s="100" t="s">
        <v>2</v>
      </c>
      <c r="G1" s="100"/>
      <c r="H1" s="100"/>
      <c r="I1" s="100"/>
      <c r="J1" s="100"/>
      <c r="L1" s="100" t="s">
        <v>3</v>
      </c>
      <c r="M1" s="100"/>
    </row>
    <row r="2" spans="2:13" x14ac:dyDescent="0.3">
      <c r="B2" s="99">
        <v>1</v>
      </c>
      <c r="C2" s="101" t="s">
        <v>4</v>
      </c>
      <c r="D2" s="101"/>
      <c r="E2" s="99" t="s">
        <v>5</v>
      </c>
      <c r="L2" t="s">
        <v>6</v>
      </c>
      <c r="M2" s="3" t="s">
        <v>7</v>
      </c>
    </row>
    <row r="3" spans="2:13" x14ac:dyDescent="0.3">
      <c r="B3" s="99"/>
      <c r="C3" s="101"/>
      <c r="D3" s="101"/>
      <c r="E3" s="99"/>
      <c r="L3" t="s">
        <v>8</v>
      </c>
      <c r="M3" t="s">
        <v>9</v>
      </c>
    </row>
    <row r="4" spans="2:13" x14ac:dyDescent="0.3">
      <c r="B4" s="99"/>
      <c r="C4" s="101"/>
      <c r="D4" s="101"/>
      <c r="E4" s="99"/>
      <c r="L4" t="s">
        <v>10</v>
      </c>
      <c r="M4" t="s">
        <v>11</v>
      </c>
    </row>
    <row r="5" spans="2:13" x14ac:dyDescent="0.3">
      <c r="L5" t="s">
        <v>12</v>
      </c>
      <c r="M5" t="s">
        <v>13</v>
      </c>
    </row>
    <row r="6" spans="2:13" ht="15" customHeight="1" x14ac:dyDescent="0.3">
      <c r="D6" s="4"/>
      <c r="L6" t="s">
        <v>14</v>
      </c>
      <c r="M6" t="s">
        <v>15</v>
      </c>
    </row>
    <row r="7" spans="2:13" ht="15" customHeight="1" x14ac:dyDescent="0.3">
      <c r="B7" s="101">
        <v>2</v>
      </c>
      <c r="C7" s="101" t="s">
        <v>16</v>
      </c>
      <c r="D7" s="101"/>
    </row>
    <row r="8" spans="2:13" x14ac:dyDescent="0.3">
      <c r="B8" s="101"/>
      <c r="C8" s="101"/>
      <c r="D8" s="101"/>
      <c r="E8" s="3" t="s">
        <v>5</v>
      </c>
    </row>
    <row r="9" spans="2:13" x14ac:dyDescent="0.3">
      <c r="B9" s="101"/>
      <c r="C9" s="101"/>
      <c r="D9" s="101"/>
    </row>
    <row r="12" spans="2:13" x14ac:dyDescent="0.3">
      <c r="B12" s="99">
        <v>3</v>
      </c>
      <c r="C12" s="99" t="s">
        <v>17</v>
      </c>
      <c r="D12" s="99"/>
    </row>
    <row r="13" spans="2:13" x14ac:dyDescent="0.3">
      <c r="B13" s="99"/>
      <c r="C13" s="99"/>
      <c r="D13" s="99"/>
      <c r="E13" s="3" t="s">
        <v>5</v>
      </c>
    </row>
    <row r="14" spans="2:13" x14ac:dyDescent="0.3">
      <c r="B14" s="99"/>
      <c r="C14" s="99"/>
      <c r="D14" s="99"/>
    </row>
    <row r="16" spans="2:13" ht="30" customHeight="1" x14ac:dyDescent="0.3">
      <c r="B16" s="101">
        <v>4</v>
      </c>
      <c r="C16" s="101" t="s">
        <v>18</v>
      </c>
      <c r="D16" s="101"/>
      <c r="E16" s="101" t="s">
        <v>5</v>
      </c>
    </row>
    <row r="17" spans="2:5" ht="15" customHeight="1" x14ac:dyDescent="0.3">
      <c r="B17" s="101"/>
      <c r="C17" s="101"/>
      <c r="D17" s="101"/>
      <c r="E17" s="101"/>
    </row>
    <row r="18" spans="2:5" x14ac:dyDescent="0.3">
      <c r="B18" s="4"/>
      <c r="C18" s="4"/>
      <c r="D18" s="4"/>
      <c r="E18" s="4"/>
    </row>
    <row r="19" spans="2:5" x14ac:dyDescent="0.3">
      <c r="B19" s="4"/>
    </row>
    <row r="20" spans="2:5" x14ac:dyDescent="0.3">
      <c r="B20" s="99">
        <v>5</v>
      </c>
      <c r="C20" s="99" t="s">
        <v>19</v>
      </c>
      <c r="D20" s="99"/>
      <c r="E20" s="99" t="s">
        <v>5</v>
      </c>
    </row>
    <row r="21" spans="2:5" x14ac:dyDescent="0.3">
      <c r="B21" s="99"/>
      <c r="C21" s="99"/>
      <c r="D21" s="99"/>
      <c r="E21" s="99"/>
    </row>
    <row r="22" spans="2:5" x14ac:dyDescent="0.3">
      <c r="B22" s="99"/>
      <c r="C22" s="99"/>
      <c r="D22" s="99"/>
      <c r="E22" s="99"/>
    </row>
    <row r="23" spans="2:5" x14ac:dyDescent="0.3">
      <c r="B23" s="99"/>
      <c r="C23" s="99"/>
      <c r="D23" s="99"/>
      <c r="E23" s="99"/>
    </row>
    <row r="24" spans="2:5" x14ac:dyDescent="0.3">
      <c r="B24" s="99"/>
      <c r="C24" s="99"/>
      <c r="D24" s="99"/>
      <c r="E24" s="99"/>
    </row>
    <row r="25" spans="2:5" x14ac:dyDescent="0.3">
      <c r="B25" s="99"/>
      <c r="C25" s="99"/>
      <c r="D25" s="99"/>
      <c r="E25" s="99"/>
    </row>
    <row r="28" spans="2:5" x14ac:dyDescent="0.3">
      <c r="B28" s="99">
        <v>6</v>
      </c>
      <c r="C28" s="99" t="s">
        <v>20</v>
      </c>
      <c r="D28" s="99"/>
      <c r="E28" s="99" t="s">
        <v>5</v>
      </c>
    </row>
    <row r="29" spans="2:5" x14ac:dyDescent="0.3">
      <c r="B29" s="99"/>
      <c r="C29" s="99"/>
      <c r="D29" s="99"/>
      <c r="E29" s="99"/>
    </row>
    <row r="30" spans="2:5" x14ac:dyDescent="0.3">
      <c r="B30" s="99"/>
      <c r="C30" s="99"/>
      <c r="D30" s="99"/>
      <c r="E30" s="99"/>
    </row>
    <row r="31" spans="2:5" x14ac:dyDescent="0.3">
      <c r="B31" s="99"/>
      <c r="C31" s="99"/>
      <c r="D31" s="99"/>
      <c r="E31" s="99"/>
    </row>
    <row r="34" spans="2:14" x14ac:dyDescent="0.3">
      <c r="B34" s="99">
        <v>7</v>
      </c>
      <c r="C34" s="99" t="s">
        <v>21</v>
      </c>
      <c r="D34" s="99"/>
      <c r="E34" s="99" t="s">
        <v>5</v>
      </c>
    </row>
    <row r="35" spans="2:14" x14ac:dyDescent="0.3">
      <c r="B35" s="99"/>
      <c r="C35" s="99"/>
      <c r="D35" s="99"/>
      <c r="E35" s="99"/>
    </row>
    <row r="36" spans="2:14" x14ac:dyDescent="0.3">
      <c r="B36" s="99"/>
      <c r="C36" s="99"/>
      <c r="D36" s="99"/>
      <c r="E36" s="99"/>
    </row>
    <row r="37" spans="2:14" x14ac:dyDescent="0.3">
      <c r="B37" s="3"/>
      <c r="C37" s="3"/>
      <c r="D37" s="3"/>
      <c r="E37" s="3"/>
    </row>
    <row r="39" spans="2:14" ht="15" customHeight="1" x14ac:dyDescent="0.3">
      <c r="B39" s="99">
        <v>8</v>
      </c>
      <c r="C39" s="101" t="s">
        <v>22</v>
      </c>
      <c r="D39" s="101"/>
      <c r="E39" s="99" t="s">
        <v>5</v>
      </c>
    </row>
    <row r="40" spans="2:14" x14ac:dyDescent="0.3">
      <c r="B40" s="99"/>
      <c r="C40" s="101"/>
      <c r="D40" s="101"/>
      <c r="E40" s="99"/>
    </row>
    <row r="41" spans="2:14" x14ac:dyDescent="0.3">
      <c r="B41" s="99"/>
      <c r="C41" s="101"/>
      <c r="D41" s="101"/>
      <c r="E41" s="99"/>
    </row>
    <row r="42" spans="2:14" x14ac:dyDescent="0.3">
      <c r="B42" s="5"/>
      <c r="C42" s="4"/>
      <c r="D42" s="4"/>
    </row>
    <row r="44" spans="2:14" x14ac:dyDescent="0.3">
      <c r="B44" s="99">
        <v>9</v>
      </c>
      <c r="C44" s="99" t="s">
        <v>23</v>
      </c>
      <c r="D44" s="99"/>
      <c r="E44" s="99" t="s">
        <v>5</v>
      </c>
    </row>
    <row r="45" spans="2:14" x14ac:dyDescent="0.3">
      <c r="B45" s="99"/>
      <c r="C45" s="99"/>
      <c r="D45" s="99"/>
      <c r="E45" s="99"/>
    </row>
    <row r="46" spans="2:14" x14ac:dyDescent="0.3">
      <c r="B46" s="99"/>
      <c r="C46" s="99"/>
      <c r="D46" s="99"/>
      <c r="E46" s="99"/>
    </row>
    <row r="47" spans="2:14" x14ac:dyDescent="0.3">
      <c r="M47" s="6"/>
    </row>
    <row r="48" spans="2:14" x14ac:dyDescent="0.3">
      <c r="M48" s="6"/>
      <c r="N48" s="7"/>
    </row>
    <row r="49" spans="2:13" x14ac:dyDescent="0.3">
      <c r="B49" s="99">
        <v>10</v>
      </c>
      <c r="C49" s="99" t="s">
        <v>24</v>
      </c>
      <c r="D49" s="99"/>
      <c r="E49" s="99" t="s">
        <v>5</v>
      </c>
      <c r="M49" s="6"/>
    </row>
    <row r="50" spans="2:13" x14ac:dyDescent="0.3">
      <c r="B50" s="99"/>
      <c r="C50" s="99"/>
      <c r="D50" s="99"/>
      <c r="E50" s="99"/>
      <c r="M50" s="6"/>
    </row>
    <row r="51" spans="2:13" x14ac:dyDescent="0.3">
      <c r="B51" s="99"/>
      <c r="C51" s="99"/>
      <c r="D51" s="99"/>
      <c r="E51" s="99"/>
      <c r="M51" s="6"/>
    </row>
    <row r="52" spans="2:13" x14ac:dyDescent="0.3">
      <c r="B52" s="99"/>
      <c r="C52" s="99"/>
      <c r="D52" s="99"/>
      <c r="E52" s="99"/>
      <c r="M52" s="6"/>
    </row>
    <row r="53" spans="2:13" x14ac:dyDescent="0.3">
      <c r="B53" s="99"/>
      <c r="C53" s="99"/>
      <c r="D53" s="99"/>
      <c r="E53" s="99"/>
      <c r="M53" s="6"/>
    </row>
    <row r="54" spans="2:13" x14ac:dyDescent="0.3">
      <c r="M54" s="6"/>
    </row>
    <row r="55" spans="2:13" x14ac:dyDescent="0.3">
      <c r="B55" s="99">
        <v>11</v>
      </c>
      <c r="C55" s="99" t="s">
        <v>21</v>
      </c>
      <c r="D55" s="99"/>
      <c r="E55" s="99" t="s">
        <v>5</v>
      </c>
      <c r="M55" s="6"/>
    </row>
    <row r="56" spans="2:13" x14ac:dyDescent="0.3">
      <c r="B56" s="99"/>
      <c r="C56" s="99"/>
      <c r="D56" s="99"/>
      <c r="E56" s="99"/>
    </row>
    <row r="57" spans="2:13" x14ac:dyDescent="0.3">
      <c r="B57" s="99"/>
      <c r="C57" s="99"/>
      <c r="D57" s="99"/>
      <c r="E57" s="99"/>
    </row>
    <row r="58" spans="2:13" x14ac:dyDescent="0.3">
      <c r="B58" s="99"/>
      <c r="C58" s="99"/>
      <c r="D58" s="99"/>
      <c r="E58" s="99"/>
    </row>
    <row r="60" spans="2:13" ht="45" customHeight="1" x14ac:dyDescent="0.3">
      <c r="B60">
        <v>12</v>
      </c>
      <c r="C60" s="98" t="s">
        <v>25</v>
      </c>
      <c r="D60" s="98"/>
      <c r="E60" s="3" t="s">
        <v>5</v>
      </c>
      <c r="J60" s="8" t="s">
        <v>26</v>
      </c>
      <c r="K60" t="s">
        <v>27</v>
      </c>
    </row>
    <row r="61" spans="2:13" ht="15" x14ac:dyDescent="0.3">
      <c r="J61" s="8" t="s">
        <v>28</v>
      </c>
      <c r="K61" t="s">
        <v>29</v>
      </c>
    </row>
    <row r="63" spans="2:13" x14ac:dyDescent="0.3">
      <c r="F63" s="64"/>
      <c r="G63" s="64"/>
      <c r="H63" s="64"/>
      <c r="I63" s="64"/>
      <c r="J63" s="64"/>
    </row>
    <row r="64" spans="2:13" x14ac:dyDescent="0.3">
      <c r="B64">
        <v>13</v>
      </c>
      <c r="C64" s="98" t="s">
        <v>80</v>
      </c>
      <c r="D64" s="98"/>
      <c r="E64" s="99" t="s">
        <v>5</v>
      </c>
      <c r="F64" s="64"/>
      <c r="G64" s="64"/>
      <c r="H64" s="64"/>
      <c r="I64" s="64"/>
      <c r="J64" s="64"/>
    </row>
    <row r="65" spans="3:10" x14ac:dyDescent="0.3">
      <c r="C65" s="98"/>
      <c r="D65" s="98"/>
      <c r="E65" s="99"/>
      <c r="F65" s="64"/>
      <c r="G65" s="64"/>
      <c r="H65" s="64"/>
      <c r="I65" s="64"/>
      <c r="J65" s="64"/>
    </row>
    <row r="66" spans="3:10" x14ac:dyDescent="0.3">
      <c r="F66" s="64"/>
      <c r="G66" s="64"/>
      <c r="H66" s="64"/>
      <c r="I66" s="64"/>
      <c r="J66" s="64"/>
    </row>
    <row r="67" spans="3:10" x14ac:dyDescent="0.3">
      <c r="F67" s="65"/>
      <c r="G67" s="65"/>
      <c r="H67" s="65"/>
      <c r="I67" s="65"/>
      <c r="J67" s="65"/>
    </row>
  </sheetData>
  <mergeCells count="37">
    <mergeCell ref="B55:B58"/>
    <mergeCell ref="C55:D58"/>
    <mergeCell ref="E55:E58"/>
    <mergeCell ref="C60:D60"/>
    <mergeCell ref="B44:B46"/>
    <mergeCell ref="C44:D46"/>
    <mergeCell ref="E44:E46"/>
    <mergeCell ref="B49:B53"/>
    <mergeCell ref="C49:D53"/>
    <mergeCell ref="E49:E53"/>
    <mergeCell ref="B34:B36"/>
    <mergeCell ref="C34:D36"/>
    <mergeCell ref="E34:E36"/>
    <mergeCell ref="B39:B41"/>
    <mergeCell ref="C39:D41"/>
    <mergeCell ref="E39:E41"/>
    <mergeCell ref="B20:B25"/>
    <mergeCell ref="C20:D25"/>
    <mergeCell ref="E20:E25"/>
    <mergeCell ref="B28:B31"/>
    <mergeCell ref="C28:D31"/>
    <mergeCell ref="E28:E31"/>
    <mergeCell ref="B12:B14"/>
    <mergeCell ref="C12:D14"/>
    <mergeCell ref="B16:B17"/>
    <mergeCell ref="C16:D17"/>
    <mergeCell ref="E16:E17"/>
    <mergeCell ref="B2:B4"/>
    <mergeCell ref="C2:D4"/>
    <mergeCell ref="E2:E4"/>
    <mergeCell ref="B7:B9"/>
    <mergeCell ref="C7:D9"/>
    <mergeCell ref="C64:D65"/>
    <mergeCell ref="E64:E65"/>
    <mergeCell ref="C1:D1"/>
    <mergeCell ref="F1:J1"/>
    <mergeCell ref="L1:M1"/>
  </mergeCells>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3073" r:id="rId4">
          <objectPr defaultSize="0" autoPict="0" r:id="rId5">
            <anchor moveWithCells="1" sizeWithCells="1">
              <from>
                <xdr:col>5</xdr:col>
                <xdr:colOff>228600</xdr:colOff>
                <xdr:row>62</xdr:row>
                <xdr:rowOff>121920</xdr:rowOff>
              </from>
              <to>
                <xdr:col>8</xdr:col>
                <xdr:colOff>518160</xdr:colOff>
                <xdr:row>66</xdr:row>
                <xdr:rowOff>15240</xdr:rowOff>
              </to>
            </anchor>
          </objectPr>
        </oleObject>
      </mc:Choice>
      <mc:Fallback>
        <oleObject progId="Equation.3"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3</vt:i4>
      </vt:variant>
    </vt:vector>
  </HeadingPairs>
  <TitlesOfParts>
    <vt:vector size="6" baseType="lpstr">
      <vt:lpstr>Data</vt:lpstr>
      <vt:lpstr>Demand Metrics</vt:lpstr>
      <vt:lpstr>Formulas Used</vt:lpstr>
      <vt:lpstr>Demand Planning LLC</vt:lpstr>
      <vt:lpstr>Absolute Deviation vs Error</vt:lpstr>
      <vt:lpstr>Cumulative Deviation vs Error</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RAsardohkar</dc:creator>
  <cp:lastModifiedBy>Tyler Chessman</cp:lastModifiedBy>
  <dcterms:created xsi:type="dcterms:W3CDTF">2011-07-08T14:17:34Z</dcterms:created>
  <dcterms:modified xsi:type="dcterms:W3CDTF">2015-09-24T16:37:17Z</dcterms:modified>
</cp:coreProperties>
</file>