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ylerengalla/Desktop/Analysis Projects/Crowd Fund Analysis/"/>
    </mc:Choice>
  </mc:AlternateContent>
  <xr:revisionPtr revIDLastSave="0" documentId="13_ncr:1_{6FB84240-4CD0-2E4B-B52A-83B8F35BCACF}" xr6:coauthVersionLast="45" xr6:coauthVersionMax="45" xr10:uidLastSave="{00000000-0000-0000-0000-000000000000}"/>
  <bookViews>
    <workbookView xWindow="1240" yWindow="460" windowWidth="29520" windowHeight="20520" activeTab="3" xr2:uid="{00000000-000D-0000-FFFF-FFFF00000000}"/>
  </bookViews>
  <sheets>
    <sheet name="Kickstarter" sheetId="1" r:id="rId1"/>
    <sheet name="Outcomes Based on Launch Date" sheetId="17" r:id="rId2"/>
    <sheet name="Outcomes Based on Goals" sheetId="14" r:id="rId3"/>
    <sheet name="Goal Chart" sheetId="15" r:id="rId4"/>
    <sheet name="Descriptive Statistics" sheetId="9" r:id="rId5"/>
    <sheet name="Edinburgh Research" sheetId="6" r:id="rId6"/>
    <sheet name="1.Outcomes Based on Launch Date" sheetId="5" r:id="rId7"/>
    <sheet name="Parent Category Statistics" sheetId="2" r:id="rId8"/>
    <sheet name="Subcategory Statistics" sheetId="3" r:id="rId9"/>
  </sheets>
  <definedNames>
    <definedName name="_xlnm._FilterDatabase" localSheetId="0" hidden="1">Kickstarter!$A$1:$T$4115</definedName>
  </definedNames>
  <calcPr calcId="191029"/>
  <pivotCaches>
    <pivotCache cacheId="49" r:id="rId10"/>
    <pivotCache cacheId="50" r:id="rId11"/>
    <pivotCache cacheId="51" r:id="rId12"/>
    <pivotCache cacheId="52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4" l="1"/>
  <c r="S2" i="1"/>
  <c r="E3" i="14"/>
  <c r="H3" i="14" l="1"/>
  <c r="H4" i="14"/>
  <c r="H5" i="14"/>
  <c r="H6" i="14"/>
  <c r="H7" i="14"/>
  <c r="H8" i="14"/>
  <c r="H9" i="14"/>
  <c r="H10" i="14"/>
  <c r="H11" i="14"/>
  <c r="H12" i="14"/>
  <c r="H13" i="14"/>
  <c r="H2" i="14"/>
  <c r="G6" i="14"/>
  <c r="G4" i="14"/>
  <c r="G3" i="14"/>
  <c r="G5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B12" i="14"/>
  <c r="B11" i="14"/>
  <c r="C11" i="14"/>
  <c r="C10" i="14"/>
  <c r="C9" i="14"/>
  <c r="C8" i="14"/>
  <c r="C7" i="14"/>
  <c r="C6" i="14"/>
  <c r="C5" i="14"/>
  <c r="C4" i="14"/>
  <c r="C3" i="14"/>
  <c r="C2" i="14"/>
  <c r="B13" i="14"/>
  <c r="B10" i="14"/>
  <c r="B9" i="14"/>
  <c r="B8" i="14"/>
  <c r="B7" i="14"/>
  <c r="B6" i="14"/>
  <c r="B5" i="14"/>
  <c r="B4" i="14"/>
  <c r="B3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3" i="3" l="1"/>
  <c r="F22" i="2"/>
  <c r="F21" i="2"/>
  <c r="C4" i="9" l="1"/>
  <c r="B4" i="9"/>
  <c r="C15" i="9"/>
  <c r="B16" i="9"/>
  <c r="C16" i="9"/>
  <c r="C17" i="9" s="1"/>
  <c r="B15" i="9"/>
  <c r="B17" i="9" s="1"/>
  <c r="C14" i="9"/>
  <c r="B14" i="9"/>
  <c r="C6" i="9"/>
  <c r="C5" i="9"/>
  <c r="C7" i="9" s="1"/>
  <c r="B6" i="9"/>
  <c r="B5" i="9"/>
  <c r="B7" i="9" s="1"/>
  <c r="C3" i="9"/>
  <c r="C13" i="9"/>
  <c r="C12" i="9"/>
  <c r="B13" i="9"/>
  <c r="B12" i="9"/>
  <c r="B3" i="9"/>
  <c r="C2" i="9"/>
  <c r="B2" i="9"/>
  <c r="F3" i="6"/>
  <c r="F4" i="6"/>
  <c r="F5" i="6"/>
  <c r="F6" i="6"/>
  <c r="F2" i="6"/>
  <c r="P522" i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O2" i="1"/>
  <c r="O522" i="1"/>
  <c r="O2844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<sst xmlns="http://schemas.openxmlformats.org/spreadsheetml/2006/main" count="33079" uniqueCount="8421">
  <si>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</si>
  <si>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</si>
  <si>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</si>
  <si>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</si>
  <si>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</si>
  <si>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</si>
  <si>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</si>
  <si>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</si>
  <si>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</si>
  <si>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</si>
  <si>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</si>
  <si>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</si>
  <si>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</si>
  <si>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</si>
  <si>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</si>
  <si>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</si>
  <si>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</si>
  <si>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</si>
  <si>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</si>
  <si>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</si>
  <si>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</si>
  <si>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</si>
  <si>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</si>
  <si>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</si>
  <si>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</si>
  <si>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</si>
  <si>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</si>
  <si>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</si>
  <si>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</si>
  <si>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</si>
  <si>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</si>
  <si>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</si>
  <si>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</si>
  <si>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</si>
  <si>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</si>
  <si>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</si>
  <si>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</si>
  <si>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</si>
  <si>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</si>
  <si>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</si>
  <si>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</si>
  <si>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</si>
  <si>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</si>
  <si>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</si>
  <si>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</si>
  <si>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</si>
  <si>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</si>
  <si>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</si>
  <si>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</si>
  <si>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</si>
  <si>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</si>
  <si>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</si>
  <si>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</si>
  <si>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</si>
  <si>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</si>
  <si>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</si>
  <si>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</si>
  <si>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</si>
  <si>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</si>
  <si>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</si>
  <si>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</si>
  <si>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</si>
  <si>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</si>
  <si>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</si>
  <si>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</si>
  <si>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</si>
  <si>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</si>
  <si>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</si>
  <si>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</si>
  <si>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</si>
  <si>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</si>
  <si>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</si>
  <si>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</si>
  <si>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</si>
  <si>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</si>
  <si>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</si>
  <si>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</si>
  <si>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</si>
  <si>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</si>
  <si>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</si>
  <si>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</si>
  <si>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</si>
  <si>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</si>
  <si>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</si>
  <si>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</si>
  <si>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</si>
  <si>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</si>
  <si>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</si>
  <si>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</si>
  <si>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</si>
  <si>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</si>
  <si>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</si>
  <si>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</si>
  <si>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</si>
  <si>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</si>
  <si>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</si>
  <si>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</si>
  <si>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</si>
  <si>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</si>
  <si>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</si>
  <si>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</si>
  <si>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</si>
  <si>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</si>
  <si>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</si>
  <si>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</si>
  <si>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</si>
  <si>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</si>
  <si>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</si>
  <si>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</si>
  <si>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</si>
  <si>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</si>
  <si>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</si>
  <si>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</si>
  <si>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</si>
  <si>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</si>
  <si>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</si>
  <si>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</si>
  <si>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</si>
  <si>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</si>
  <si>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</si>
  <si>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</si>
  <si>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</si>
  <si>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</si>
  <si>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</si>
  <si>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</si>
  <si>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</si>
  <si>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</si>
  <si>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</si>
  <si>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</si>
  <si>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</si>
  <si>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</si>
  <si>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</si>
  <si>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</si>
  <si>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</si>
  <si>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</si>
  <si>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</si>
  <si>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</si>
  <si>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</si>
  <si>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</si>
  <si>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</si>
  <si>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</si>
  <si>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</si>
  <si>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</si>
  <si>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</si>
  <si>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</si>
  <si>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</si>
  <si>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</si>
  <si>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</si>
  <si>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</si>
  <si>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</si>
  <si>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</si>
  <si>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</si>
  <si>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</si>
  <si>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</si>
  <si>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</si>
  <si>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</si>
  <si>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</si>
  <si>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</si>
  <si>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</si>
  <si>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</si>
  <si>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</si>
  <si>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</si>
  <si>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</si>
  <si>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</si>
  <si>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</si>
  <si>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</si>
  <si>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</si>
  <si>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</si>
  <si>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</si>
  <si>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</si>
  <si>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</si>
  <si>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</si>
  <si>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</si>
  <si>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</si>
  <si>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</si>
  <si>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</si>
  <si>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</si>
  <si>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</si>
  <si>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</si>
  <si>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</si>
  <si>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</si>
  <si>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</si>
  <si>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</si>
  <si>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</si>
  <si>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</si>
  <si>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</si>
  <si>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</si>
  <si>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</si>
  <si>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</si>
  <si>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</si>
  <si>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</si>
  <si>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</si>
  <si>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</si>
  <si>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</si>
  <si>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</si>
  <si>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</si>
  <si>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</si>
  <si>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</si>
  <si>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</si>
  <si>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</si>
  <si>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</si>
  <si>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</si>
  <si>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</si>
  <si>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</si>
  <si>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</si>
  <si>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</si>
  <si>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</si>
  <si>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</si>
  <si>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</si>
  <si>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</si>
  <si>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</si>
  <si>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</si>
  <si>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</si>
  <si>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</si>
  <si>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</si>
  <si>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</si>
  <si>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</si>
  <si>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</si>
  <si>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</si>
  <si>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</si>
  <si>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</si>
  <si>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</si>
  <si>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</si>
  <si>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</si>
  <si>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</si>
  <si>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</si>
  <si>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</si>
  <si>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</si>
  <si>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</si>
  <si>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</si>
  <si>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</si>
  <si>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</si>
  <si>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</si>
  <si>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</si>
  <si>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</si>
  <si>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</si>
  <si>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</si>
  <si>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</si>
  <si>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</si>
  <si>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</si>
  <si>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</si>
  <si>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</si>
  <si>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</si>
  <si>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</si>
  <si>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</si>
  <si>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</si>
  <si>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</si>
  <si>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</si>
  <si>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</si>
  <si>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</si>
  <si>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</si>
  <si>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</si>
  <si>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</si>
  <si>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</si>
  <si>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</si>
  <si>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</si>
  <si>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</si>
  <si>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</si>
  <si>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</si>
  <si>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</si>
  <si>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</si>
  <si>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</si>
  <si>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</si>
  <si>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</si>
  <si>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</si>
  <si>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</si>
  <si>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</si>
  <si>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</si>
  <si>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</si>
  <si>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</si>
  <si>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</si>
  <si>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</si>
  <si>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</si>
  <si>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</si>
  <si>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</si>
  <si>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</si>
  <si>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</si>
  <si>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</si>
  <si>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</si>
  <si>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</si>
  <si>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</si>
  <si>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</si>
  <si>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</si>
  <si>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</si>
  <si>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</si>
  <si>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</si>
  <si>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</si>
  <si>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</si>
  <si>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</si>
  <si>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</si>
  <si>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</si>
  <si>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</si>
  <si>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</si>
  <si>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</si>
  <si>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</si>
  <si>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</si>
  <si>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</si>
  <si>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</si>
  <si>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</si>
  <si>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</si>
  <si>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</si>
  <si>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</si>
  <si>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</si>
  <si>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</si>
  <si>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</si>
  <si>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</si>
  <si>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</si>
  <si>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</si>
  <si>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</si>
  <si>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</si>
  <si>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</si>
  <si>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</si>
  <si>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</si>
  <si>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</si>
  <si>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</si>
  <si>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</si>
  <si>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</si>
  <si>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</si>
  <si>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</si>
  <si>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</si>
  <si>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</si>
  <si>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</si>
  <si>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</si>
  <si>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</si>
  <si>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</si>
  <si>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</si>
  <si>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</si>
  <si>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</si>
  <si>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</si>
  <si>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</si>
  <si>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</si>
  <si>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</si>
  <si>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</si>
  <si>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</si>
  <si>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</si>
  <si>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</si>
  <si>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</si>
  <si>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</si>
  <si>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</si>
  <si>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</si>
  <si>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</si>
  <si>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</si>
  <si>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</si>
  <si>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</si>
  <si>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</si>
  <si>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</si>
  <si>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</si>
  <si>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</si>
  <si>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</si>
  <si>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</si>
  <si>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</si>
  <si>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</si>
  <si>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</si>
  <si>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</si>
  <si>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</si>
  <si>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</si>
  <si>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</si>
  <si>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</si>
  <si>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</si>
  <si>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</si>
  <si>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</si>
  <si>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</si>
  <si>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</si>
  <si>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</si>
  <si>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</si>
  <si>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</si>
  <si>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</si>
  <si>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</si>
  <si>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</si>
  <si>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</si>
  <si>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</si>
  <si>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</si>
  <si>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</si>
  <si>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</si>
  <si>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</si>
  <si>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</si>
  <si>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</si>
  <si>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</si>
  <si>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</si>
  <si>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</si>
  <si>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</si>
  <si>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</si>
  <si>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</si>
  <si>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</si>
  <si>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</si>
  <si>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</si>
  <si>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</si>
  <si>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</si>
  <si>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</si>
  <si>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</si>
  <si>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</si>
  <si>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</si>
  <si>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</si>
  <si>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</si>
  <si>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</si>
  <si>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</si>
  <si>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</si>
  <si>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</si>
  <si>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</si>
  <si>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</si>
  <si>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</si>
  <si>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</si>
  <si>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</si>
  <si>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</si>
  <si>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</si>
  <si>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</si>
  <si>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</si>
  <si>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</si>
  <si>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</si>
  <si>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</si>
  <si>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</si>
  <si>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</si>
  <si>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</si>
  <si>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</si>
  <si>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</si>
  <si>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</si>
  <si>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</si>
  <si>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</si>
  <si>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</si>
  <si>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</si>
  <si>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</si>
  <si>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</si>
  <si>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</si>
  <si>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</si>
  <si>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</si>
  <si>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</si>
  <si>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</si>
  <si>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</si>
  <si>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</si>
  <si>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</si>
  <si>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</si>
  <si>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</si>
  <si>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</si>
  <si>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</si>
  <si>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</si>
  <si>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</si>
  <si>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</si>
  <si>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</si>
  <si>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</si>
  <si>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</si>
  <si>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</si>
  <si>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</si>
  <si>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</si>
  <si>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</si>
  <si>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</si>
  <si>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</si>
  <si>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</si>
  <si>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</si>
  <si>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</si>
  <si>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</si>
  <si>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</si>
  <si>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</si>
  <si>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</si>
  <si>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</si>
  <si>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</si>
  <si>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</si>
  <si>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</si>
  <si>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</si>
  <si>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</si>
  <si>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</si>
  <si>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</si>
  <si>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</si>
  <si>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</si>
  <si>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</si>
  <si>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</si>
  <si>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</si>
  <si>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</si>
  <si>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</si>
  <si>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</si>
  <si>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</si>
  <si>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</si>
  <si>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</si>
  <si>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</si>
  <si>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</si>
  <si>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</si>
  <si>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</si>
  <si>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</si>
  <si>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</si>
  <si>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</si>
  <si>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</si>
  <si>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</si>
  <si>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</si>
  <si>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</si>
  <si>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</si>
  <si>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</si>
  <si>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</si>
  <si>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</si>
  <si>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</si>
  <si>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</si>
  <si>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</si>
  <si>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</si>
  <si>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</si>
  <si>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</si>
  <si>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</si>
  <si>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</si>
  <si>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</si>
  <si>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</si>
  <si>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</si>
  <si>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</si>
  <si>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</si>
  <si>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</si>
  <si>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</si>
  <si>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</si>
  <si>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</si>
  <si>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</si>
  <si>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</si>
  <si>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</si>
  <si>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</si>
  <si>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</si>
  <si>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</si>
  <si>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</si>
  <si>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</si>
  <si>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</si>
  <si>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</si>
  <si>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</si>
  <si>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</si>
  <si>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</si>
  <si>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</si>
  <si>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</si>
  <si>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</si>
  <si>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</si>
  <si>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</si>
  <si>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</si>
  <si>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</si>
  <si>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</si>
  <si>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</si>
  <si>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</si>
  <si>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</si>
  <si>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</si>
  <si>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</si>
  <si>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</si>
  <si>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</si>
  <si>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</si>
  <si>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</si>
  <si>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</si>
  <si>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</si>
  <si>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</si>
  <si>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</si>
  <si>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</si>
  <si>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</si>
  <si>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</si>
  <si>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</si>
  <si>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</si>
  <si>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</si>
  <si>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</si>
  <si>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</si>
  <si>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</si>
  <si>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</si>
  <si>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</si>
  <si>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</si>
  <si>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</si>
  <si>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</si>
  <si>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</si>
  <si>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</si>
  <si>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</si>
  <si>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</si>
  <si>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</si>
  <si>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</si>
  <si>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</si>
  <si>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</si>
  <si>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</si>
  <si>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</si>
  <si>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</si>
  <si>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</si>
  <si>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</si>
  <si>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</si>
  <si>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</si>
  <si>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</si>
  <si>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</si>
  <si>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</si>
  <si>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</si>
  <si>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</si>
  <si>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</si>
  <si>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</si>
  <si>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</si>
  <si>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</si>
  <si>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</si>
  <si>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</si>
  <si>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</si>
  <si>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</si>
  <si>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</si>
  <si>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</si>
  <si>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</si>
  <si>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</si>
  <si>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</si>
  <si>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</si>
  <si>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</si>
  <si>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</si>
  <si>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</si>
  <si>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</si>
  <si>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</si>
  <si>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</si>
  <si>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</si>
  <si>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</si>
  <si>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</si>
  <si>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</si>
  <si>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</si>
  <si>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</si>
  <si>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</si>
  <si>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</si>
  <si>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</si>
  <si>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</si>
  <si>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</si>
  <si>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</si>
  <si>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</si>
  <si>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</si>
  <si>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</si>
  <si>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</si>
  <si>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</si>
  <si>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</si>
  <si>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</si>
  <si>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</si>
  <si>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</si>
  <si>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</si>
  <si>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</si>
  <si>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</si>
  <si>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</si>
  <si>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</si>
  <si>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</si>
  <si>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</si>
  <si>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</si>
  <si>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</si>
  <si>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</si>
  <si>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</si>
  <si>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</si>
  <si>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</si>
  <si>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</si>
  <si>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</si>
  <si>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</si>
  <si>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</si>
  <si>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</si>
  <si>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</si>
  <si>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</si>
  <si>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</si>
  <si>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</si>
  <si>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</si>
  <si>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</si>
  <si>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</si>
  <si>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</si>
  <si>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</si>
  <si>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</si>
  <si>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</si>
  <si>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</si>
  <si>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</si>
  <si>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</si>
  <si>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</si>
  <si>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</si>
  <si>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</si>
  <si>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</si>
  <si>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</si>
  <si>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</si>
  <si>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</si>
  <si>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</si>
  <si>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</si>
  <si>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</si>
  <si>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</si>
  <si>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</si>
  <si>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</si>
  <si>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</si>
  <si>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</si>
  <si>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</si>
  <si>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</si>
  <si>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</si>
  <si>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</si>
  <si>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</si>
  <si>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</si>
  <si>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</si>
  <si>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</si>
  <si>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</si>
  <si>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</si>
  <si>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</si>
  <si>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</si>
  <si>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</si>
  <si>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</si>
  <si>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</si>
  <si>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</si>
  <si>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</si>
  <si>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</si>
  <si>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</si>
  <si>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</si>
  <si>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</si>
  <si>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</si>
  <si>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</si>
  <si>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</si>
  <si>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</si>
  <si>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</si>
  <si>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</si>
  <si>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</si>
  <si>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</si>
  <si>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</si>
  <si>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</si>
  <si>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</si>
  <si>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</si>
  <si>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</si>
  <si>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</si>
  <si>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</si>
  <si>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</si>
  <si>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</si>
  <si>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</si>
  <si>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</si>
  <si>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</si>
  <si>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</si>
  <si>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</si>
  <si>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</si>
  <si>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</si>
  <si>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</si>
  <si>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</si>
  <si>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</si>
  <si>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</si>
  <si>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</si>
  <si>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</si>
  <si>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</si>
  <si>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</si>
  <si>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</si>
  <si>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</si>
  <si>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</si>
  <si>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</si>
  <si>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</si>
  <si>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</si>
  <si>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</si>
  <si>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</si>
  <si>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</si>
  <si>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</si>
  <si>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</si>
  <si>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</si>
  <si>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</si>
  <si>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</si>
  <si>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</si>
  <si>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</si>
  <si>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</si>
  <si>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</si>
  <si>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</si>
  <si>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</si>
  <si>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</si>
  <si>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</si>
  <si>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</si>
  <si>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</si>
  <si>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</si>
  <si>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</si>
  <si>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</si>
  <si>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</si>
  <si>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</si>
  <si>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</si>
  <si>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</si>
  <si>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</si>
  <si>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</si>
  <si>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</si>
  <si>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</si>
  <si>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</si>
  <si>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</si>
  <si>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</si>
  <si>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</si>
  <si>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</si>
  <si>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</si>
  <si>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</si>
  <si>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</si>
  <si>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</si>
  <si>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</si>
  <si>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</si>
  <si>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</si>
  <si>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</si>
  <si>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</si>
  <si>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</si>
  <si>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</si>
  <si>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</si>
  <si>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</si>
  <si>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</si>
  <si>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</si>
  <si>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</si>
  <si>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</si>
  <si>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</si>
  <si>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</si>
  <si>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</si>
  <si>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</si>
  <si>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</si>
  <si>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</si>
  <si>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</si>
  <si>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</si>
  <si>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</si>
  <si>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</si>
  <si>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</si>
  <si>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</si>
  <si>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</si>
  <si>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</si>
  <si>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</si>
  <si>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</si>
  <si>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</si>
  <si>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</si>
  <si>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</si>
  <si>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</si>
  <si>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</si>
  <si>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</si>
  <si>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</si>
  <si>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</si>
  <si>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</si>
  <si>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</si>
  <si>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</si>
  <si>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</si>
  <si>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</si>
  <si>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</si>
  <si>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</si>
  <si>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</si>
  <si>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</si>
  <si>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</si>
  <si>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</si>
  <si>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</si>
  <si>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</si>
  <si>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</si>
  <si>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</si>
  <si>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</si>
  <si>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</si>
  <si>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</si>
  <si>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</si>
  <si>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</si>
  <si>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</si>
  <si>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</si>
  <si>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</si>
  <si>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</si>
  <si>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</si>
  <si>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</si>
  <si>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</si>
  <si>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</si>
  <si>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</si>
  <si>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</si>
  <si>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</si>
  <si>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</si>
  <si>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</si>
  <si>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</si>
  <si>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</si>
  <si>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</si>
  <si>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</si>
  <si>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</si>
  <si>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</si>
  <si>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</si>
  <si>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</si>
  <si>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</si>
  <si>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</si>
  <si>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</si>
  <si>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</si>
  <si>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</si>
  <si>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</si>
  <si>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</si>
  <si>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</si>
  <si>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</si>
  <si>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</si>
  <si>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</si>
  <si>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</si>
  <si>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</si>
  <si>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</si>
  <si>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</si>
  <si>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</si>
  <si>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</si>
  <si>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</si>
  <si>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</si>
  <si>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</si>
  <si>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</si>
  <si>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</si>
  <si>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</si>
  <si>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</si>
  <si>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</si>
  <si>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</si>
  <si>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</si>
  <si>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</si>
  <si>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</si>
  <si>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</si>
  <si>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</si>
  <si>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</si>
  <si>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</si>
  <si>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</si>
  <si>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</si>
  <si>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</si>
  <si>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</si>
  <si>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</si>
  <si>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</si>
  <si>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</si>
  <si>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</si>
  <si>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</si>
  <si>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</si>
  <si>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</si>
  <si>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</si>
  <si>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</si>
  <si>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</si>
  <si>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</si>
  <si>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</si>
  <si>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</si>
  <si>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</si>
  <si>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</si>
  <si>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</si>
  <si>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</si>
  <si>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</si>
  <si>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</si>
  <si>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</si>
  <si>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</si>
  <si>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</si>
  <si>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</si>
  <si>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</si>
  <si>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</si>
  <si>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</si>
  <si>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</si>
  <si>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</si>
  <si>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</si>
  <si>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</si>
  <si>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</si>
  <si>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</si>
  <si>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</si>
  <si>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</si>
  <si>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</si>
  <si>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</si>
  <si>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</si>
  <si>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</si>
  <si>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</si>
  <si>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</si>
  <si>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</si>
  <si>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</si>
  <si>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</si>
  <si>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</si>
  <si>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</si>
  <si>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</si>
  <si>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</si>
  <si>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</si>
  <si>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</si>
  <si>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</si>
  <si>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</si>
  <si>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</si>
  <si>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</si>
  <si>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</si>
  <si>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</si>
  <si>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</si>
  <si>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</si>
  <si>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</si>
  <si>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</si>
  <si>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</si>
  <si>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</si>
  <si>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</si>
  <si>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</si>
  <si>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</si>
  <si>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</si>
  <si>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</si>
  <si>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</si>
  <si>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</si>
  <si>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</si>
  <si>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</si>
  <si>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</si>
  <si>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</si>
  <si>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</si>
  <si>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</si>
  <si>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</si>
  <si>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</si>
  <si>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</si>
  <si>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</si>
  <si>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</si>
  <si>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</si>
  <si>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</si>
  <si>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</si>
  <si>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</si>
  <si>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</si>
  <si>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</si>
  <si>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</si>
  <si>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</si>
  <si>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</si>
  <si>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</si>
  <si>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</si>
  <si>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</si>
  <si>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</si>
  <si>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</si>
  <si>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</si>
  <si>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</si>
  <si>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</si>
  <si>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</si>
  <si>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</si>
  <si>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</si>
  <si>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</si>
  <si>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</si>
  <si>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</si>
  <si>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</si>
  <si>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</si>
  <si>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</si>
  <si>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</si>
  <si>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</si>
  <si>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</si>
  <si>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</si>
  <si>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</si>
  <si>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</si>
  <si>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</si>
  <si>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</si>
  <si>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</si>
  <si>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</si>
  <si>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</si>
  <si>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</si>
  <si>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</si>
  <si>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</si>
  <si>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</si>
  <si>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</si>
  <si>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</si>
  <si>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</si>
  <si>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</si>
  <si>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</si>
  <si>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</si>
  <si>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</si>
  <si>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</si>
  <si>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</si>
  <si>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</si>
  <si>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</si>
  <si>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</si>
  <si>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</si>
  <si>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</si>
  <si>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</si>
  <si>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</si>
  <si>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</si>
  <si>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</si>
  <si>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</si>
  <si>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</si>
  <si>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</si>
  <si>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</si>
  <si>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</si>
  <si>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</si>
  <si>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</si>
  <si>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</si>
  <si>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</si>
  <si>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</si>
  <si>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</si>
  <si>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</si>
  <si>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</si>
  <si>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</si>
  <si>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</si>
  <si>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</si>
  <si>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</si>
  <si>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</si>
  <si>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</si>
  <si>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</si>
  <si>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</si>
  <si>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</si>
  <si>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</si>
  <si>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</si>
  <si>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</si>
  <si>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</si>
  <si>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</si>
  <si>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</si>
  <si>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</si>
  <si>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</si>
  <si>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</si>
  <si>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</si>
  <si>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</si>
  <si>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</si>
  <si>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</si>
  <si>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</si>
  <si>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</si>
  <si>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</si>
  <si>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</si>
  <si>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</si>
  <si>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</si>
  <si>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</si>
  <si>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</si>
  <si>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</si>
  <si>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</si>
  <si>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</si>
  <si>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</si>
  <si>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</si>
  <si>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</si>
  <si>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</si>
  <si>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</si>
  <si>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</si>
  <si>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</si>
  <si>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</si>
  <si>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</si>
  <si>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</si>
  <si>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</si>
  <si>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</si>
  <si>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</si>
  <si>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</si>
  <si>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</si>
  <si>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</si>
  <si>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</si>
  <si>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</si>
  <si>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</si>
  <si>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</si>
  <si>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</si>
  <si>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</si>
  <si>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</si>
  <si>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</si>
  <si>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</si>
  <si>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</si>
  <si>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</si>
  <si>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</si>
  <si>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</si>
  <si>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</si>
  <si>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</si>
  <si>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</si>
  <si>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</si>
  <si>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</si>
  <si>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</si>
  <si>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</si>
  <si>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</si>
  <si>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</si>
  <si>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</si>
  <si>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</si>
  <si>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</si>
  <si>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</si>
  <si>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</si>
  <si>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</si>
  <si>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</si>
  <si>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</si>
  <si>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</si>
  <si>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</si>
  <si>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</si>
  <si>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</si>
  <si>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</si>
  <si>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</si>
  <si>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</si>
  <si>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</si>
  <si>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</si>
  <si>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</si>
  <si>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</si>
  <si>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</si>
  <si>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</si>
  <si>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</si>
  <si>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</si>
  <si>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</si>
  <si>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</si>
  <si>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</si>
  <si>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</si>
  <si>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</si>
  <si>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</si>
  <si>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</si>
  <si>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</si>
  <si>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</si>
  <si>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</si>
  <si>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</si>
  <si>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</si>
  <si>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</si>
  <si>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</si>
  <si>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</si>
  <si>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</si>
  <si>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</si>
  <si>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</si>
  <si>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</si>
  <si>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</si>
  <si>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</si>
  <si>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</si>
  <si>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</si>
  <si>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</si>
  <si>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</si>
  <si>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</si>
  <si>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</si>
  <si>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</si>
  <si>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</si>
  <si>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</si>
  <si>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</si>
  <si>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</si>
  <si>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</si>
  <si>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</si>
  <si>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</si>
  <si>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</si>
  <si>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</si>
  <si>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</si>
  <si>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</si>
  <si>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</si>
  <si>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</si>
  <si>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</si>
  <si>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</si>
  <si>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</si>
  <si>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</si>
  <si>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</si>
  <si>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</si>
  <si>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</si>
  <si>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</si>
  <si>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</si>
  <si>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</si>
  <si>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</si>
  <si>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</si>
  <si>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</si>
  <si>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</si>
  <si>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</si>
  <si>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</si>
  <si>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</si>
  <si>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</si>
  <si>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</si>
  <si>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</si>
  <si>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</si>
  <si>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</si>
  <si>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</si>
  <si>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</si>
  <si>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</si>
  <si>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</si>
  <si>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</si>
  <si>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</si>
  <si>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</si>
  <si>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</si>
  <si>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</si>
  <si>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</si>
  <si>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</si>
  <si>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</si>
  <si>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</si>
  <si>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</si>
  <si>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</si>
  <si>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</si>
  <si>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</si>
  <si>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</si>
  <si>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</si>
  <si>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</si>
  <si>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</si>
  <si>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</si>
  <si>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</si>
  <si>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</si>
  <si>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</si>
  <si>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</si>
  <si>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</si>
  <si>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</si>
  <si>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</si>
  <si>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</si>
  <si>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</si>
  <si>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</si>
  <si>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</si>
  <si>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</si>
  <si>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</si>
  <si>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</si>
  <si>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</si>
  <si>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</si>
  <si>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</si>
  <si>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</si>
  <si>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</si>
  <si>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</si>
  <si>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</si>
  <si>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</si>
  <si>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</si>
  <si>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</si>
  <si>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</si>
  <si>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</si>
  <si>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</si>
  <si>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</si>
  <si>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</si>
  <si>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</si>
  <si>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</si>
  <si>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</si>
  <si>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</si>
  <si>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</si>
  <si>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</si>
  <si>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</si>
  <si>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</si>
  <si>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</si>
  <si>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</si>
  <si>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</si>
  <si>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</si>
  <si>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</si>
  <si>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</si>
  <si>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</si>
  <si>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</si>
  <si>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</si>
  <si>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</si>
  <si>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</si>
  <si>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</si>
  <si>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</si>
  <si>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</si>
  <si>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</si>
  <si>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</si>
  <si>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</si>
  <si>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</si>
  <si>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</si>
  <si>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</si>
  <si>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</si>
  <si>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</si>
  <si>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</si>
  <si>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</si>
  <si>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</si>
  <si>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</si>
  <si>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</si>
  <si>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</si>
  <si>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</si>
  <si>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</si>
  <si>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</si>
  <si>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</si>
  <si>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</si>
  <si>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</si>
  <si>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</si>
  <si>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</si>
  <si>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</si>
  <si>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</si>
  <si>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</si>
  <si>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</si>
  <si>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</si>
  <si>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</si>
  <si>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</si>
  <si>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</si>
  <si>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</si>
  <si>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</si>
  <si>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</si>
  <si>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</si>
  <si>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</si>
  <si>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</si>
  <si>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</si>
  <si>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</si>
  <si>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</si>
  <si>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</si>
  <si>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</si>
  <si>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</si>
  <si>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</si>
  <si>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</si>
  <si>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</si>
  <si>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</si>
  <si>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</si>
  <si>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</si>
  <si>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</si>
  <si>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</si>
  <si>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</si>
  <si>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</si>
  <si>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</si>
  <si>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</si>
  <si>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</si>
  <si>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</si>
  <si>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</si>
  <si>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</si>
  <si>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</si>
  <si>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</si>
  <si>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</si>
  <si>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</si>
  <si>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</si>
  <si>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</si>
  <si>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</si>
  <si>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</si>
  <si>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</si>
  <si>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</si>
  <si>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</si>
  <si>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</si>
  <si>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</si>
  <si>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</si>
  <si>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</si>
  <si>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</si>
  <si>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</si>
  <si>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</si>
  <si>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</si>
  <si>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</si>
  <si>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</si>
  <si>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</si>
  <si>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</si>
  <si>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</si>
  <si>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</si>
  <si>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</si>
  <si>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</si>
  <si>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</si>
  <si>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</si>
  <si>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</si>
  <si>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</si>
  <si>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</si>
  <si>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</si>
  <si>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</si>
  <si>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</si>
  <si>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</si>
  <si>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</si>
  <si>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</si>
  <si>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</si>
  <si>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</si>
  <si>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</si>
  <si>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</si>
  <si>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</si>
  <si>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</si>
  <si>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</si>
  <si>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</si>
  <si>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</si>
  <si>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</si>
  <si>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</si>
  <si>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</si>
  <si>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</si>
  <si>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</si>
  <si>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</si>
  <si>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</si>
  <si>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</si>
  <si>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</si>
  <si>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</si>
  <si>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</si>
  <si>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</si>
  <si>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</si>
  <si>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</si>
  <si>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</si>
  <si>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</si>
  <si>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</si>
  <si>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</si>
  <si>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</si>
  <si>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</si>
  <si>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</si>
  <si>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</si>
  <si>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</si>
  <si>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</si>
  <si>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</si>
  <si>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</si>
  <si>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</si>
  <si>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</si>
  <si>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</si>
  <si>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</si>
  <si>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</si>
  <si>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</si>
  <si>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</si>
  <si>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</si>
  <si>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</si>
  <si>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</si>
  <si>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</si>
  <si>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</si>
  <si>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</si>
  <si>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</si>
  <si>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</si>
  <si>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</si>
  <si>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</si>
  <si>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</si>
  <si>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</si>
  <si>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</si>
  <si>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</si>
  <si>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</si>
  <si>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</si>
  <si>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</si>
  <si>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</si>
  <si>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</si>
  <si>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</si>
  <si>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</si>
  <si>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</si>
  <si>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</si>
  <si>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</si>
  <si>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</si>
  <si>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</si>
  <si>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</si>
  <si>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</si>
  <si>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</si>
  <si>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</si>
  <si>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</si>
  <si>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</si>
  <si>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</si>
  <si>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</si>
  <si>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</si>
  <si>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</si>
  <si>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</si>
  <si>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</si>
  <si>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</si>
  <si>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</si>
  <si>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</si>
  <si>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</si>
  <si>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</si>
  <si>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</si>
  <si>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</si>
  <si>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</si>
  <si>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</si>
  <si>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</si>
  <si>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</si>
  <si>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</si>
  <si>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</si>
  <si>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</si>
  <si>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</si>
  <si>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</si>
  <si>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</si>
  <si>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</si>
  <si>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</si>
  <si>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</si>
  <si>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</si>
  <si>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</si>
  <si>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</si>
  <si>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</si>
  <si>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</si>
  <si>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</si>
  <si>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</si>
  <si>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</si>
  <si>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</si>
  <si>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</si>
  <si>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</si>
  <si>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</si>
  <si>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</si>
  <si>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</si>
  <si>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</si>
  <si>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</si>
  <si>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</si>
  <si>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</si>
  <si>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</si>
  <si>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</si>
  <si>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</si>
  <si>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</si>
  <si>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</si>
  <si>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</si>
  <si>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</si>
  <si>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</si>
  <si>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</si>
  <si>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</si>
  <si>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</si>
  <si>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</si>
  <si>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</si>
  <si>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</si>
  <si>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</si>
  <si>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</si>
  <si>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</si>
  <si>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</si>
  <si>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</si>
  <si>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</si>
  <si>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</si>
  <si>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</si>
  <si>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</si>
  <si>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</si>
  <si>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</si>
  <si>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</si>
  <si>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</si>
  <si>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</si>
  <si>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</si>
  <si>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</si>
  <si>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</si>
  <si>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</si>
  <si>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</si>
  <si>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</si>
  <si>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</si>
  <si>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</si>
  <si>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</si>
  <si>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</si>
  <si>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</si>
  <si>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</si>
  <si>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</si>
  <si>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</si>
  <si>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</si>
  <si>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</si>
  <si>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</si>
  <si>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</si>
  <si>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</si>
  <si>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</si>
  <si>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</si>
  <si>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</si>
  <si>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</si>
  <si>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</si>
  <si>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</si>
  <si>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</si>
  <si>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</si>
  <si>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</si>
  <si>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</si>
  <si>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</si>
  <si>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</si>
  <si>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</si>
  <si>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</si>
  <si>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</si>
  <si>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</si>
  <si>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</si>
  <si>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</si>
  <si>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</si>
  <si>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</si>
  <si>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</si>
  <si>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</si>
  <si>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</si>
  <si>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</si>
  <si>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</si>
  <si>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</si>
  <si>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</si>
  <si>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</si>
  <si>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</si>
  <si>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</si>
  <si>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</si>
  <si>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</si>
  <si>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</si>
  <si>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</si>
  <si>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</si>
  <si>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</si>
  <si>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</si>
  <si>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</si>
  <si>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</si>
  <si>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</si>
  <si>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</si>
  <si>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</si>
  <si>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</si>
  <si>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</si>
  <si>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</si>
  <si>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</si>
  <si>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</si>
  <si>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</si>
  <si>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</si>
  <si>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</si>
  <si>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</si>
  <si>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</si>
  <si>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</si>
  <si>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</si>
  <si>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</si>
  <si>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</si>
  <si>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</si>
  <si>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</si>
  <si>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</si>
  <si>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</si>
  <si>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</si>
  <si>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</si>
  <si>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</si>
  <si>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</si>
  <si>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</si>
  <si>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</si>
  <si>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</si>
  <si>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</si>
  <si>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</si>
  <si>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</si>
  <si>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</si>
  <si>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</si>
  <si>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</si>
  <si>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</si>
  <si>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</si>
  <si>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</si>
  <si>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</si>
  <si>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</si>
  <si>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</si>
  <si>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</si>
  <si>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</si>
  <si>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</si>
  <si>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</si>
  <si>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</si>
  <si>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</si>
  <si>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</si>
  <si>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</si>
  <si>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</si>
  <si>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</si>
  <si>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</si>
  <si>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</si>
  <si>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</si>
  <si>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</si>
  <si>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</si>
  <si>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</si>
  <si>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</si>
  <si>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</si>
  <si>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</si>
  <si>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</si>
  <si>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</si>
  <si>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</si>
  <si>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</si>
  <si>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</si>
  <si>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</si>
  <si>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</si>
  <si>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</si>
  <si>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</si>
  <si>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</si>
  <si>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</si>
  <si>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</si>
  <si>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</si>
  <si>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</si>
  <si>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</si>
  <si>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</si>
  <si>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</si>
  <si>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</si>
  <si>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</si>
  <si>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</si>
  <si>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</si>
  <si>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</si>
  <si>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</si>
  <si>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</si>
  <si>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</si>
  <si>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</si>
  <si>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</si>
  <si>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</si>
  <si>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</si>
  <si>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</si>
  <si>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</si>
  <si>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</si>
  <si>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</si>
  <si>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</si>
  <si>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</si>
  <si>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</si>
  <si>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</si>
  <si>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</si>
  <si>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</si>
  <si>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</si>
  <si>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</si>
  <si>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</si>
  <si>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</si>
  <si>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</si>
  <si>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</si>
  <si>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</si>
  <si>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</si>
  <si>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</si>
  <si>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</si>
  <si>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</si>
  <si>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</si>
  <si>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</si>
  <si>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</si>
  <si>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</si>
  <si>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</si>
  <si>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</si>
  <si>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</si>
  <si>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</si>
  <si>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</si>
  <si>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</si>
  <si>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</si>
  <si>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</si>
  <si>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</si>
  <si>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</si>
  <si>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</si>
  <si>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</si>
  <si>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</si>
  <si>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</si>
  <si>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</si>
  <si>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</si>
  <si>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</si>
  <si>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</si>
  <si>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</si>
  <si>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</si>
  <si>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</si>
  <si>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</si>
  <si>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</si>
  <si>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</si>
  <si>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</si>
  <si>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</si>
  <si>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</si>
  <si>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</si>
  <si>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</si>
  <si>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</si>
  <si>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</si>
  <si>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</si>
  <si>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</si>
  <si>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</si>
  <si>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</si>
  <si>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</si>
  <si>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</si>
  <si>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</si>
  <si>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</si>
  <si>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</si>
  <si>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</si>
  <si>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</si>
  <si>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</si>
  <si>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</si>
  <si>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</si>
  <si>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</si>
  <si>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</si>
  <si>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</si>
  <si>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</si>
  <si>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</si>
  <si>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</si>
  <si>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</si>
  <si>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</si>
  <si>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</si>
  <si>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</si>
  <si>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</si>
  <si>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</si>
  <si>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</si>
  <si>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</si>
  <si>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</si>
  <si>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</si>
  <si>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</si>
  <si>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</si>
  <si>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</si>
  <si>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</si>
  <si>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</si>
  <si>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</si>
  <si>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</si>
  <si>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</si>
  <si>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</si>
  <si>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</si>
  <si>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</si>
  <si>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</si>
  <si>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</si>
  <si>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</si>
  <si>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</si>
  <si>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</si>
  <si>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</si>
  <si>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</si>
  <si>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</si>
  <si>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</si>
  <si>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</si>
  <si>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</si>
  <si>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</si>
  <si>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</si>
  <si>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</si>
  <si>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</si>
  <si>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</si>
  <si>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</si>
  <si>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</si>
  <si>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</si>
  <si>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</si>
  <si>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</si>
  <si>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</si>
  <si>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</si>
  <si>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</si>
  <si>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</si>
  <si>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</si>
  <si>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</si>
  <si>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</si>
  <si>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</si>
  <si>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</si>
  <si>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</si>
  <si>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</si>
  <si>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</si>
  <si>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</si>
  <si>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</si>
  <si>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</si>
  <si>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</si>
  <si>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</si>
  <si>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</si>
  <si>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</si>
  <si>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</si>
  <si>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</si>
  <si>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</si>
  <si>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</si>
  <si>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</si>
  <si>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</si>
  <si>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</si>
  <si>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</si>
  <si>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</si>
  <si>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</si>
  <si>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</si>
  <si>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</si>
  <si>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</si>
  <si>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</si>
  <si>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</si>
  <si>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</si>
  <si>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</si>
  <si>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</si>
  <si>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</si>
  <si>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</si>
  <si>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</si>
  <si>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</si>
  <si>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</si>
  <si>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</si>
  <si>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</si>
  <si>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</si>
  <si>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</si>
  <si>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</si>
  <si>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</si>
  <si>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</si>
  <si>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</si>
  <si>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</si>
  <si>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</si>
  <si>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</si>
  <si>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</si>
  <si>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</si>
  <si>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</si>
  <si>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</si>
  <si>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</si>
  <si>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</si>
  <si>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</si>
  <si>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</si>
  <si>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</si>
  <si>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</si>
  <si>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</si>
  <si>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</si>
  <si>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</si>
  <si>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</si>
  <si>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</si>
  <si>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</si>
  <si>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</si>
  <si>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</si>
  <si>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</si>
  <si>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</si>
  <si>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</si>
  <si>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</si>
  <si>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</si>
  <si>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</si>
  <si>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</si>
  <si>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</si>
  <si>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</si>
  <si>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</si>
  <si>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</si>
  <si>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</si>
  <si>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</si>
  <si>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</si>
  <si>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</si>
  <si>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</si>
  <si>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</si>
  <si>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</si>
  <si>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</si>
  <si>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</si>
  <si>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</si>
  <si>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</si>
  <si>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</si>
  <si>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</si>
  <si>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</si>
  <si>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</si>
  <si>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</si>
  <si>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</si>
  <si>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</si>
  <si>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</si>
  <si>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</si>
  <si>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</si>
  <si>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</si>
  <si>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</si>
  <si>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</si>
  <si>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</si>
  <si>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</si>
  <si>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</si>
  <si>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</si>
  <si>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</si>
  <si>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</si>
  <si>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</si>
  <si>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</si>
  <si>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</si>
  <si>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</si>
  <si>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</si>
  <si>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</si>
  <si>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</si>
  <si>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</si>
  <si>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</si>
  <si>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</si>
  <si>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</si>
  <si>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</si>
  <si>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</si>
  <si>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</si>
  <si>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</si>
  <si>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</si>
  <si>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</si>
  <si>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</si>
  <si>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</si>
  <si>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</si>
  <si>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</si>
  <si>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</si>
  <si>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</si>
  <si>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</si>
  <si>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</si>
  <si>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</si>
  <si>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</si>
  <si>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</si>
  <si>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</si>
  <si>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</si>
  <si>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</si>
  <si>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</si>
  <si>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</si>
  <si>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</si>
  <si>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</si>
  <si>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</si>
  <si>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</si>
  <si>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</si>
  <si>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</si>
  <si>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</si>
  <si>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</si>
  <si>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</si>
  <si>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</si>
  <si>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</si>
  <si>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</si>
  <si>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</si>
  <si>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</si>
  <si>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</si>
  <si>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</si>
  <si>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</si>
  <si>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</si>
  <si>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</si>
  <si>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</si>
  <si>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</si>
  <si>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</si>
  <si>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</si>
  <si>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</si>
  <si>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</si>
  <si>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</si>
  <si>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</si>
  <si>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</si>
  <si>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</si>
  <si>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</si>
  <si>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</si>
  <si>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</si>
  <si>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</si>
  <si>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</si>
  <si>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</si>
  <si>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</si>
  <si>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</si>
  <si>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</si>
  <si>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</si>
  <si>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</si>
  <si>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</si>
  <si>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</si>
  <si>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</si>
  <si>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</si>
  <si>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</si>
  <si>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</si>
  <si>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</si>
  <si>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</si>
  <si>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</si>
  <si>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</si>
  <si>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</si>
  <si>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</si>
  <si>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</si>
  <si>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</si>
  <si>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</si>
  <si>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</si>
  <si>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</si>
  <si>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</si>
  <si>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</si>
  <si>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</si>
  <si>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</si>
  <si>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</si>
  <si>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</si>
  <si>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</si>
  <si>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</si>
  <si>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</si>
  <si>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</si>
  <si>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</si>
  <si>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</si>
  <si>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</si>
  <si>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</si>
  <si>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</si>
  <si>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</si>
  <si>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</si>
  <si>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</si>
  <si>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</si>
  <si>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</si>
  <si>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</si>
  <si>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</si>
  <si>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</si>
  <si>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</si>
  <si>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</si>
  <si>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</si>
  <si>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</si>
  <si>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</si>
  <si>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</si>
  <si>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</si>
  <si>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</si>
  <si>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</si>
  <si>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</si>
  <si>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</si>
  <si>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</si>
  <si>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</si>
  <si>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</si>
  <si>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</si>
  <si>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</si>
  <si>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</si>
  <si>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</si>
  <si>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</si>
  <si>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</si>
  <si>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</si>
  <si>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</si>
  <si>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</si>
  <si>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</si>
  <si>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</si>
  <si>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</si>
  <si>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</si>
  <si>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</si>
  <si>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</si>
  <si>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</si>
  <si>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</si>
  <si>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</si>
  <si>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</si>
  <si>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</si>
  <si>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</si>
  <si>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</si>
  <si>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</si>
  <si>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</si>
  <si>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</si>
  <si>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</si>
  <si>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</si>
  <si>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</si>
  <si>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</si>
  <si>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</si>
  <si>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</si>
  <si>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</si>
  <si>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</si>
  <si>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</si>
  <si>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</si>
  <si>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</si>
  <si>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</si>
  <si>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</si>
  <si>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</si>
  <si>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</si>
  <si>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</si>
  <si>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</si>
  <si>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</si>
  <si>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</si>
  <si>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</si>
  <si>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</si>
  <si>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</si>
  <si>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</si>
  <si>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</si>
  <si>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</si>
  <si>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</si>
  <si>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</si>
  <si>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</si>
  <si>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</si>
  <si>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</si>
  <si>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</si>
  <si>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</si>
  <si>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</si>
  <si>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</si>
  <si>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</si>
  <si>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</si>
  <si>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</si>
  <si>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</si>
  <si>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</si>
  <si>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</si>
  <si>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</si>
  <si>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</si>
  <si>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</si>
  <si>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</si>
  <si>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</si>
  <si>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</si>
  <si>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</si>
  <si>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</si>
  <si>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</si>
  <si>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</si>
  <si>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</si>
  <si>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</si>
  <si>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</si>
  <si>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</si>
  <si>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</si>
  <si>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</si>
  <si>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</si>
  <si>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</si>
  <si>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</si>
  <si>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</si>
  <si>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</si>
  <si>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</si>
  <si>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</si>
  <si>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</si>
  <si>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</si>
  <si>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</si>
  <si>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</si>
  <si>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</si>
  <si>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</si>
  <si>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</si>
  <si>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</si>
  <si>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</si>
  <si>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</si>
  <si>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</si>
  <si>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</si>
  <si>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</si>
  <si>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</si>
  <si>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</si>
  <si>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</si>
  <si>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</si>
  <si>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</si>
  <si>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</si>
  <si>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</si>
  <si>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</si>
  <si>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</si>
  <si>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</si>
  <si>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</si>
  <si>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</si>
  <si>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</si>
  <si>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</si>
  <si>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</si>
  <si>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</si>
  <si>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</si>
  <si>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</si>
  <si>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</si>
  <si>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</si>
  <si>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</si>
  <si>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</si>
  <si>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</si>
  <si>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</si>
  <si>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</si>
  <si>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</si>
  <si>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</si>
  <si>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</si>
  <si>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</si>
  <si>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</si>
  <si>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</si>
  <si>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</si>
  <si>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</si>
  <si>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</si>
  <si>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</si>
  <si>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</si>
  <si>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</si>
  <si>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</si>
  <si>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</si>
  <si>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</si>
  <si>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</si>
  <si>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</si>
  <si>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</si>
  <si>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</si>
  <si>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</si>
  <si>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</si>
  <si>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</si>
  <si>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</si>
  <si>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</si>
  <si>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</si>
  <si>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</si>
  <si>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</si>
  <si>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</si>
  <si>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</si>
  <si>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</si>
  <si>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</si>
  <si>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</si>
  <si>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</si>
  <si>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</si>
  <si>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</si>
  <si>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</si>
  <si>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</si>
  <si>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</si>
  <si>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</si>
  <si>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</si>
  <si>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</si>
  <si>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</si>
  <si>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</si>
  <si>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</si>
  <si>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</si>
  <si>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</si>
  <si>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</si>
  <si>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</si>
  <si>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</si>
  <si>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</si>
  <si>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</si>
  <si>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</si>
  <si>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</si>
  <si>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</si>
  <si>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</si>
  <si>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</si>
  <si>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</si>
  <si>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</si>
  <si>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</si>
  <si>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</si>
  <si>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</si>
  <si>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</si>
  <si>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</si>
  <si>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</si>
  <si>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</si>
  <si>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</si>
  <si>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</si>
  <si>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</si>
  <si>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</si>
  <si>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</si>
  <si>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</si>
  <si>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</si>
  <si>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</si>
  <si>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</si>
  <si>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</si>
  <si>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</si>
  <si>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</si>
  <si>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</si>
  <si>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</si>
  <si>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</si>
  <si>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</si>
  <si>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</si>
  <si>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</si>
  <si>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</si>
  <si>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</si>
  <si>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</si>
  <si>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</si>
  <si>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</si>
  <si>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</si>
  <si>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</si>
  <si>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</si>
  <si>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</si>
  <si>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</si>
  <si>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</si>
  <si>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</si>
  <si>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</si>
  <si>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</si>
  <si>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</si>
  <si>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</si>
  <si>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</si>
  <si>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</si>
  <si>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</si>
  <si>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</si>
  <si>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</si>
  <si>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</si>
  <si>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</si>
  <si>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</si>
  <si>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</si>
  <si>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</si>
  <si>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</si>
  <si>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</si>
  <si>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</si>
  <si>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</si>
  <si>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</si>
  <si>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</si>
  <si>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</si>
  <si>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</si>
  <si>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</si>
  <si>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</si>
  <si>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</si>
  <si>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</si>
  <si>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</si>
  <si>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</si>
  <si>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</si>
  <si>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</si>
  <si>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</si>
  <si>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</si>
  <si>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</si>
  <si>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</si>
  <si>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</si>
  <si>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</si>
  <si>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</si>
  <si>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</si>
  <si>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</si>
  <si>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</si>
  <si>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</si>
  <si>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</si>
  <si>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</si>
  <si>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</si>
  <si>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</si>
  <si>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</si>
  <si>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</si>
  <si>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</si>
  <si>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</si>
  <si>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</si>
  <si>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</si>
  <si>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</si>
  <si>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</si>
  <si>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</si>
  <si>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</si>
  <si>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</si>
  <si>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</si>
  <si>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</si>
  <si>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</si>
  <si>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</si>
  <si>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</si>
  <si>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</si>
  <si>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</si>
  <si>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</si>
  <si>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</si>
  <si>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</si>
  <si>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</si>
  <si>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</si>
  <si>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</si>
  <si>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</si>
  <si>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</si>
  <si>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</si>
  <si>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</si>
  <si>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</si>
  <si>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</si>
  <si>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</si>
  <si>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</si>
  <si>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</si>
  <si>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</si>
  <si>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</si>
  <si>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</si>
  <si>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</si>
  <si>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</si>
  <si>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</si>
  <si>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</si>
  <si>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</si>
  <si>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</si>
  <si>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</si>
  <si>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</si>
  <si>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</si>
  <si>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</si>
  <si>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</si>
  <si>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</si>
  <si>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</si>
  <si>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</si>
  <si>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</si>
  <si>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</si>
  <si>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</si>
  <si>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</si>
  <si>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</si>
  <si>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</si>
  <si>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</si>
  <si>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</si>
  <si>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</si>
  <si>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</si>
  <si>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</si>
  <si>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</si>
  <si>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</si>
  <si>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</si>
  <si>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</si>
  <si>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</si>
  <si>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</si>
  <si>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</si>
  <si>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</si>
  <si>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</si>
  <si>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</si>
  <si>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</si>
  <si>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</si>
  <si>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</si>
  <si>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</si>
  <si>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</si>
  <si>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</si>
  <si>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</si>
  <si>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</si>
  <si>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</si>
  <si>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</si>
  <si>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</si>
  <si>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</si>
  <si>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</si>
  <si>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</si>
  <si>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</si>
  <si>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</si>
  <si>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</si>
  <si>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</si>
  <si>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</si>
  <si>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</si>
  <si>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</si>
  <si>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</si>
  <si>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</si>
  <si>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</si>
  <si>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</si>
  <si>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</si>
  <si>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</si>
  <si>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</si>
  <si>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</si>
  <si>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</si>
  <si>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</si>
  <si>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</si>
  <si>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</si>
  <si>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</si>
  <si>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</si>
  <si>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</si>
  <si>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</si>
  <si>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</si>
  <si>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</si>
  <si>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</si>
  <si>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</si>
  <si>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</si>
  <si>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</si>
  <si>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</si>
  <si>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</si>
  <si>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</si>
  <si>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</si>
  <si>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</si>
  <si>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</si>
  <si>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</si>
  <si>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</si>
  <si>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</si>
  <si>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</si>
  <si>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</si>
  <si>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</si>
  <si>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</si>
  <si>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</si>
  <si>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</si>
  <si>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</si>
  <si>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</si>
  <si>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</si>
  <si>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</si>
  <si>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</si>
  <si>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</si>
  <si>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</si>
  <si>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</si>
  <si>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</si>
  <si>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</si>
  <si>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</si>
  <si>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</si>
  <si>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</si>
  <si>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</si>
  <si>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</si>
  <si>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</si>
  <si>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</si>
  <si>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</si>
  <si>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</si>
  <si>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</si>
  <si>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</si>
  <si>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</si>
  <si>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</si>
  <si>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</si>
  <si>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</si>
  <si>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</si>
  <si>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</si>
  <si>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</si>
  <si>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</si>
  <si>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</si>
  <si>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</si>
  <si>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</si>
  <si>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</si>
  <si>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</si>
  <si>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</si>
  <si>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</si>
  <si>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</si>
  <si>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</si>
  <si>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</si>
  <si>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</si>
  <si>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</si>
  <si>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</si>
  <si>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</si>
  <si>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</si>
  <si>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</si>
  <si>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</si>
  <si>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</si>
  <si>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</si>
  <si>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</si>
  <si>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</si>
  <si>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</si>
  <si>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</si>
  <si>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</si>
  <si>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</si>
  <si>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</si>
  <si>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</si>
  <si>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</si>
  <si>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</si>
  <si>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</si>
  <si>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</si>
  <si>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</si>
  <si>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</si>
  <si>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</si>
  <si>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</si>
  <si>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</si>
  <si>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</si>
  <si>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</si>
  <si>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</si>
  <si>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</si>
  <si>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</si>
  <si>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</si>
  <si>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</si>
  <si>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</si>
  <si>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</si>
  <si>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</si>
  <si>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</si>
  <si>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</si>
  <si>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</si>
  <si>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</si>
  <si>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</si>
  <si>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</si>
  <si>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</si>
  <si>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</si>
  <si>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</si>
  <si>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</si>
  <si>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</si>
  <si>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</si>
  <si>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</si>
  <si>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</si>
  <si>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</si>
  <si>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</si>
  <si>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</si>
  <si>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</si>
  <si>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</si>
  <si>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</si>
  <si>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</si>
  <si>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</si>
  <si>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</si>
  <si>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</si>
  <si>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</si>
  <si>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</si>
  <si>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</si>
  <si>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</si>
  <si>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</si>
  <si>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</si>
  <si>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</si>
  <si>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</si>
  <si>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</si>
  <si>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</si>
  <si>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</si>
  <si>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</si>
  <si>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</si>
  <si>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</si>
  <si>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</si>
  <si>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</si>
  <si>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</si>
  <si>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</si>
  <si>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</si>
  <si>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</si>
  <si>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</si>
  <si>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</si>
  <si>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</si>
  <si>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</si>
  <si>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</si>
  <si>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</si>
  <si>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</si>
  <si>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</si>
  <si>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</si>
  <si>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</si>
  <si>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</si>
  <si>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</si>
  <si>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</si>
  <si>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</si>
  <si>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</si>
  <si>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</si>
  <si>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</si>
  <si>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</si>
  <si>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</si>
  <si>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</si>
  <si>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</si>
  <si>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</si>
  <si>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</si>
  <si>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</si>
  <si>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</si>
  <si>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</si>
  <si>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</si>
  <si>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</si>
  <si>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</si>
  <si>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</si>
  <si>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</si>
  <si>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</si>
  <si>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</si>
  <si>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</si>
  <si>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</si>
  <si>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</si>
  <si>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</si>
  <si>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</si>
  <si>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</si>
  <si>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</si>
  <si>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</si>
  <si>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</si>
  <si>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</si>
  <si>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</si>
  <si>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</si>
  <si>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</si>
  <si>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</si>
  <si>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</si>
  <si>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</si>
  <si>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</si>
  <si>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</si>
  <si>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</si>
  <si>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</si>
  <si>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</si>
  <si>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</si>
  <si>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</si>
  <si>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</si>
  <si>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</si>
  <si>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</si>
  <si>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</si>
  <si>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</si>
  <si>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</si>
  <si>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</si>
  <si>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</si>
  <si>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</si>
  <si>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</si>
  <si>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</si>
  <si>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</si>
  <si>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</si>
  <si>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</si>
  <si>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</si>
  <si>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</si>
  <si>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</si>
  <si>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</si>
  <si>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</si>
  <si>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</si>
  <si>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</si>
  <si>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</si>
  <si>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</si>
  <si>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</si>
  <si>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</si>
  <si>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</si>
  <si>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</si>
  <si>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</si>
  <si>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</si>
  <si>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</si>
  <si>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</si>
  <si>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</si>
  <si>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</si>
  <si>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</si>
  <si>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</si>
  <si>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</si>
  <si>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</si>
  <si>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</si>
  <si>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</si>
  <si>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</si>
  <si>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</si>
  <si>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</si>
  <si>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</si>
  <si>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</si>
  <si>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</si>
  <si>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</si>
  <si>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</si>
  <si>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</si>
  <si>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</si>
  <si>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</si>
  <si>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</si>
  <si>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</si>
  <si>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</si>
  <si>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</si>
  <si>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</si>
  <si>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</si>
  <si>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</si>
  <si>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</si>
  <si>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</si>
  <si>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</si>
  <si>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</si>
  <si>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</si>
  <si>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</si>
  <si>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</si>
  <si>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</si>
  <si>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</si>
  <si>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</si>
  <si>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</si>
  <si>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</si>
  <si>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</si>
  <si>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</si>
  <si>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</si>
  <si>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</si>
  <si>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</si>
  <si>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</si>
  <si>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</si>
  <si>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</si>
  <si>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</si>
  <si>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</si>
  <si>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</si>
  <si>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</si>
  <si>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</si>
  <si>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</si>
  <si>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</si>
  <si>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</si>
  <si>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</si>
  <si>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</si>
  <si>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</si>
  <si>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</si>
  <si>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</si>
  <si>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</si>
  <si>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</si>
  <si>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</si>
  <si>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</si>
  <si>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</si>
  <si>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</si>
  <si>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</si>
  <si>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</si>
  <si>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</si>
  <si>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</si>
  <si>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</si>
  <si>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</si>
  <si>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</si>
  <si>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</si>
  <si>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</si>
  <si>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</si>
  <si>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</si>
  <si>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</si>
  <si>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</si>
  <si>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</si>
  <si>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</si>
  <si>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</si>
  <si>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</si>
  <si>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</si>
  <si>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</si>
  <si>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</si>
  <si>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</si>
  <si>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</si>
  <si>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</si>
  <si>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</si>
  <si>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</si>
  <si>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</si>
  <si>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</si>
  <si>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</si>
  <si>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</si>
  <si>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</si>
  <si>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</si>
  <si>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</si>
  <si>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</si>
  <si>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</si>
  <si>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</si>
  <si>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</si>
  <si>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</si>
  <si>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</si>
  <si>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</si>
  <si>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</si>
  <si>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</si>
  <si>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</si>
  <si>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</si>
  <si>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</si>
  <si>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</si>
  <si>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</si>
  <si>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</si>
  <si>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</si>
  <si>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</si>
  <si>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</si>
  <si>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</si>
  <si>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</si>
  <si>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</si>
  <si>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</si>
  <si>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</si>
  <si>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</si>
  <si>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</si>
  <si>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</si>
  <si>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</si>
  <si>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</si>
  <si>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</si>
  <si>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</si>
  <si>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</si>
  <si>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</si>
  <si>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</si>
  <si>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</si>
  <si>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</si>
  <si>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</si>
  <si>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</si>
  <si>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</si>
  <si>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</si>
  <si>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</si>
  <si>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</si>
  <si>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</si>
  <si>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</si>
  <si>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</si>
  <si>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</si>
  <si>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</si>
  <si>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</si>
  <si>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</si>
  <si>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</si>
  <si>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</si>
  <si>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</si>
  <si>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</si>
  <si>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</si>
  <si>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</si>
  <si>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</si>
  <si>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</si>
  <si>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</si>
  <si>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</si>
  <si>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</si>
  <si>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</si>
  <si>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</si>
  <si>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</si>
  <si>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</si>
  <si>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</si>
  <si>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</si>
  <si>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</si>
  <si>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</si>
  <si>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</si>
  <si>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</si>
  <si>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</si>
  <si>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</si>
  <si>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</si>
  <si>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</si>
  <si>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</si>
  <si>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</si>
  <si>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</si>
  <si>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</si>
  <si>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</si>
  <si>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</si>
  <si>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</si>
  <si>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</si>
  <si>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</si>
  <si>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</si>
  <si>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</si>
  <si>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</si>
  <si>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</si>
  <si>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</si>
  <si>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</si>
  <si>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</si>
  <si>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</si>
  <si>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</si>
  <si>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</si>
  <si>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</si>
  <si>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</si>
  <si>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</si>
  <si>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</si>
  <si>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</si>
  <si>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</si>
  <si>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</si>
  <si>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</si>
  <si>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</si>
  <si>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</si>
  <si>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</si>
  <si>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</si>
  <si>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</si>
  <si>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</si>
  <si>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</si>
  <si>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</si>
  <si>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</si>
  <si>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</si>
  <si>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</si>
  <si>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</si>
  <si>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</si>
  <si>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</si>
  <si>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</si>
  <si>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</si>
  <si>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</si>
  <si>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</si>
  <si>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</si>
  <si>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</si>
  <si>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</si>
  <si>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</si>
  <si>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</si>
  <si>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</si>
  <si>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</si>
  <si>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</si>
  <si>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</si>
  <si>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</si>
  <si>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</si>
  <si>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</si>
  <si>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</si>
  <si>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</si>
  <si>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</si>
  <si>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</si>
  <si>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</si>
  <si>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</si>
  <si>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</si>
  <si>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</si>
  <si>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</si>
  <si>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</si>
  <si>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</si>
  <si>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</si>
  <si>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</si>
  <si>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</si>
  <si>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</si>
  <si>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</si>
  <si>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</si>
  <si>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</si>
  <si>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</si>
  <si>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</si>
  <si>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</si>
  <si>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</si>
  <si>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</si>
  <si>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</si>
  <si>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</si>
  <si>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</si>
  <si>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</si>
  <si>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</si>
  <si>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</si>
  <si>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</si>
  <si>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</si>
  <si>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</si>
  <si>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</si>
  <si>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</si>
  <si>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</si>
  <si>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</si>
  <si>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</si>
  <si>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</si>
  <si>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</si>
  <si>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</si>
  <si>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</si>
  <si>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</si>
  <si>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</si>
  <si>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</si>
  <si>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</si>
  <si>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</si>
  <si>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</si>
  <si>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</si>
  <si>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</si>
  <si>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</si>
  <si>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</si>
  <si>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</si>
  <si>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</si>
  <si>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</si>
  <si>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</si>
  <si>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</si>
  <si>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</si>
  <si>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</si>
  <si>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</si>
  <si>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</si>
  <si>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</si>
  <si>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</si>
  <si>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</si>
  <si>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</si>
  <si>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</si>
  <si>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</si>
  <si>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</si>
  <si>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</si>
  <si>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</si>
  <si>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</si>
  <si>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</si>
  <si>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</si>
  <si>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</si>
  <si>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</si>
  <si>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</si>
  <si>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</si>
  <si>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</si>
  <si>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</si>
  <si>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</si>
  <si>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</si>
  <si>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</si>
  <si>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</si>
  <si>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</si>
  <si>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</si>
  <si>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</si>
  <si>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</si>
  <si>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</si>
  <si>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</si>
  <si>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</si>
  <si>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</si>
  <si>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</si>
  <si>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</si>
  <si>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</si>
  <si>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</si>
  <si>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</si>
  <si>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</si>
  <si>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</si>
  <si>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</si>
  <si>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</si>
  <si>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</si>
  <si>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</si>
  <si>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</si>
  <si>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</si>
  <si>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</si>
  <si>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</si>
  <si>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</si>
  <si>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</si>
  <si>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</si>
  <si>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</si>
  <si>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</si>
  <si>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</si>
  <si>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</si>
  <si>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</si>
  <si>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</si>
  <si>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</si>
  <si>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</si>
  <si>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</si>
  <si>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</si>
  <si>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</si>
  <si>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</si>
  <si>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</si>
  <si>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</si>
  <si>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</si>
  <si>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</si>
  <si>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</si>
  <si>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</si>
  <si>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</si>
  <si>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</si>
  <si>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</si>
  <si>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</si>
  <si>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</si>
  <si>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</si>
  <si>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</si>
  <si>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</si>
  <si>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</si>
  <si>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</si>
  <si>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</si>
  <si>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</si>
  <si>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</si>
  <si>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</si>
  <si>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</si>
  <si>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</si>
  <si>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</si>
  <si>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</si>
  <si>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</si>
  <si>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</si>
  <si>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</si>
  <si>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</si>
  <si>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</si>
  <si>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</si>
  <si>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</si>
  <si>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</si>
  <si>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</si>
  <si>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</si>
  <si>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</si>
  <si>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</si>
  <si>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</si>
  <si>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</si>
  <si>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</si>
  <si>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</si>
  <si>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</si>
  <si>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</si>
  <si>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</si>
  <si>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</si>
  <si>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</si>
  <si>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</si>
  <si>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</si>
  <si>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</si>
  <si>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</si>
  <si>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</si>
  <si>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</si>
  <si>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</si>
  <si>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</si>
  <si>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</si>
  <si>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</si>
  <si>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</si>
  <si>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</si>
  <si>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</si>
  <si>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</si>
  <si>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</si>
  <si>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</si>
  <si>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</si>
  <si>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</si>
  <si>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</si>
  <si>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</si>
  <si>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</si>
  <si>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</si>
  <si>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</si>
  <si>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</si>
  <si>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</si>
  <si>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</si>
  <si>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</si>
  <si>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</si>
  <si>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</si>
  <si>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</si>
  <si>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</si>
  <si>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</si>
  <si>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</si>
  <si>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</si>
  <si>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</si>
  <si>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</si>
  <si>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</si>
  <si>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</si>
  <si>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</si>
  <si>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</si>
  <si>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</si>
  <si>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</si>
  <si>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</si>
  <si>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</si>
  <si>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</si>
  <si>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</si>
  <si>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</si>
  <si>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</si>
  <si>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</si>
  <si>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</si>
  <si>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</si>
  <si>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</si>
  <si>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</si>
  <si>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</si>
  <si>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</si>
  <si>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</si>
  <si>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</si>
  <si>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</si>
  <si>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</si>
  <si>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</si>
  <si>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</si>
  <si>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</si>
  <si>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</si>
  <si>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</si>
  <si>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</si>
  <si>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</si>
  <si>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</si>
  <si>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</si>
  <si>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</si>
  <si>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</si>
  <si>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</si>
  <si>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</si>
  <si>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</si>
  <si>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</si>
  <si>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</si>
  <si>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</si>
  <si>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</si>
  <si>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</si>
  <si>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</si>
  <si>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</si>
  <si>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</si>
  <si>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</si>
  <si>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</si>
  <si>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</si>
  <si>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</si>
  <si>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</si>
  <si>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</si>
  <si>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</si>
  <si>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</si>
  <si>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</si>
  <si>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</si>
  <si>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</si>
  <si>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</si>
  <si>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</si>
  <si>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</si>
  <si>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</si>
  <si>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</si>
  <si>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</si>
  <si>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</si>
  <si>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</si>
  <si>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</si>
  <si>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</si>
  <si>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</si>
  <si>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</si>
  <si>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</si>
  <si>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</si>
  <si>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</si>
  <si>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</si>
  <si>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</si>
  <si>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</si>
  <si>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</si>
  <si>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</si>
  <si>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</si>
  <si>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</si>
  <si>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</si>
  <si>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</si>
  <si>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</si>
  <si>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</si>
  <si>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</si>
  <si>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</si>
  <si>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</si>
  <si>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</si>
  <si>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</si>
  <si>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</si>
  <si>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</si>
  <si>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</si>
  <si>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</si>
  <si>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</si>
  <si>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</si>
  <si>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</si>
  <si>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</si>
  <si>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</si>
  <si>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</si>
  <si>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</si>
  <si>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</si>
  <si>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</si>
  <si>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</si>
  <si>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</si>
  <si>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</si>
  <si>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</si>
  <si>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</si>
  <si>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</si>
  <si>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</si>
  <si>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</si>
  <si>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</si>
  <si>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</si>
  <si>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</si>
  <si>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</si>
  <si>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</si>
  <si>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</si>
  <si>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</si>
  <si>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</si>
  <si>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</si>
  <si>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</si>
  <si>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</si>
  <si>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</si>
  <si>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</si>
  <si>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</si>
  <si>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</si>
  <si>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</si>
  <si>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</si>
  <si>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</si>
  <si>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</si>
  <si>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</si>
  <si>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</si>
  <si>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</si>
  <si>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</si>
  <si>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</si>
  <si>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</si>
  <si>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</si>
  <si>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</si>
  <si>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</si>
  <si>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</si>
  <si>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</si>
  <si>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</si>
  <si>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</si>
  <si>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</si>
  <si>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</si>
  <si>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</si>
  <si>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</si>
  <si>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</si>
  <si>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</si>
  <si>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</si>
  <si>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</si>
  <si>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</si>
  <si>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</si>
  <si>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</si>
  <si>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</si>
  <si>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</si>
  <si>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</si>
  <si>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</si>
  <si>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</si>
  <si>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</si>
  <si>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</si>
  <si>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</si>
  <si>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</si>
  <si>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</si>
  <si>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</si>
  <si>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</si>
  <si>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</si>
  <si>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</si>
  <si>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</si>
  <si>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</si>
  <si>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</si>
  <si>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</si>
  <si>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</si>
  <si>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</si>
  <si>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</si>
  <si>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</si>
  <si>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</si>
  <si>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</si>
  <si>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</si>
  <si>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</si>
  <si>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</si>
  <si>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</si>
  <si>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</si>
  <si>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</si>
  <si>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</si>
  <si>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</si>
  <si>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</si>
  <si>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</si>
  <si>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</si>
  <si>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</si>
  <si>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</si>
  <si>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</si>
  <si>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</si>
  <si>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</si>
  <si>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</si>
  <si>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</si>
  <si>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</si>
  <si>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</si>
  <si>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</si>
  <si>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</si>
  <si>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</si>
  <si>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</si>
  <si>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</si>
  <si>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</si>
  <si>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</si>
  <si>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</si>
  <si>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</si>
  <si>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</si>
  <si>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</si>
  <si>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</si>
  <si>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</si>
  <si>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</si>
  <si>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</si>
  <si>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</si>
  <si>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</si>
  <si>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</si>
  <si>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</si>
  <si>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</si>
  <si>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</si>
  <si>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</si>
  <si>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</si>
  <si>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</si>
  <si>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</si>
  <si>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</si>
  <si>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</si>
  <si>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</si>
  <si>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</si>
  <si>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</si>
  <si>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</si>
  <si>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</si>
  <si>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</si>
  <si>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</si>
  <si>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</si>
  <si>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</si>
  <si>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</si>
  <si>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</si>
  <si>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</si>
  <si>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</si>
  <si>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</si>
  <si>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</si>
  <si>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</si>
  <si>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</si>
  <si>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</si>
  <si>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</si>
  <si>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</si>
  <si>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</si>
  <si>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</si>
  <si>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</si>
  <si>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</si>
  <si>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</si>
  <si>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</si>
  <si>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</si>
  <si>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</si>
  <si>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</si>
  <si>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</si>
  <si>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</si>
  <si>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</si>
  <si>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</si>
  <si>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</si>
  <si>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</si>
  <si>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</si>
  <si>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</si>
  <si>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</si>
  <si>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</si>
  <si>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</si>
  <si>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</si>
  <si>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</si>
  <si>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</si>
  <si>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</si>
  <si>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</si>
  <si>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</si>
  <si>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</si>
  <si>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</si>
  <si>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</si>
  <si>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</si>
  <si>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</si>
  <si>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</si>
  <si>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</si>
  <si>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</si>
  <si>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</si>
  <si>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</si>
  <si>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</si>
  <si>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</si>
  <si>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</si>
  <si>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</si>
  <si>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</si>
  <si>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</si>
  <si>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</si>
  <si>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</si>
  <si>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</si>
  <si>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</si>
  <si>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</si>
  <si>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</si>
  <si>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</si>
  <si>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</si>
  <si>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</si>
  <si>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</si>
  <si>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</si>
  <si>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</si>
  <si>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</si>
  <si>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</si>
  <si>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</si>
  <si>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</si>
  <si>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</si>
  <si>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</si>
  <si>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</si>
  <si>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</si>
  <si>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</si>
  <si>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</si>
  <si>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</si>
  <si>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</si>
  <si>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</si>
  <si>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</si>
  <si>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</si>
  <si>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</si>
  <si>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</si>
  <si>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</si>
  <si>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</si>
  <si>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</si>
  <si>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</si>
  <si>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</si>
  <si>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</si>
  <si>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</si>
  <si>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</si>
  <si>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</si>
  <si>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</si>
  <si>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</si>
  <si>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</si>
  <si>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</si>
  <si>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</si>
  <si>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</si>
  <si>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</si>
  <si>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</si>
  <si>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</si>
  <si>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</si>
  <si>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</si>
  <si>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</si>
  <si>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</si>
  <si>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</si>
  <si>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</si>
  <si>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</si>
  <si>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</si>
  <si>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</si>
  <si>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</si>
  <si>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</si>
  <si>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</si>
  <si>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</si>
  <si>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</si>
  <si>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</si>
  <si>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</si>
  <si>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</si>
  <si>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</si>
  <si>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</si>
  <si>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</si>
  <si>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</si>
  <si>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</si>
  <si>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</si>
  <si>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</si>
  <si>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</si>
  <si>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</si>
  <si>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</si>
  <si>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</si>
  <si>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</si>
  <si>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</si>
  <si>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</si>
  <si>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</si>
  <si>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</si>
  <si>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</si>
  <si>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</si>
  <si>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</si>
  <si>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</si>
  <si>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</si>
  <si>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</si>
  <si>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</si>
  <si>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</si>
  <si>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</si>
  <si>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</si>
  <si>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</si>
  <si>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</si>
  <si>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</si>
  <si>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</si>
  <si>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</si>
  <si>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</si>
  <si>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</si>
  <si>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</si>
  <si>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</si>
  <si>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</si>
  <si>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</si>
  <si>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</si>
  <si>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</si>
  <si>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</si>
  <si>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</si>
  <si>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</si>
  <si>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</si>
  <si>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</si>
  <si>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</si>
  <si>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</si>
  <si>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</si>
  <si>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</si>
  <si>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</si>
  <si>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</si>
  <si>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</si>
  <si>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</si>
  <si>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</si>
  <si>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</si>
  <si>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</si>
  <si>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</si>
  <si>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</si>
  <si>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</si>
  <si>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</si>
  <si>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</si>
  <si>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</si>
  <si>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</si>
  <si>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</si>
  <si>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</si>
  <si>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</si>
  <si>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</si>
  <si>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</si>
  <si>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</si>
  <si>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</si>
  <si>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</si>
  <si>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</si>
  <si>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</si>
  <si>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</si>
  <si>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</si>
  <si>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</si>
  <si>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</si>
  <si>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</si>
  <si>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</si>
  <si>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</si>
  <si>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</si>
  <si>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</si>
  <si>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</si>
  <si>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</si>
  <si>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</si>
  <si>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</si>
  <si>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</si>
  <si>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</si>
  <si>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</si>
  <si>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</si>
  <si>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</si>
  <si>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</si>
  <si>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</si>
  <si>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</si>
  <si>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</si>
  <si>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</si>
  <si>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</si>
  <si>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</si>
  <si>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</si>
  <si>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</si>
  <si>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</si>
  <si>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</si>
  <si>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</si>
  <si>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</si>
  <si>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</si>
  <si>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</si>
  <si>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</si>
  <si>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</si>
  <si>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</si>
  <si>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</si>
  <si>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</si>
  <si>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</si>
  <si>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</si>
  <si>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</si>
  <si>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</si>
  <si>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</si>
  <si>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</si>
  <si>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</si>
  <si>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</si>
  <si>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</si>
  <si>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</si>
  <si>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</si>
  <si>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</si>
  <si>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</si>
  <si>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</si>
  <si>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</si>
  <si>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</si>
  <si>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</si>
  <si>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</si>
  <si>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</si>
  <si>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</si>
  <si>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</si>
  <si>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</si>
  <si>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</si>
  <si>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</si>
  <si>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</si>
  <si>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</si>
  <si>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</si>
  <si>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</si>
  <si>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</si>
  <si>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</si>
  <si>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</si>
  <si>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</si>
  <si>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</si>
  <si>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</si>
  <si>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</si>
  <si>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</si>
  <si>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</si>
  <si>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</si>
  <si>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</si>
  <si>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</si>
  <si>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</si>
  <si>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</si>
  <si>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</si>
  <si>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</si>
  <si>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</si>
  <si>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</si>
  <si>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</si>
  <si>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</si>
  <si>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</si>
  <si>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</si>
  <si>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</si>
  <si>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</si>
  <si>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</si>
  <si>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</si>
  <si>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</si>
  <si>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</si>
  <si>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</si>
  <si>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</si>
  <si>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</si>
  <si>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</si>
  <si>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</si>
  <si>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</si>
  <si>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</si>
  <si>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</si>
  <si>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</si>
  <si>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</si>
  <si>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</si>
  <si>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</si>
  <si>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</si>
  <si>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</si>
  <si>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</si>
  <si>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</si>
  <si>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</si>
  <si>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</si>
  <si>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</si>
  <si>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</si>
  <si>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</si>
  <si>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</si>
  <si>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</si>
  <si>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</si>
  <si>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</si>
  <si>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</si>
  <si>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</si>
  <si>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</si>
  <si>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</si>
  <si>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</si>
  <si>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</si>
  <si>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</si>
  <si>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</si>
  <si>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</si>
  <si>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</si>
  <si>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</si>
  <si>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</si>
  <si>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</si>
  <si>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</si>
  <si>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</si>
  <si>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</si>
  <si>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</si>
  <si>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</si>
  <si>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</si>
  <si>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</si>
  <si>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</si>
  <si>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</si>
  <si>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</si>
  <si>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</si>
  <si>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</si>
  <si>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</si>
  <si>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</si>
  <si>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</si>
  <si>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</si>
  <si>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</si>
  <si>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</si>
  <si>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</si>
  <si>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</si>
  <si>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</si>
  <si>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</si>
  <si>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</si>
  <si>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</si>
  <si>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</si>
  <si>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</si>
  <si>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</si>
  <si>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</si>
  <si>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</si>
  <si>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</si>
  <si>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</si>
  <si>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</si>
  <si>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</si>
  <si>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</si>
  <si>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</si>
  <si>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</si>
  <si>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</si>
  <si>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</si>
  <si>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</si>
  <si>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</si>
  <si>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</si>
  <si>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</si>
  <si>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</si>
  <si>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</si>
  <si>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</si>
  <si>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</si>
  <si>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</si>
  <si>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</si>
  <si>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</si>
  <si>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</si>
  <si>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</si>
  <si>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</si>
  <si>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</si>
  <si>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</si>
  <si>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</si>
  <si>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</si>
  <si>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</si>
  <si>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</si>
  <si>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</si>
  <si>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</si>
  <si>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</si>
  <si>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</si>
  <si>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</si>
  <si>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</si>
  <si>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</si>
  <si>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</si>
  <si>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</si>
  <si>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</si>
  <si>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</si>
  <si>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</si>
  <si>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</si>
  <si>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</si>
  <si>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</si>
  <si>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</si>
  <si>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</si>
  <si>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</si>
  <si>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</si>
  <si>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</si>
  <si>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</si>
  <si>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</si>
  <si>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</si>
  <si>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</si>
  <si>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</si>
  <si>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</si>
  <si>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</si>
  <si>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</si>
  <si>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</si>
  <si>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</si>
  <si>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</si>
  <si>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</si>
  <si>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</si>
  <si>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</si>
  <si>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</si>
  <si>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</si>
  <si>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</si>
  <si>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</si>
  <si>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</si>
  <si>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</si>
  <si>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</si>
  <si>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</si>
  <si>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</si>
  <si>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</si>
  <si>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</si>
  <si>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</si>
  <si>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</si>
  <si>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</si>
  <si>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</si>
  <si>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</si>
  <si>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</si>
  <si>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</si>
  <si>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</si>
  <si>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</si>
  <si>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</si>
  <si>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</si>
  <si>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</si>
  <si>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</si>
  <si>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</si>
  <si>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</si>
  <si>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</si>
  <si>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</si>
  <si>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</si>
  <si>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</si>
  <si>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</si>
  <si>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</si>
  <si>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</si>
  <si>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</si>
  <si>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</si>
  <si>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</si>
  <si>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</si>
  <si>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</si>
  <si>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</si>
  <si>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</si>
  <si>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</si>
  <si>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</si>
  <si>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</si>
  <si>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</si>
  <si>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</si>
  <si>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</si>
  <si>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</si>
  <si>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</si>
  <si>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</si>
  <si>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</si>
  <si>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</si>
  <si>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</si>
  <si>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</si>
  <si>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</si>
  <si>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</si>
  <si>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</si>
  <si>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</si>
  <si>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</si>
  <si>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</si>
  <si>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</si>
  <si>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</si>
  <si>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</si>
  <si>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</si>
  <si>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</si>
  <si>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</si>
  <si>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</si>
  <si>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</si>
  <si>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</si>
  <si>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</si>
  <si>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</si>
  <si>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</si>
  <si>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</si>
  <si>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</si>
  <si>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</si>
  <si>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</si>
  <si>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</si>
  <si>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</si>
  <si>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</si>
  <si>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</si>
  <si>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</si>
  <si>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</si>
  <si>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</si>
  <si>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</si>
  <si>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</si>
  <si>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</si>
  <si>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</si>
  <si>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</si>
  <si>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</si>
  <si>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</si>
  <si>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</si>
  <si>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</si>
  <si>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</si>
  <si>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</si>
  <si>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</si>
  <si>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</si>
  <si>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</si>
  <si>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</si>
  <si>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</si>
  <si>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</si>
  <si>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</si>
  <si>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</si>
  <si>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</si>
  <si>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</si>
  <si>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</si>
  <si>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</si>
  <si>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</si>
  <si>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</si>
  <si>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</si>
  <si>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</si>
  <si>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</si>
  <si>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</si>
  <si>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</si>
  <si>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</si>
  <si>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</si>
  <si>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</si>
  <si>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</si>
  <si>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</si>
  <si>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</si>
  <si>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</si>
  <si>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</si>
  <si>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</si>
  <si>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</si>
  <si>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</si>
  <si>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</si>
  <si>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</si>
  <si>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</si>
  <si>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</si>
  <si>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</si>
  <si>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</si>
  <si>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</si>
  <si>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</si>
  <si>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</si>
  <si>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</si>
  <si>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</si>
  <si>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</si>
  <si>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</si>
  <si>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</si>
  <si>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</si>
  <si>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</si>
  <si>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</si>
  <si>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</si>
  <si>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</si>
  <si>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</si>
  <si>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</si>
  <si>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</si>
  <si>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</si>
  <si>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</si>
  <si>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</si>
  <si>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</si>
  <si>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</si>
  <si>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</si>
  <si>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</si>
  <si>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</si>
  <si>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</si>
  <si>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</si>
  <si>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</si>
  <si>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</si>
  <si>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</si>
  <si>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</si>
  <si>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</si>
  <si>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</si>
  <si>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</si>
  <si>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</si>
  <si>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</si>
  <si>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</si>
  <si>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</si>
  <si>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</si>
  <si>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</si>
  <si>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</si>
  <si>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</si>
  <si>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</si>
  <si>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</si>
  <si>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</si>
  <si>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</si>
  <si>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</si>
  <si>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</si>
  <si>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</si>
  <si>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</si>
  <si>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</si>
  <si>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</si>
  <si>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</si>
  <si>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</si>
  <si>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</si>
  <si>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</si>
  <si>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</si>
  <si>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</si>
  <si>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</si>
  <si>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</si>
  <si>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</si>
  <si>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</si>
  <si>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</si>
  <si>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</si>
  <si>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</si>
  <si>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</si>
  <si>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</si>
  <si>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</si>
  <si>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</si>
  <si>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</si>
  <si>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</si>
  <si>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</si>
  <si>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</si>
  <si>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</si>
  <si>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</si>
  <si>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</si>
  <si>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</si>
  <si>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</si>
  <si>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</si>
  <si>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</si>
  <si>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</si>
  <si>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</si>
  <si>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</si>
  <si>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</si>
  <si>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</si>
  <si>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</si>
  <si>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</si>
  <si>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</si>
  <si>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</si>
  <si>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</si>
  <si>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</si>
  <si>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</si>
  <si>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</si>
  <si>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</si>
  <si>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</si>
  <si>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</si>
  <si>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</si>
  <si>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</si>
  <si>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</si>
  <si>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</si>
  <si>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</si>
  <si>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</si>
  <si>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</si>
  <si>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</si>
  <si>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</si>
  <si>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</si>
  <si>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</si>
  <si>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</si>
  <si>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</si>
  <si>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</si>
  <si>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</si>
  <si>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</si>
  <si>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</si>
  <si>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</si>
  <si>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</si>
  <si>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</si>
  <si>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</si>
  <si>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</si>
  <si>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</si>
  <si>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</si>
  <si>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</si>
  <si>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</si>
  <si>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</si>
  <si>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</si>
  <si>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</si>
  <si>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</si>
  <si>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</si>
  <si>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</si>
  <si>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</si>
  <si>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</si>
  <si>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</si>
  <si>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</si>
  <si>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</si>
  <si>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</si>
  <si>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</si>
  <si>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</si>
  <si>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</si>
  <si>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</si>
  <si>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</si>
  <si>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</si>
  <si>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</si>
  <si>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</si>
  <si>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</si>
  <si>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</si>
  <si>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</si>
  <si>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</si>
  <si>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</si>
  <si>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</si>
  <si>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</si>
  <si>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</si>
  <si>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</si>
  <si>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</si>
  <si>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</si>
  <si>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</si>
  <si>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</si>
  <si>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</si>
  <si>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</si>
  <si>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</si>
  <si>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</si>
  <si>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</si>
  <si>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</si>
  <si>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</si>
  <si>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</si>
  <si>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</si>
  <si>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</si>
  <si>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</si>
  <si>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</si>
  <si>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</si>
  <si>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</si>
  <si>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</si>
  <si>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</si>
  <si>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</si>
  <si>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</si>
  <si>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</si>
  <si>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</si>
  <si>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</si>
  <si>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</si>
  <si>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</si>
  <si>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</si>
  <si>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</si>
  <si>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</si>
  <si>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</si>
  <si>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</si>
  <si>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</si>
  <si>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</si>
  <si>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</si>
  <si>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</si>
  <si>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</si>
  <si>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</si>
  <si>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</si>
  <si>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</si>
  <si>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</si>
  <si>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</si>
  <si>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</si>
  <si>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</si>
  <si>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</si>
  <si>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</si>
  <si>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</si>
  <si>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</si>
  <si>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</si>
  <si>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</si>
  <si>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</si>
  <si>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</si>
  <si>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</si>
  <si>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</si>
  <si>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</si>
  <si>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</si>
  <si>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</si>
  <si>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</si>
  <si>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</si>
  <si>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</si>
  <si>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</si>
  <si>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</si>
  <si>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</si>
  <si>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</si>
  <si>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</si>
  <si>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</si>
  <si>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</si>
  <si>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</si>
  <si>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</si>
  <si>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</si>
  <si>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</si>
  <si>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</si>
  <si>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</si>
  <si>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</si>
  <si>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</si>
  <si>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</si>
  <si>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</si>
  <si>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</si>
  <si>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</si>
  <si>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</si>
  <si>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</si>
  <si>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</si>
  <si>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</si>
  <si>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</si>
  <si>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</si>
  <si>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</si>
  <si>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</si>
  <si>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</si>
  <si>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</si>
  <si>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</si>
  <si>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</si>
  <si>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</si>
  <si>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</si>
  <si>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</si>
  <si>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</si>
  <si>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</si>
  <si>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</si>
  <si>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</si>
  <si>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</si>
  <si>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</si>
  <si>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</si>
  <si>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</si>
  <si>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</si>
  <si>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</si>
  <si>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</si>
  <si>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</si>
  <si>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</si>
  <si>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</si>
  <si>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</si>
  <si>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</si>
  <si>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</si>
  <si>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</si>
  <si>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</si>
  <si>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</si>
  <si>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</si>
  <si>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</si>
  <si>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</si>
  <si>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</si>
  <si>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</si>
  <si>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</si>
  <si>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</si>
  <si>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</si>
  <si>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</si>
  <si>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</si>
  <si>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</si>
  <si>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</si>
  <si>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</si>
  <si>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</si>
  <si>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</si>
  <si>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</si>
  <si>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</si>
  <si>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</si>
  <si>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</si>
  <si>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</si>
  <si>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</si>
  <si>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</si>
  <si>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</si>
  <si>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</si>
  <si>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</si>
  <si>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</si>
  <si>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</si>
  <si>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</si>
  <si>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</si>
  <si>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</si>
  <si>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</si>
  <si>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</si>
  <si>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</si>
  <si>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</si>
  <si>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</si>
  <si>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</si>
  <si>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</si>
  <si>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</si>
  <si>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</si>
  <si>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</si>
  <si>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</si>
  <si>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</si>
  <si>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</si>
  <si>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</si>
  <si>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</si>
  <si>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</si>
  <si>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</si>
  <si>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</si>
  <si>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</si>
  <si>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</si>
  <si>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</si>
  <si>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</si>
  <si>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</si>
  <si>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</si>
  <si>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</si>
  <si>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</si>
  <si>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</si>
  <si>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</si>
  <si>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</si>
  <si>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</si>
  <si>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</si>
  <si>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</si>
  <si>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</si>
  <si>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</si>
  <si>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</si>
  <si>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</si>
  <si>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</si>
  <si>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</si>
  <si>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</si>
  <si>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</si>
  <si>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</si>
  <si>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</si>
  <si>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</si>
  <si>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</si>
  <si>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</si>
  <si>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</si>
  <si>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</si>
  <si>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</si>
  <si>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</si>
  <si>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</si>
  <si>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</si>
  <si>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</si>
  <si>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</si>
  <si>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</si>
  <si>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</si>
  <si>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</si>
  <si>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</si>
  <si>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</si>
  <si>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</si>
  <si>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</si>
  <si>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</si>
  <si>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</si>
  <si>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</si>
  <si>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</si>
  <si>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</si>
  <si>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</si>
  <si>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</si>
  <si>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</si>
  <si>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</si>
  <si>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</si>
  <si>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</si>
  <si>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</si>
  <si>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</si>
  <si>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</si>
  <si>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</si>
  <si>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</si>
  <si>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</si>
  <si>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</si>
  <si>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</si>
  <si>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</si>
  <si>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</si>
  <si>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</si>
  <si>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</si>
  <si>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</si>
  <si>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</si>
  <si>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</si>
  <si>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</si>
  <si>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</si>
  <si>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</si>
  <si>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</si>
  <si>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</si>
  <si>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</si>
  <si>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</si>
  <si>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</si>
  <si>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</si>
  <si>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</si>
  <si>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</si>
  <si>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</si>
  <si>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</si>
  <si>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</si>
  <si>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</si>
  <si>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</si>
  <si>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</si>
  <si>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</si>
  <si>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</si>
  <si>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</si>
  <si>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</si>
  <si>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</si>
  <si>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</si>
  <si>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</si>
  <si>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</si>
  <si>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</si>
  <si>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</si>
  <si>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</si>
  <si>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</si>
  <si>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</si>
  <si>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</si>
  <si>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</si>
  <si>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</si>
  <si>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</si>
  <si>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</si>
  <si>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</si>
  <si>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</si>
  <si>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</si>
  <si>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</si>
  <si>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</si>
  <si>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</si>
  <si>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</si>
  <si>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</si>
  <si>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</si>
  <si>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</si>
  <si>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</si>
  <si>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</si>
  <si>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</si>
  <si>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</si>
  <si>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</si>
  <si>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</si>
  <si>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</si>
  <si>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</si>
  <si>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</si>
  <si>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</si>
  <si>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</si>
  <si>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</si>
  <si>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</si>
  <si>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</si>
  <si>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</si>
  <si>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</si>
  <si>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</si>
  <si>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</si>
  <si>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</si>
  <si>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</si>
  <si>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</si>
  <si>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</si>
  <si>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</si>
  <si>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</si>
  <si>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</si>
  <si>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</si>
  <si>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</si>
  <si>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</si>
  <si>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</si>
  <si>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</si>
  <si>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</si>
  <si>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</si>
  <si>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</si>
  <si>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</si>
  <si>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</si>
  <si>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</si>
  <si>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</si>
  <si>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</si>
  <si>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</si>
  <si>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</si>
  <si>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</si>
  <si>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</si>
  <si>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</si>
  <si>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</si>
  <si>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</si>
  <si>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</si>
  <si>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</si>
  <si>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</si>
  <si>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</si>
  <si>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</si>
  <si>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</si>
  <si>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</si>
  <si>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</si>
  <si>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</si>
  <si>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</si>
  <si>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</si>
  <si>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</si>
  <si>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</si>
  <si>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</si>
  <si>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</si>
  <si>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</si>
  <si>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</si>
  <si>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</si>
  <si>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</si>
  <si>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</si>
  <si>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</si>
  <si>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</si>
  <si>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</si>
  <si>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</si>
  <si>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</si>
  <si>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</si>
  <si>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</si>
  <si>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</si>
  <si>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</si>
  <si>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</si>
  <si>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</si>
  <si>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</si>
  <si>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</si>
  <si>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</si>
  <si>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</si>
  <si>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</si>
  <si>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</si>
  <si>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</si>
  <si>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</si>
  <si>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</si>
  <si>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</si>
  <si>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</si>
  <si>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</si>
  <si>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</si>
  <si>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</si>
  <si>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</si>
  <si>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</si>
  <si>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</si>
  <si>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</si>
  <si>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</si>
  <si>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</si>
  <si>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</si>
  <si>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</si>
  <si>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</si>
  <si>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</si>
  <si>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</si>
  <si>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</si>
  <si>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</si>
  <si>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</si>
  <si>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</si>
  <si>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</si>
  <si>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</si>
  <si>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</si>
  <si>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</si>
  <si>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</si>
  <si>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</si>
  <si>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</si>
  <si>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</si>
  <si>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</si>
  <si>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</si>
  <si>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</si>
  <si>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</si>
  <si>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</si>
  <si>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</si>
  <si>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</si>
  <si>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</si>
  <si>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</si>
  <si>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</si>
  <si>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</si>
  <si>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</si>
  <si>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</si>
  <si>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</si>
  <si>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</si>
  <si>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</si>
  <si>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</si>
  <si>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</si>
  <si>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</si>
  <si>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</si>
  <si>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</si>
  <si>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</si>
  <si>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</si>
  <si>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</si>
  <si>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</si>
  <si>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</si>
  <si>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</si>
  <si>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</si>
  <si>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</si>
  <si>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</si>
  <si>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</si>
  <si>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</si>
  <si>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</si>
  <si>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</si>
  <si>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</si>
  <si>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</si>
  <si>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</si>
  <si>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</si>
  <si>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</si>
  <si>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</si>
  <si>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</si>
  <si>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</si>
  <si>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</si>
  <si>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</si>
  <si>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</si>
  <si>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</si>
  <si>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</si>
  <si>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</si>
  <si>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</si>
  <si>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</si>
  <si>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</si>
  <si>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</si>
  <si>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</si>
  <si>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</si>
  <si>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</si>
  <si>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</si>
  <si>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</si>
  <si>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</si>
  <si>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</si>
  <si>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</si>
  <si>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</si>
  <si>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</si>
  <si>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</si>
  <si>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</si>
  <si>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</si>
  <si>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</si>
  <si>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</si>
  <si>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</si>
  <si>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</si>
  <si>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</si>
  <si>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</si>
  <si>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</si>
  <si>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</si>
  <si>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</si>
  <si>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</si>
  <si>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</si>
  <si>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</si>
  <si>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</si>
  <si>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</si>
  <si>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</si>
  <si>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</si>
  <si>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</si>
  <si>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</si>
  <si>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</si>
  <si>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</si>
  <si>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</si>
  <si>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</si>
  <si>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</si>
  <si>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</si>
  <si>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</si>
  <si>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</si>
  <si>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</si>
  <si>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</si>
  <si>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</si>
  <si>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</si>
  <si>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</si>
  <si>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</si>
  <si>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</si>
  <si>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</si>
  <si>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</si>
  <si>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</si>
  <si>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</si>
  <si>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</si>
  <si>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</si>
  <si>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</si>
  <si>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</si>
  <si>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</si>
  <si>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</si>
  <si>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</si>
  <si>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</si>
  <si>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</si>
  <si>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</si>
  <si>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</si>
  <si>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</si>
  <si>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</si>
  <si>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</si>
  <si>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</si>
  <si>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</si>
  <si>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</si>
  <si>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</si>
  <si>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</si>
  <si>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</si>
  <si>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</si>
  <si>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</si>
  <si>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</si>
  <si>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</si>
  <si>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</si>
  <si>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</si>
  <si>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</si>
  <si>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</si>
  <si>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</si>
  <si>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</si>
  <si>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</si>
  <si>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</si>
  <si>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</si>
  <si>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</si>
  <si>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</si>
  <si>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</si>
  <si>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</si>
  <si>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</si>
  <si>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</si>
  <si>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</si>
  <si>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</si>
  <si>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</si>
  <si>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</si>
  <si>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</si>
  <si>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</si>
  <si>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</si>
  <si>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</si>
  <si>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</si>
  <si>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</si>
  <si>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</si>
  <si>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</si>
  <si>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</si>
  <si>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</si>
  <si>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</si>
  <si>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</si>
  <si>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</si>
  <si>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</si>
  <si>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</si>
  <si>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</si>
  <si>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</si>
  <si>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</si>
  <si>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</si>
  <si>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</si>
  <si>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</si>
  <si>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</si>
  <si>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</si>
  <si>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</si>
  <si>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</si>
  <si>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</si>
  <si>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</si>
  <si>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</si>
  <si>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</si>
  <si>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</si>
  <si>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</si>
  <si>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</si>
  <si>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</si>
  <si>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</si>
  <si>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</si>
  <si>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</si>
  <si>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</si>
  <si>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</si>
  <si>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</si>
  <si>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</si>
  <si>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</si>
  <si>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</si>
  <si>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</si>
  <si>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</si>
  <si>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</si>
  <si>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</si>
  <si>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</si>
  <si>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</si>
  <si>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</si>
  <si>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</si>
  <si>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</si>
  <si>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</si>
  <si>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</si>
  <si>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</si>
  <si>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</si>
  <si>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</si>
  <si>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</si>
  <si>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</si>
  <si>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</si>
  <si>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</si>
  <si>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</si>
  <si>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</si>
  <si>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</si>
  <si>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</si>
  <si>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</si>
  <si>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</si>
  <si>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</si>
  <si>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</si>
  <si>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</si>
  <si>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</si>
  <si>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</si>
  <si>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</si>
  <si>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</si>
  <si>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</si>
  <si>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</si>
  <si>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</si>
  <si>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</si>
  <si>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</si>
  <si>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</si>
  <si>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</si>
  <si>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</si>
  <si>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</si>
  <si>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</si>
  <si>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</si>
  <si>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</si>
  <si>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</si>
  <si>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</si>
  <si>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</si>
  <si>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</si>
  <si>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</si>
  <si>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</si>
  <si>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</si>
  <si>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</si>
  <si>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</si>
  <si>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</si>
  <si>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</si>
  <si>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</si>
  <si>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</si>
  <si>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</si>
  <si>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</si>
  <si>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</si>
  <si>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</si>
  <si>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</si>
  <si>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</si>
  <si>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</si>
  <si>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</si>
  <si>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</si>
  <si>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</si>
  <si>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</si>
  <si>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</si>
  <si>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</si>
  <si>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</si>
  <si>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</si>
  <si>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</si>
  <si>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</si>
  <si>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</si>
  <si>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</si>
  <si>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</si>
  <si>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</si>
  <si>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</si>
  <si>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</si>
  <si>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</si>
  <si>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</si>
  <si>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</si>
  <si>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</si>
  <si>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</si>
  <si>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</si>
  <si>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</si>
  <si>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</si>
  <si>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</si>
  <si>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</si>
  <si>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</si>
  <si>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</si>
  <si>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</si>
  <si>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</si>
  <si>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</si>
  <si>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</si>
  <si>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</si>
  <si>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</si>
  <si>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</si>
  <si>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</si>
  <si>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</si>
  <si>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</si>
  <si>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</si>
  <si>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</si>
  <si>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</si>
  <si>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</si>
  <si>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</si>
  <si>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</si>
  <si>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</si>
  <si>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</si>
  <si>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</si>
  <si>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</si>
  <si>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</si>
  <si>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</si>
  <si>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</si>
  <si>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</si>
  <si>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</si>
  <si>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</si>
  <si>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</si>
  <si>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</si>
  <si>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</si>
  <si>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</si>
  <si>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</si>
  <si>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</si>
  <si>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</si>
  <si>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</si>
  <si>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</si>
  <si>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</si>
  <si>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</si>
  <si>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</si>
  <si>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</si>
  <si>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</si>
  <si>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</si>
  <si>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</si>
  <si>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</si>
  <si>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</si>
  <si>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</si>
  <si>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</si>
  <si>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</si>
  <si>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</si>
  <si>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</si>
  <si>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</si>
  <si>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</si>
  <si>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</si>
  <si>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</si>
  <si>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</si>
  <si>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</si>
  <si>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</si>
  <si>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</si>
  <si>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</si>
  <si>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</si>
  <si>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</si>
  <si>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</si>
  <si>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</si>
  <si>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</si>
  <si>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</si>
  <si>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</si>
  <si>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</si>
  <si>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</si>
  <si>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</si>
  <si>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</si>
  <si>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</si>
  <si>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</si>
  <si>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</si>
  <si>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</si>
  <si>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</si>
  <si>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</si>
  <si>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</si>
  <si>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</si>
  <si>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</si>
  <si>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</si>
  <si>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</si>
  <si>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</si>
  <si>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</si>
  <si>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</si>
  <si>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</si>
  <si>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</si>
  <si>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</si>
  <si>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</si>
  <si>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</si>
  <si>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</si>
  <si>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</si>
  <si>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</si>
  <si>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</si>
  <si>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</si>
  <si>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</si>
  <si>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</si>
  <si>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</si>
  <si>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</si>
  <si>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</si>
  <si>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</si>
  <si>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</si>
  <si>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</si>
  <si>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</si>
  <si>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</si>
  <si>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</si>
  <si>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</si>
  <si>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</si>
  <si>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</si>
  <si>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</si>
  <si>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</si>
  <si>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</si>
  <si>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</si>
  <si>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</si>
  <si>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</si>
  <si>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</si>
  <si>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</si>
  <si>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</si>
  <si>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</si>
  <si>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</si>
  <si>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</si>
  <si>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</si>
  <si>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</si>
  <si>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</si>
  <si>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</si>
  <si>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</si>
  <si>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</si>
  <si>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</si>
  <si>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</si>
  <si>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</si>
  <si>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</si>
  <si>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</si>
  <si>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</si>
  <si>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</si>
  <si>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</si>
  <si>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</si>
  <si>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</si>
  <si>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</si>
  <si>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</si>
  <si>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</si>
  <si>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</si>
  <si>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</si>
  <si>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</si>
  <si>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</si>
  <si>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</si>
  <si>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</si>
  <si>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</si>
  <si>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</si>
  <si>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</si>
  <si>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</si>
  <si>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</si>
  <si>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</si>
  <si>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</si>
  <si>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</si>
  <si>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</si>
  <si>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</si>
  <si>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</si>
  <si>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</si>
  <si>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</si>
  <si>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</si>
  <si>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</si>
  <si>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</si>
  <si>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</si>
  <si>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</si>
  <si>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</si>
  <si>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</si>
  <si>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</si>
  <si>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</si>
  <si>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</si>
  <si>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</si>
  <si>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</si>
  <si>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</si>
  <si>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</si>
  <si>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</si>
  <si>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</si>
  <si>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</si>
  <si>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</si>
  <si>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</si>
  <si>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</si>
  <si>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</si>
  <si>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</si>
  <si>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</si>
  <si>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</si>
  <si>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</si>
  <si>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</si>
  <si>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</si>
  <si>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</si>
  <si>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</si>
  <si>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</si>
  <si>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</si>
  <si>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</si>
  <si>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</si>
  <si>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</si>
  <si>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</si>
  <si>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</si>
  <si>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</si>
  <si>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</si>
  <si>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</si>
  <si>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</si>
  <si>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</si>
  <si>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</si>
  <si>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</si>
  <si>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</si>
  <si>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</si>
  <si>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</si>
  <si>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</si>
  <si>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</si>
  <si>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</si>
  <si>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</si>
  <si>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</si>
  <si>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</si>
  <si>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</si>
  <si>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</si>
  <si>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</si>
  <si>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</si>
  <si>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</si>
  <si>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</si>
  <si>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</si>
  <si>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</si>
  <si>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</si>
  <si>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</si>
  <si>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</si>
  <si>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</si>
  <si>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</si>
  <si>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</si>
  <si>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</si>
  <si>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</si>
  <si>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</si>
  <si>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</si>
  <si>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</si>
  <si>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</si>
  <si>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</si>
  <si>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</si>
  <si>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</si>
  <si>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</si>
  <si>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</si>
  <si>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</si>
  <si>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</si>
  <si>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</si>
  <si>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</si>
  <si>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</si>
  <si>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</si>
  <si>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</si>
  <si>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</si>
  <si>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</si>
  <si>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</si>
  <si>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</si>
  <si>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</si>
  <si>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</si>
  <si>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</si>
  <si>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</si>
  <si>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</si>
  <si>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</si>
  <si>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</si>
  <si>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</si>
  <si>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</si>
  <si>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</si>
  <si>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</si>
  <si>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</si>
  <si>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</si>
  <si>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</si>
  <si>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</si>
  <si>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</si>
  <si>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</si>
  <si>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</si>
  <si>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</si>
  <si>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</si>
  <si>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</si>
  <si>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</si>
  <si>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</si>
  <si>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</si>
  <si>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</si>
  <si>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</si>
  <si>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</si>
  <si>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</si>
  <si>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</si>
  <si>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</si>
  <si>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</si>
  <si>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</si>
  <si>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</si>
  <si>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</si>
  <si>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</si>
  <si>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</si>
  <si>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</si>
  <si>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</si>
  <si>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</si>
  <si>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</si>
  <si>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</si>
  <si>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</si>
  <si>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</si>
  <si>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</si>
  <si>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</si>
  <si>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</si>
  <si>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</si>
  <si>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</si>
  <si>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</si>
  <si>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</si>
  <si>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</si>
  <si>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</si>
  <si>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</si>
  <si>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</si>
  <si>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</si>
  <si>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</si>
  <si>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</si>
  <si>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</si>
  <si>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</si>
  <si>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</si>
  <si>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</si>
  <si>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</si>
  <si>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</si>
  <si>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</si>
  <si>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</si>
  <si>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</si>
  <si>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</si>
  <si>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</si>
  <si>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</si>
  <si>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</si>
  <si>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</si>
  <si>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</si>
  <si>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</si>
  <si>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</si>
  <si>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</si>
  <si>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</si>
  <si>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</si>
  <si>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</si>
  <si>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</si>
  <si>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</si>
  <si>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</si>
  <si>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</si>
  <si>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</si>
  <si>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</si>
  <si>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</si>
  <si>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</si>
  <si>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</si>
  <si>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</si>
  <si>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</si>
  <si>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</si>
  <si>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</si>
  <si>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</si>
  <si>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</si>
  <si>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</si>
  <si>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</si>
  <si>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</si>
  <si>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</si>
  <si>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</si>
  <si>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</si>
  <si>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</si>
  <si>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</si>
  <si>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</si>
  <si>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</si>
  <si>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</si>
  <si>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</si>
  <si>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</si>
  <si>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</si>
  <si>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</si>
  <si>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</si>
  <si>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</si>
  <si>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</si>
  <si>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</si>
  <si>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</si>
  <si>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</si>
  <si>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</si>
  <si>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</si>
  <si>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</si>
  <si>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</si>
  <si>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</si>
  <si>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</si>
  <si>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</si>
  <si>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</si>
  <si>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</si>
  <si>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</si>
  <si>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</si>
  <si>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</si>
  <si>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</si>
  <si>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</si>
  <si>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</si>
  <si>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</si>
  <si>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</si>
  <si>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</si>
  <si>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</si>
  <si>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</si>
  <si>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</si>
  <si>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</si>
  <si>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</si>
  <si>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</si>
  <si>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</si>
  <si>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</si>
  <si>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</si>
  <si>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</si>
  <si>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</si>
  <si>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</si>
  <si>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</si>
  <si>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</si>
  <si>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</si>
  <si>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</si>
  <si>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</si>
  <si>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</si>
  <si>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</si>
  <si>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</si>
  <si>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</si>
  <si>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</si>
  <si>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</si>
  <si>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</si>
  <si>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</si>
  <si>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</si>
  <si>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</si>
  <si>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</si>
  <si>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</si>
  <si>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</si>
  <si>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</si>
  <si>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</si>
  <si>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</si>
  <si>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</si>
  <si>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</si>
  <si>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</si>
  <si>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</si>
  <si>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</si>
  <si>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</si>
  <si>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</si>
  <si>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</si>
  <si>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</si>
  <si>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</si>
  <si>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</si>
  <si>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</si>
  <si>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</si>
  <si>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</si>
  <si>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</si>
  <si>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</si>
  <si>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</si>
  <si>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</si>
  <si>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</si>
  <si>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</si>
  <si>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</si>
  <si>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</si>
  <si>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</si>
  <si>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</si>
  <si>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</si>
  <si>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</si>
  <si>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</si>
  <si>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</si>
  <si>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</si>
  <si>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</si>
  <si>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</si>
  <si>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</si>
  <si>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</si>
  <si>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</si>
  <si>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</si>
  <si>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</si>
  <si>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</si>
  <si>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</si>
  <si>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</si>
  <si>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</si>
  <si>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</si>
  <si>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</si>
  <si>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</si>
  <si>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</si>
  <si>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</si>
  <si>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</si>
  <si>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</si>
  <si>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</si>
  <si>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</si>
  <si>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</si>
  <si>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</si>
  <si>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</si>
  <si>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</si>
  <si>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</si>
  <si>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</si>
  <si>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</si>
  <si>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</si>
  <si>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</si>
  <si>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</si>
  <si>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</si>
  <si>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</si>
  <si>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</si>
  <si>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</si>
  <si>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</si>
  <si>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</si>
  <si>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</si>
  <si>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</si>
  <si>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</si>
  <si>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</si>
  <si>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</si>
  <si>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</si>
  <si>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</si>
  <si>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</si>
  <si>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</si>
  <si>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</si>
  <si>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</si>
  <si>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</si>
  <si>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</si>
  <si>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</si>
  <si>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</si>
  <si>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</si>
  <si>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</si>
  <si>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</si>
  <si>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</si>
  <si>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</si>
  <si>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</si>
  <si>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</si>
  <si>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</si>
  <si>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</si>
  <si>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</si>
  <si>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</si>
  <si>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</si>
  <si>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</si>
  <si>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</si>
  <si>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</si>
  <si>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</si>
  <si>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</si>
  <si>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</si>
  <si>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</si>
  <si>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</si>
  <si>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</si>
  <si>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</si>
  <si>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</si>
  <si>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</si>
  <si>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</si>
  <si>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</si>
  <si>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</si>
  <si>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</si>
  <si>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</si>
  <si>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</si>
  <si>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</si>
  <si>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</si>
  <si>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</si>
  <si>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</si>
  <si>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</si>
  <si>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</si>
  <si>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</si>
  <si>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</si>
  <si>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</si>
  <si>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</si>
  <si>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</si>
  <si>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</si>
  <si>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</si>
  <si>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</si>
  <si>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</si>
  <si>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</si>
  <si>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</si>
  <si>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</si>
  <si>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</si>
  <si>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</si>
  <si>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</si>
  <si>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</si>
  <si>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</si>
  <si>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</si>
  <si>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</si>
  <si>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</si>
  <si>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</si>
  <si>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</si>
  <si>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</si>
  <si>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</si>
  <si>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</si>
  <si>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</si>
  <si>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</si>
  <si>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</si>
  <si>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</si>
  <si>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</si>
  <si>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</si>
  <si>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</si>
  <si>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</si>
  <si>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</si>
  <si>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</si>
  <si>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</si>
  <si>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</si>
  <si>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</si>
  <si>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</si>
  <si>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</si>
  <si>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</si>
  <si>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</si>
  <si>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</si>
  <si>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</si>
  <si>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</si>
  <si>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</si>
  <si>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</si>
  <si>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</si>
  <si>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</si>
  <si>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</si>
  <si>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</si>
  <si>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</si>
  <si>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</si>
  <si>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</si>
  <si>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</si>
  <si>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</si>
  <si>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</si>
  <si>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</si>
  <si>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</si>
  <si>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</si>
  <si>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</si>
  <si>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</si>
  <si>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</si>
  <si>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</si>
  <si>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</si>
  <si>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</si>
  <si>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</si>
  <si>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</si>
  <si>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</si>
  <si>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</si>
  <si>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</si>
  <si>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</si>
  <si>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</si>
  <si>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</si>
  <si>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</si>
  <si>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</si>
  <si>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</si>
  <si>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</si>
  <si>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</si>
  <si>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</si>
  <si>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</si>
  <si>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</si>
  <si>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</si>
  <si>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</si>
  <si>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</si>
  <si>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</si>
  <si>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</si>
  <si>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</si>
  <si>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</si>
  <si>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</si>
  <si>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</si>
  <si>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</si>
  <si>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</si>
  <si>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</si>
  <si>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</si>
  <si>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</si>
  <si>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</si>
  <si>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</si>
  <si>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</si>
  <si>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</si>
  <si>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</si>
  <si>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</si>
  <si>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</si>
  <si>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</si>
  <si>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</si>
  <si>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</si>
  <si>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</si>
  <si>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</si>
  <si>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</si>
  <si>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</si>
  <si>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</si>
  <si>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</si>
  <si>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</si>
  <si>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</si>
  <si>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</si>
  <si>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</si>
  <si>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</si>
  <si>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</si>
  <si>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</si>
  <si>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</si>
  <si>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</si>
  <si>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</si>
  <si>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</si>
  <si>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</si>
  <si>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</si>
  <si>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</si>
  <si>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</si>
  <si>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</si>
  <si>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</si>
  <si>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</si>
  <si>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</si>
  <si>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</si>
  <si>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</si>
  <si>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</si>
  <si>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</si>
  <si>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</si>
  <si>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</si>
  <si>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</si>
  <si>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</si>
  <si>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</si>
  <si>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</si>
  <si>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</si>
  <si>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</si>
  <si>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</si>
  <si>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</si>
  <si>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</si>
  <si>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</si>
  <si>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</si>
  <si>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</si>
  <si>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</si>
  <si>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</si>
  <si>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</si>
  <si>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</si>
  <si>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</si>
  <si>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</si>
  <si>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</si>
  <si>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</si>
  <si>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</si>
  <si>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</si>
  <si>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</si>
  <si>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</si>
  <si>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</si>
  <si>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</si>
  <si>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</si>
  <si>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</si>
  <si>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</si>
  <si>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</si>
  <si>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</si>
  <si>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</si>
  <si>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</si>
  <si>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</si>
  <si>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</si>
  <si>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</si>
  <si>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</si>
  <si>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</si>
  <si>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</si>
  <si>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</si>
  <si>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</si>
  <si>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</si>
  <si>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</si>
  <si>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</si>
  <si>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</si>
  <si>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</si>
  <si>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</si>
  <si>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</si>
  <si>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</si>
  <si>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</si>
  <si>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</si>
  <si>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</si>
  <si>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</si>
  <si>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</si>
  <si>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</si>
  <si>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</si>
  <si>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</si>
  <si>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</si>
  <si>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</si>
  <si>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</si>
  <si>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</si>
  <si>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</si>
  <si>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</si>
  <si>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</si>
  <si>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</si>
  <si>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</si>
  <si>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</si>
  <si>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</si>
  <si>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</si>
  <si>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</si>
  <si>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</si>
  <si>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</si>
  <si>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</si>
  <si>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</si>
  <si>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</si>
  <si>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</si>
  <si>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</si>
  <si>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</si>
  <si>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</si>
  <si>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</si>
  <si>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</si>
  <si>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</si>
  <si>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</si>
  <si>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</si>
  <si>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</si>
  <si>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</si>
  <si>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</si>
  <si>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</si>
  <si>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</si>
  <si>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</si>
  <si>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</si>
  <si>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</si>
  <si>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</si>
  <si>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</si>
  <si>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</si>
  <si>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</si>
  <si>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</si>
  <si>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</si>
  <si>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</si>
  <si>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</si>
  <si>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</si>
  <si>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</si>
  <si>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</si>
  <si>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</si>
  <si>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</si>
  <si>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</si>
  <si>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</si>
  <si>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</si>
  <si>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</si>
  <si>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</si>
  <si>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</si>
  <si>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</si>
  <si>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</si>
  <si>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</si>
  <si>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</si>
  <si>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</si>
  <si>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</si>
  <si>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</si>
  <si>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</si>
  <si>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</si>
  <si>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</si>
  <si>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</si>
  <si>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</si>
  <si>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</si>
  <si>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</si>
  <si>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</si>
  <si>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</si>
  <si>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</si>
  <si>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</si>
  <si>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</si>
  <si>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</si>
  <si>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</si>
  <si>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</si>
  <si>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</si>
  <si>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</si>
  <si>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</si>
  <si>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</si>
  <si>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</si>
  <si>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</si>
  <si>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</si>
  <si>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</si>
  <si>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</si>
  <si>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</si>
  <si>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</si>
  <si>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</si>
  <si>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</si>
  <si>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</si>
  <si>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</si>
  <si>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</si>
  <si>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</si>
  <si>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</si>
  <si>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</si>
  <si>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</si>
  <si>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</si>
  <si>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</si>
  <si>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</si>
  <si>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</si>
  <si>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</si>
  <si>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</si>
  <si>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</si>
  <si>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</si>
  <si>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</si>
  <si>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</si>
  <si>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</si>
  <si>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</si>
  <si>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</si>
  <si>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</si>
  <si>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</si>
  <si>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</si>
  <si>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</si>
  <si>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</si>
  <si>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</si>
  <si>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</si>
  <si>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</si>
  <si>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</si>
  <si>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</si>
  <si>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</si>
  <si>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</si>
  <si>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</si>
  <si>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</si>
  <si>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</si>
  <si>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</si>
  <si>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</si>
  <si>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</si>
  <si>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</si>
  <si>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</si>
  <si>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</si>
  <si>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</si>
  <si>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</si>
  <si>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</si>
  <si>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</si>
  <si>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</si>
  <si>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</si>
  <si>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</si>
  <si>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</si>
  <si>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</si>
  <si>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</si>
  <si>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</si>
  <si>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</si>
  <si>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</si>
  <si>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</si>
  <si>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</si>
  <si>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</si>
  <si>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</si>
  <si>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</si>
  <si>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</si>
  <si>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</si>
  <si>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</si>
  <si>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</si>
  <si>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</si>
  <si>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</si>
  <si>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</si>
  <si>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</si>
  <si>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</si>
  <si>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</si>
  <si>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</si>
  <si>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</si>
  <si>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</si>
  <si>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</si>
  <si>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</si>
  <si>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</si>
  <si>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</si>
  <si>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</si>
  <si>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</si>
  <si>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</si>
  <si>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</si>
  <si>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</si>
  <si>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</si>
  <si>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</si>
  <si>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</si>
  <si>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</si>
  <si>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</si>
  <si>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</si>
  <si>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</si>
  <si>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</si>
  <si>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</si>
  <si>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</si>
  <si>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</si>
  <si>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</si>
  <si>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</si>
  <si>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</si>
  <si>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</si>
  <si>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</si>
  <si>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</si>
  <si>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</si>
  <si>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</si>
  <si>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</si>
  <si>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</si>
  <si>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</si>
  <si>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</si>
  <si>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</si>
  <si>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</si>
  <si>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</si>
  <si>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</si>
  <si>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</si>
  <si>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</si>
  <si>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</si>
  <si>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</si>
  <si>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</si>
  <si>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</si>
  <si>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</si>
  <si>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</si>
  <si>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</si>
  <si>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</si>
  <si>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</si>
  <si>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</si>
  <si>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</si>
  <si>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</si>
  <si>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</si>
  <si>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</si>
  <si>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</si>
  <si>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</si>
  <si>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</si>
  <si>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</si>
  <si>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</si>
  <si>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</si>
  <si>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</si>
  <si>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</si>
  <si>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</si>
  <si>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</si>
  <si>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</si>
  <si>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</si>
  <si>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</si>
  <si>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</si>
  <si>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</si>
  <si>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</si>
  <si>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</si>
  <si>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</si>
  <si>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</si>
  <si>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</si>
  <si>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</si>
  <si>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</si>
  <si>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</si>
  <si>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</si>
  <si>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</si>
  <si>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</si>
  <si>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</si>
  <si>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</si>
  <si>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</si>
  <si>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</si>
  <si>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</si>
  <si>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</si>
  <si>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</si>
  <si>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</si>
  <si>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</si>
  <si>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</si>
  <si>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</si>
  <si>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</si>
  <si>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</si>
  <si>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</si>
  <si>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</si>
  <si>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</si>
  <si>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</si>
  <si>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</si>
  <si>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</si>
  <si>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</si>
  <si>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</si>
  <si>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</si>
  <si>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</si>
  <si>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</si>
  <si>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</si>
  <si>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</si>
  <si>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</si>
  <si>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</si>
  <si>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</si>
  <si>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</si>
  <si>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</si>
  <si>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</si>
  <si>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</si>
  <si>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</si>
  <si>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</si>
  <si>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</si>
  <si>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</si>
  <si>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</si>
  <si>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</si>
  <si>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</si>
  <si>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</si>
  <si>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</si>
  <si>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</si>
  <si>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</si>
  <si>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</si>
  <si>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</si>
  <si>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</si>
  <si>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</si>
  <si>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</si>
  <si>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</si>
  <si>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</si>
  <si>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</si>
  <si>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</si>
  <si>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</si>
  <si>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</si>
  <si>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</si>
  <si>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</si>
  <si>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</si>
  <si>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</si>
  <si>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</si>
  <si>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</si>
  <si>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</si>
  <si>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</si>
  <si>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</si>
  <si>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</si>
  <si>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</si>
  <si>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</si>
  <si>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</si>
  <si>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</si>
  <si>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</si>
  <si>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</si>
  <si>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</si>
  <si>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</si>
  <si>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</si>
  <si>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</si>
  <si>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</si>
  <si>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</si>
  <si>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</si>
  <si>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</si>
  <si>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</si>
  <si>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</si>
  <si>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</si>
  <si>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</si>
  <si>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</si>
  <si>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</si>
  <si>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</si>
  <si>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</si>
  <si>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</si>
  <si>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</si>
  <si>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</si>
  <si>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</si>
  <si>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</si>
  <si>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</si>
  <si>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</si>
  <si>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</si>
  <si>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</si>
  <si>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</si>
  <si>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</si>
  <si>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</si>
  <si>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</si>
  <si>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</si>
  <si>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</si>
  <si>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</si>
  <si>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</si>
  <si>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</si>
  <si>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</si>
  <si>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</si>
  <si>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</si>
  <si>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</si>
  <si>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</si>
  <si>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</si>
  <si>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</si>
  <si>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</si>
  <si>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</si>
  <si>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</si>
  <si>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</si>
  <si>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</si>
  <si>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</si>
  <si>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</si>
  <si>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</si>
  <si>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</si>
  <si>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</si>
  <si>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</si>
  <si>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</si>
  <si>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</si>
  <si>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</si>
  <si>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</si>
  <si>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</si>
  <si>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</si>
  <si>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</si>
  <si>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</si>
  <si>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</si>
  <si>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</si>
  <si>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</si>
  <si>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</si>
  <si>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</si>
  <si>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</si>
  <si>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</si>
  <si>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</si>
  <si>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</si>
  <si>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</si>
  <si>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</si>
  <si>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</si>
  <si>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</si>
  <si>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</si>
  <si>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</si>
  <si>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</si>
  <si>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</si>
  <si>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</si>
  <si>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</si>
  <si>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</si>
  <si>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</si>
  <si>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</si>
  <si>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</si>
  <si>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</si>
  <si>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</si>
  <si>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</si>
  <si>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</si>
  <si>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</si>
  <si>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</si>
  <si>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</si>
  <si>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</si>
  <si>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</si>
  <si>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</si>
  <si>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</si>
  <si>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</si>
  <si>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</si>
  <si>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</si>
  <si>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</si>
  <si>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</si>
  <si>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</si>
  <si>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</si>
  <si>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</si>
  <si>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</si>
  <si>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</si>
  <si>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</si>
  <si>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</si>
  <si>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</si>
  <si>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</si>
  <si>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</si>
  <si>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</si>
  <si>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</si>
  <si>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</si>
  <si>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</si>
  <si>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</si>
  <si>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</si>
  <si>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</si>
  <si>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</si>
  <si>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</si>
  <si>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</si>
  <si>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</si>
  <si>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</si>
  <si>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</si>
  <si>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</si>
  <si>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</si>
  <si>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</si>
  <si>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</si>
  <si>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</si>
  <si>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</si>
  <si>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</si>
  <si>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</si>
  <si>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</si>
  <si>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</si>
  <si>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</si>
  <si>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</si>
  <si>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</si>
  <si>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</si>
  <si>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</si>
  <si>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</si>
  <si>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</si>
  <si>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</si>
  <si>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</si>
  <si>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</si>
  <si>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</si>
  <si>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</si>
  <si>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</si>
  <si>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</si>
  <si>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</si>
  <si>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</si>
  <si>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</si>
  <si>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</si>
  <si>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</si>
  <si>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</si>
  <si>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</si>
  <si>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</si>
  <si>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</si>
  <si>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</si>
  <si>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</si>
  <si>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</si>
  <si>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</si>
  <si>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</si>
  <si>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</si>
  <si>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</si>
  <si>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</si>
  <si>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</si>
  <si>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</si>
  <si>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</si>
  <si>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</si>
  <si>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</si>
  <si>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</si>
  <si>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</si>
  <si>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</si>
  <si>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</si>
  <si>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</si>
  <si>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</si>
  <si>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</si>
  <si>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</si>
  <si>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</si>
  <si>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</si>
  <si>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</si>
  <si>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</si>
  <si>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</si>
  <si>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</si>
  <si>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</si>
  <si>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</si>
  <si>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</si>
  <si>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</si>
  <si>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</si>
  <si>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</si>
  <si>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</si>
  <si>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</si>
  <si>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</si>
  <si>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</si>
  <si>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</si>
  <si>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</si>
  <si>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</si>
  <si>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</si>
  <si>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</si>
  <si>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</si>
  <si>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</si>
  <si>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</si>
  <si>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</si>
  <si>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</si>
  <si>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</si>
  <si>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</si>
  <si>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</si>
  <si>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</si>
  <si>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</si>
  <si>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</si>
  <si>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</si>
  <si>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</si>
  <si>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</si>
  <si>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</si>
  <si>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</si>
  <si>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</si>
  <si>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</si>
  <si>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</si>
  <si>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</si>
  <si>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</si>
  <si>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</si>
  <si>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</si>
  <si>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</si>
  <si>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</si>
  <si>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</si>
  <si>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</si>
  <si>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</si>
  <si>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</si>
  <si>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</si>
  <si>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</si>
  <si>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</si>
  <si>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</si>
  <si>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</si>
  <si>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</si>
  <si>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</si>
  <si>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</si>
  <si>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</si>
  <si>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</si>
  <si>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</si>
  <si>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</si>
  <si>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</si>
  <si>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</si>
  <si>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</si>
  <si>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</si>
  <si>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</si>
  <si>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</si>
  <si>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</si>
  <si>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</si>
  <si>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</si>
  <si>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</si>
  <si>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</si>
  <si>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</si>
  <si>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</si>
  <si>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</si>
  <si>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</si>
  <si>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</si>
  <si>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</si>
  <si>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</si>
  <si>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</si>
  <si>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</si>
  <si>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</si>
  <si>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</si>
  <si>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</si>
  <si>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</si>
  <si>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</si>
  <si>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</si>
  <si>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</si>
  <si>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</si>
  <si>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</si>
  <si>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</si>
  <si>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</si>
  <si>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</si>
  <si>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</si>
  <si>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</si>
  <si>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</si>
  <si>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</si>
  <si>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</si>
  <si>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</si>
  <si>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</si>
  <si>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</si>
  <si>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</si>
  <si>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</si>
  <si>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</si>
  <si>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</si>
  <si>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</si>
  <si>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</si>
  <si>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</si>
  <si>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</si>
  <si>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</si>
  <si>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</si>
  <si>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</si>
  <si>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</si>
  <si>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</si>
  <si>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</si>
  <si>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</si>
  <si>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</si>
  <si>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</si>
  <si>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</si>
  <si>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</si>
  <si>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</si>
  <si>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</si>
  <si>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</si>
  <si>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</si>
  <si>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</si>
  <si>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</si>
  <si>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</si>
  <si>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</si>
  <si>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</si>
  <si>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</si>
  <si>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</si>
  <si>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</si>
  <si>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</si>
  <si>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</si>
  <si>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</si>
  <si>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</si>
  <si>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</si>
  <si>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</si>
  <si>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</si>
  <si>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</si>
  <si>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</si>
  <si>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</si>
  <si>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</si>
  <si>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</si>
  <si>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</si>
  <si>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</si>
  <si>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</si>
  <si>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</si>
  <si>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</si>
  <si>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</si>
  <si>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</si>
  <si>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</si>
  <si>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</si>
  <si>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</si>
  <si>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</si>
  <si>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</si>
  <si>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</si>
  <si>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</si>
  <si>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</si>
  <si>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</si>
  <si>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</si>
  <si>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</si>
  <si>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</si>
  <si>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</si>
  <si>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</si>
  <si>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</si>
  <si>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</si>
  <si>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</si>
  <si>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</si>
  <si>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</si>
  <si>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</si>
  <si>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</si>
  <si>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</si>
  <si>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</si>
  <si>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</si>
  <si>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</si>
  <si>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</si>
  <si>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</si>
  <si>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</si>
  <si>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</si>
  <si>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</si>
  <si>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</si>
  <si>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</si>
  <si>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</si>
  <si>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</si>
  <si>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</si>
  <si>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</si>
  <si>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</si>
  <si>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</si>
  <si>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</si>
  <si>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</si>
  <si>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</si>
  <si>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</si>
  <si>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</si>
  <si>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</si>
  <si>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</si>
  <si>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</si>
  <si>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</si>
  <si>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</si>
  <si>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</si>
  <si>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</si>
  <si>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</si>
  <si>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</si>
  <si>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</si>
  <si>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</si>
  <si>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</si>
  <si>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</si>
  <si>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</si>
  <si>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</si>
  <si>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</si>
  <si>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</si>
  <si>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</si>
  <si>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</si>
  <si>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</si>
  <si>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</si>
  <si>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</si>
  <si>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</si>
  <si>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</si>
  <si>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</si>
  <si>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</si>
  <si>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</si>
  <si>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</si>
  <si>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</si>
  <si>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</si>
  <si>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</si>
  <si>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</si>
  <si>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</si>
  <si>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</si>
  <si>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</si>
  <si>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</si>
  <si>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</si>
  <si>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</si>
  <si>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</si>
  <si>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</si>
  <si>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</si>
  <si>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</si>
  <si>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</si>
  <si>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</si>
  <si>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</si>
  <si>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</si>
  <si>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</si>
  <si>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</si>
  <si>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</si>
  <si>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</si>
  <si>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</si>
  <si>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</si>
  <si>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</si>
  <si>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</si>
  <si>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</si>
  <si>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</si>
  <si>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</si>
  <si>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</si>
  <si>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</si>
  <si>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</si>
  <si>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</si>
  <si>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</si>
  <si>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</si>
  <si>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</si>
  <si>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</si>
  <si>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</si>
  <si>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</si>
  <si>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</si>
  <si>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</si>
  <si>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</si>
  <si>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</si>
  <si>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</si>
  <si>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</si>
  <si>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</si>
  <si>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</si>
  <si>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</si>
  <si>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</si>
  <si>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</si>
  <si>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</si>
  <si>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</si>
  <si>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</si>
  <si>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</si>
  <si>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</si>
  <si>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</si>
  <si>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</si>
  <si>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</si>
  <si>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</si>
  <si>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</si>
  <si>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</si>
  <si>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</si>
  <si>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</si>
  <si>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</si>
  <si>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</si>
  <si>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</si>
  <si>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</si>
  <si>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</si>
  <si>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</si>
  <si>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</si>
  <si>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</si>
  <si>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</si>
  <si>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</si>
  <si>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</si>
  <si>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</si>
  <si>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</si>
  <si>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</si>
  <si>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</si>
  <si>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</si>
  <si>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</si>
  <si>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</si>
  <si>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</si>
  <si>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</si>
  <si>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</si>
  <si>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</si>
  <si>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</si>
  <si>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</si>
  <si>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</si>
  <si>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</si>
  <si>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</si>
  <si>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</si>
  <si>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</si>
  <si>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</si>
  <si>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</si>
  <si>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</si>
  <si>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</si>
  <si>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</si>
  <si>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</si>
  <si>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</si>
  <si>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</si>
  <si>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</si>
  <si>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</si>
  <si>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</si>
  <si>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</si>
  <si>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</si>
  <si>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</si>
  <si>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</si>
  <si>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</si>
  <si>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</si>
  <si>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</si>
  <si>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</si>
  <si>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</si>
  <si>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</si>
  <si>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</si>
  <si>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</si>
  <si>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</si>
  <si>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</si>
  <si>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</si>
  <si>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</si>
  <si>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</si>
  <si>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</si>
  <si>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</si>
  <si>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</si>
  <si>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</si>
  <si>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</si>
  <si>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</si>
  <si>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</si>
  <si>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</si>
  <si>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</si>
  <si>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</si>
  <si>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</si>
  <si>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</si>
  <si>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</si>
  <si>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</si>
  <si>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</si>
  <si>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</si>
  <si>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</si>
  <si>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</si>
  <si>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</si>
  <si>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</si>
  <si>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</si>
  <si>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</si>
  <si>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</si>
  <si>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</si>
  <si>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</si>
  <si>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</si>
  <si>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</si>
  <si>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</si>
  <si>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</si>
  <si>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</si>
  <si>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</si>
  <si>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</si>
  <si>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</si>
  <si>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</si>
  <si>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</si>
  <si>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</si>
  <si>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</si>
  <si>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</si>
  <si>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</si>
  <si>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</si>
  <si>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</si>
  <si>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</si>
  <si>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</si>
  <si>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</si>
  <si>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</si>
  <si>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</si>
  <si>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</si>
  <si>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</si>
  <si>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</si>
  <si>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</si>
  <si>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</si>
  <si>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</si>
  <si>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</si>
  <si>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</si>
  <si>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</si>
  <si>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</si>
  <si>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</si>
  <si>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</si>
  <si>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</si>
  <si>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</si>
  <si>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</si>
  <si>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</si>
  <si>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</si>
  <si>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</si>
  <si>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</si>
  <si>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</si>
  <si>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</si>
  <si>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</si>
  <si>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</si>
  <si>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</si>
  <si>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</si>
  <si>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</si>
  <si>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</si>
  <si>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</si>
  <si>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</si>
  <si>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</si>
  <si>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</si>
  <si>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</si>
  <si>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</si>
  <si>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</si>
  <si>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</si>
  <si>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</si>
  <si>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</si>
  <si>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</si>
  <si>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</si>
  <si>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</si>
  <si>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</si>
  <si>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</si>
  <si>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</si>
  <si>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</si>
  <si>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</si>
  <si>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</si>
  <si>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</si>
  <si>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</si>
  <si>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</si>
  <si>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</si>
  <si>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</si>
  <si>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</si>
  <si>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</si>
  <si>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</si>
  <si>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</si>
  <si>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</si>
  <si>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</si>
  <si>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</si>
  <si>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</si>
  <si>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</si>
  <si>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</si>
  <si>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</si>
  <si>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</si>
  <si>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</si>
  <si>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</si>
  <si>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</si>
  <si>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</si>
  <si>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</si>
  <si>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</si>
  <si>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</si>
  <si>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</si>
  <si>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</si>
  <si>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</si>
  <si>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</si>
  <si>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</si>
  <si>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</si>
  <si>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</si>
  <si>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</si>
  <si>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</si>
  <si>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</si>
  <si>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</si>
  <si>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</si>
  <si>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</si>
  <si>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</si>
  <si>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</si>
  <si>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</si>
  <si>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</si>
  <si>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</si>
  <si>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</si>
  <si>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</si>
  <si>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</si>
  <si>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</si>
  <si>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</si>
  <si>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</si>
  <si>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</si>
  <si>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</si>
  <si>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</si>
  <si>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</si>
  <si>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</si>
  <si>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</si>
  <si>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</si>
  <si>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</si>
  <si>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</si>
  <si>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</si>
  <si>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</si>
  <si>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</si>
  <si>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</si>
  <si>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</si>
  <si>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</si>
  <si>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</si>
  <si>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</si>
  <si>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</si>
  <si>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</si>
  <si>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</si>
  <si>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</si>
  <si>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</si>
  <si>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</si>
  <si>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</si>
  <si>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</si>
  <si>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</si>
  <si>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</si>
  <si>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</si>
  <si>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</si>
  <si>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</si>
  <si>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</si>
  <si>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</si>
  <si>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</si>
  <si>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</si>
  <si>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</si>
  <si>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</si>
  <si>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</si>
  <si>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</si>
  <si>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</si>
  <si>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</si>
  <si>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</si>
  <si>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</si>
  <si>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</si>
  <si>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</si>
  <si>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</si>
  <si>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</si>
  <si>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</si>
  <si>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</si>
  <si>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</si>
  <si>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</si>
  <si>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</si>
  <si>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</si>
  <si>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</si>
  <si>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</si>
  <si>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</si>
  <si>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</si>
  <si>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</si>
  <si>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</si>
  <si>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</si>
  <si>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</si>
  <si>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</si>
  <si>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</si>
  <si>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</si>
  <si>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</si>
  <si>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</si>
  <si>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</si>
  <si>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</si>
  <si>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</si>
  <si>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</si>
  <si>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</si>
  <si>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</si>
  <si>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</si>
  <si>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</si>
  <si>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</si>
  <si>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</si>
  <si>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</si>
  <si>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</si>
  <si>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</si>
  <si>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</si>
  <si>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</si>
  <si>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</si>
  <si>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</si>
  <si>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</si>
  <si>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</si>
  <si>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</si>
  <si>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</si>
  <si>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</si>
  <si>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</si>
  <si>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</si>
  <si>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</si>
  <si>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</si>
  <si>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</si>
  <si>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</si>
  <si>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</si>
  <si>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</si>
  <si>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</si>
  <si>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</si>
  <si>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</si>
  <si>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</si>
  <si>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</si>
  <si>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</si>
  <si>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</si>
  <si>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</si>
  <si>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</si>
  <si>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</si>
  <si>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</si>
  <si>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</si>
  <si>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</si>
  <si>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</si>
  <si>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</si>
  <si>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</si>
  <si>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</si>
  <si>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</si>
  <si>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</si>
  <si>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</si>
  <si>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</si>
  <si>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</si>
  <si>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</si>
  <si>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</si>
  <si>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</si>
  <si>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</si>
  <si>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</si>
  <si>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</si>
  <si>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</si>
  <si>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</si>
  <si>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</si>
  <si>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</si>
  <si>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</si>
  <si>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</si>
  <si>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</si>
  <si>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</si>
  <si>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</si>
  <si>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</si>
  <si>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</si>
  <si>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</si>
  <si>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</si>
  <si>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</si>
  <si>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</si>
  <si>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</si>
  <si>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</si>
  <si>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</si>
  <si>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</si>
  <si>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</si>
  <si>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</si>
  <si>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</si>
  <si>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</si>
  <si>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</si>
  <si>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</si>
  <si>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</si>
  <si>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</si>
  <si>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</si>
  <si>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</si>
  <si>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</si>
  <si>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</si>
  <si>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</si>
  <si>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</si>
  <si>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</si>
  <si>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</si>
  <si>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</si>
  <si>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</si>
  <si>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</si>
  <si>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</si>
  <si>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</si>
  <si>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</si>
  <si>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</si>
  <si>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</si>
  <si>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</si>
  <si>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</si>
  <si>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</si>
  <si>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</si>
  <si>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</si>
  <si>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</si>
  <si>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</si>
  <si>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</si>
  <si>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</si>
  <si>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</si>
  <si>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</si>
  <si>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</si>
  <si>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</si>
  <si>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</si>
  <si>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</si>
  <si>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</si>
  <si>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</si>
  <si>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</si>
  <si>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</si>
  <si>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</si>
  <si>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</si>
  <si>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</si>
  <si>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</si>
  <si>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</si>
  <si>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</si>
  <si>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</si>
  <si>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</si>
  <si>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</si>
  <si>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</si>
  <si>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</si>
  <si>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</si>
  <si>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</si>
  <si>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</si>
  <si>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</si>
  <si>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</si>
  <si>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</si>
  <si>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</si>
  <si>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</si>
  <si>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</si>
  <si>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</si>
  <si>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</si>
  <si>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</si>
  <si>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</si>
  <si>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</si>
  <si>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</si>
  <si>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</si>
  <si>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</si>
  <si>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</si>
  <si>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</si>
  <si>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</si>
  <si>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</si>
  <si>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</si>
  <si>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</si>
  <si>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</si>
  <si>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</si>
  <si>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</si>
  <si>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</si>
  <si>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</si>
  <si>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</si>
  <si>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</si>
  <si>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</si>
  <si>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</si>
  <si>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</si>
  <si>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</si>
  <si>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</si>
  <si>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</si>
  <si>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</si>
  <si>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</si>
  <si>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</si>
  <si>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</si>
  <si>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</si>
  <si>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</si>
  <si>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</si>
  <si>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</si>
  <si>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</si>
  <si>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</si>
  <si>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</si>
  <si>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</si>
  <si>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</si>
  <si>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</si>
  <si>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</si>
  <si>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</si>
  <si>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</si>
  <si>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</si>
  <si>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</si>
  <si>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</si>
  <si>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</si>
  <si>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</si>
  <si>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</si>
  <si>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</si>
  <si>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</si>
  <si>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</si>
  <si>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</si>
  <si>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</si>
  <si>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</si>
  <si>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</si>
  <si>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</si>
  <si>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</si>
  <si>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</si>
  <si>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</si>
  <si>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</si>
  <si>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</si>
  <si>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</si>
  <si>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</si>
  <si>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</si>
  <si>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</si>
  <si>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</si>
  <si>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</si>
  <si>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</si>
  <si>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</si>
  <si>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</si>
  <si>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</si>
  <si>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</si>
  <si>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</si>
  <si>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</si>
  <si>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</si>
  <si>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</si>
  <si>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</si>
  <si>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</si>
  <si>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</si>
  <si>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</si>
  <si>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</si>
  <si>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</si>
  <si>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</si>
  <si>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</si>
  <si>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</si>
  <si>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</si>
  <si>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</si>
  <si>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</si>
  <si>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</si>
  <si>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</si>
  <si>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</si>
  <si>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</si>
  <si>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</si>
  <si>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</si>
  <si>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</si>
  <si>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</si>
  <si>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</si>
  <si>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</si>
  <si>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</si>
  <si>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</si>
  <si>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</si>
  <si>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</si>
  <si>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</si>
  <si>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</si>
  <si>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</si>
  <si>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</si>
  <si>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</si>
  <si>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</si>
  <si>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</si>
  <si>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</si>
  <si>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</si>
  <si>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</si>
  <si>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</si>
  <si>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</si>
  <si>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</si>
  <si>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</si>
  <si>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</si>
  <si>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</si>
  <si>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</si>
  <si>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</si>
  <si>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</si>
  <si>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</si>
  <si>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</si>
  <si>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</si>
  <si>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</si>
  <si>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</si>
  <si>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</si>
  <si>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</si>
  <si>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</si>
  <si>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</si>
  <si>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</si>
  <si>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</si>
  <si>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</si>
  <si>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</si>
  <si>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</si>
  <si>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</si>
  <si>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</si>
  <si>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</si>
  <si>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</si>
  <si>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</si>
  <si>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</si>
  <si>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</si>
  <si>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</si>
  <si>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</si>
  <si>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</si>
  <si>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</si>
  <si>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</si>
  <si>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</si>
  <si>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</si>
  <si>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</si>
  <si>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</si>
  <si>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</si>
  <si>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</si>
  <si>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</si>
  <si>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</si>
  <si>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</si>
  <si>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</si>
  <si>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</si>
  <si>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</si>
  <si>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</si>
  <si>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</si>
  <si>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</si>
  <si>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</si>
  <si>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</si>
  <si>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</si>
  <si>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</si>
  <si>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</si>
  <si>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</si>
  <si>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</si>
  <si>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</si>
  <si>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</si>
  <si>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</si>
  <si>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</si>
  <si>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</si>
  <si>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</si>
  <si>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</si>
  <si>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</si>
  <si>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</si>
  <si>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</si>
  <si>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</si>
  <si>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</si>
  <si>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</si>
  <si>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</si>
  <si>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</si>
  <si>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</si>
  <si>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</si>
  <si>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</si>
  <si>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</si>
  <si>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</si>
  <si>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</si>
  <si>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</si>
  <si>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</si>
  <si>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</si>
  <si>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</si>
  <si>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</si>
  <si>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</si>
  <si>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</si>
  <si>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</si>
  <si>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</si>
  <si>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</si>
  <si>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</si>
  <si>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</si>
  <si>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</si>
  <si>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</si>
  <si>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</si>
  <si>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</si>
  <si>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</si>
  <si>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</si>
  <si>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</si>
  <si>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</si>
  <si>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</si>
  <si>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</si>
  <si>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</si>
  <si>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</si>
  <si>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</si>
  <si>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</si>
  <si>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</si>
  <si>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</si>
  <si>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</si>
  <si>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</si>
  <si>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</si>
  <si>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</si>
  <si>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</si>
  <si>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</si>
  <si>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</si>
  <si>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</si>
  <si>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</si>
  <si>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</si>
  <si>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</si>
  <si>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</si>
  <si>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</si>
  <si>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</si>
  <si>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</si>
  <si>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</si>
  <si>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</si>
  <si>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</si>
  <si>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</si>
  <si>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</si>
  <si>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</si>
  <si>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</si>
  <si>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</si>
  <si>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</si>
  <si>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</si>
  <si>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</si>
  <si>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</si>
  <si>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</si>
  <si>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</si>
  <si>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</si>
  <si>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</si>
  <si>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</si>
  <si>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</si>
  <si>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</si>
  <si>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</si>
  <si>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</si>
  <si>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</si>
  <si>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</si>
  <si>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</si>
  <si>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</si>
  <si>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</si>
  <si>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</si>
  <si>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</si>
  <si>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</si>
  <si>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</si>
  <si>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</si>
  <si>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</si>
  <si>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</si>
  <si>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</si>
  <si>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</si>
  <si>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</si>
  <si>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</si>
  <si>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</si>
  <si>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</si>
  <si>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</si>
  <si>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</si>
  <si>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</si>
  <si>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</si>
  <si>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</si>
  <si>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</si>
  <si>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</si>
  <si>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</si>
  <si>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</si>
  <si>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</si>
  <si>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</si>
  <si>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</si>
  <si>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</si>
  <si>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</si>
  <si>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</si>
  <si>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</si>
  <si>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</si>
  <si>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</si>
  <si>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</si>
  <si>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</si>
  <si>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</si>
  <si>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</si>
  <si>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</si>
  <si>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</si>
  <si>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</si>
  <si>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</si>
  <si>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</si>
  <si>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</si>
  <si>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</si>
  <si>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</si>
  <si>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</si>
  <si>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</si>
  <si>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</si>
  <si>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</si>
  <si>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</si>
  <si>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</si>
  <si>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</si>
  <si>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</si>
  <si>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</si>
  <si>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</si>
  <si>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</si>
  <si>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</si>
  <si>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</si>
  <si>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</si>
  <si>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</si>
  <si>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</si>
  <si>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</si>
  <si>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</si>
  <si>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</si>
  <si>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</si>
  <si>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</si>
  <si>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</si>
  <si>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</si>
  <si>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</si>
  <si>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</si>
  <si>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</si>
  <si>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</si>
  <si>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</si>
  <si>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</si>
  <si>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</si>
  <si>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</si>
  <si>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</si>
  <si>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</si>
  <si>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</si>
  <si>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</si>
  <si>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</si>
  <si>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</si>
  <si>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</si>
  <si>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</si>
  <si>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</si>
  <si>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</si>
  <si>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</si>
  <si>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</si>
  <si>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</si>
  <si>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</si>
  <si>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</si>
  <si>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</si>
  <si>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</si>
  <si>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</si>
  <si>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</si>
  <si>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</si>
  <si>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</si>
  <si>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</si>
  <si>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</si>
  <si>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</si>
  <si>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</si>
  <si>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</si>
  <si>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</si>
  <si>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</si>
  <si>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</si>
  <si>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</si>
  <si>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</si>
  <si>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</si>
  <si>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</si>
  <si>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</si>
  <si>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</si>
  <si>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</si>
  <si>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</si>
  <si>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</si>
  <si>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</si>
  <si>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</si>
  <si>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</si>
  <si>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</si>
  <si>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</si>
  <si>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</si>
  <si>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</si>
  <si>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</si>
  <si>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</si>
  <si>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</si>
  <si>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</si>
  <si>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</si>
  <si>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</si>
  <si>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</si>
  <si>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</si>
  <si>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</si>
  <si>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</si>
  <si>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</si>
  <si>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</si>
  <si>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</si>
  <si>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</si>
  <si>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</si>
  <si>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</si>
  <si>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</si>
  <si>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</si>
  <si>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</si>
  <si>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</si>
  <si>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</si>
  <si>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</si>
  <si>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</si>
  <si>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</si>
  <si>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</si>
  <si>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</si>
  <si>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</si>
  <si>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</si>
  <si>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</si>
  <si>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</si>
  <si>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</si>
  <si>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</si>
  <si>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</si>
  <si>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</si>
  <si>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</si>
  <si>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</si>
  <si>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</si>
  <si>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</si>
  <si>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</si>
  <si>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</si>
  <si>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</si>
  <si>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</si>
  <si>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</si>
  <si>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</si>
  <si>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</si>
  <si>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</si>
  <si>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</si>
  <si>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</si>
  <si>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</si>
  <si>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</si>
  <si>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</si>
  <si>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</si>
  <si>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</si>
  <si>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</si>
  <si>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</si>
  <si>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</si>
  <si>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</si>
  <si>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</si>
  <si>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</si>
  <si>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</si>
  <si>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</si>
  <si>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</si>
  <si>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</si>
  <si>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</si>
  <si>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</si>
  <si>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</si>
  <si>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</si>
  <si>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</si>
  <si>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</si>
  <si>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</si>
  <si>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</si>
  <si>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</si>
  <si>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</si>
  <si>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</si>
  <si>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</si>
  <si>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</si>
  <si>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</si>
  <si>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</si>
  <si>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</si>
  <si>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</si>
  <si>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</si>
  <si>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</si>
  <si>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</si>
  <si>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</si>
  <si>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</si>
  <si>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</si>
  <si>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</si>
  <si>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</si>
  <si>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</si>
  <si>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</si>
  <si>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</si>
  <si>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</si>
  <si>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</si>
  <si>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</si>
  <si>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</si>
  <si>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</si>
  <si>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</si>
  <si>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</si>
  <si>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</si>
  <si>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</si>
  <si>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</si>
  <si>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</si>
  <si>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</si>
  <si>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</si>
  <si>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</si>
  <si>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</si>
  <si>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</si>
  <si>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</si>
  <si>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</si>
  <si>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</si>
  <si>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</si>
  <si>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</si>
  <si>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</si>
  <si>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</si>
  <si>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</si>
  <si>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</si>
  <si>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</si>
  <si>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</si>
  <si>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</si>
  <si>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</si>
  <si>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</si>
  <si>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</si>
  <si>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</si>
  <si>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</si>
  <si>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</si>
  <si>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</si>
  <si>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</si>
  <si>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</si>
  <si>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</si>
  <si>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</si>
  <si>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</si>
  <si>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</si>
  <si>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</si>
  <si>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</si>
  <si>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</si>
  <si>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</si>
  <si>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</si>
  <si>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</si>
  <si>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</si>
  <si>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</si>
  <si>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</si>
  <si>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</si>
  <si>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</si>
  <si>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</si>
  <si>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</si>
  <si>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</si>
  <si>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</si>
  <si>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</si>
  <si>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</si>
  <si>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</si>
  <si>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</si>
  <si>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</si>
  <si>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</si>
  <si>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</si>
  <si>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</si>
  <si>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</si>
  <si>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</si>
  <si>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</si>
  <si>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</si>
  <si>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</si>
  <si>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</si>
  <si>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</si>
  <si>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</si>
  <si>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</si>
  <si>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</si>
  <si>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</si>
  <si>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</si>
  <si>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</si>
  <si>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</si>
  <si>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</si>
  <si>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</si>
  <si>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</si>
  <si>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</si>
  <si>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</si>
  <si>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</si>
  <si>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</si>
  <si>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</si>
  <si>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</si>
  <si>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</si>
  <si>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</si>
  <si>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</si>
  <si>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</si>
  <si>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</si>
  <si>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</si>
  <si>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</si>
  <si>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</si>
  <si>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</si>
  <si>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</si>
  <si>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</si>
  <si>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</si>
  <si>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</si>
  <si>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</si>
  <si>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</si>
  <si>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</si>
  <si>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</si>
  <si>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</si>
  <si>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</si>
  <si>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</si>
  <si>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</si>
  <si>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</si>
  <si>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</si>
  <si>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</si>
  <si>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</si>
  <si>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</si>
  <si>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</si>
  <si>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</si>
  <si>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</si>
  <si>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</si>
  <si>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</si>
  <si>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</si>
  <si>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</si>
  <si>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</si>
  <si>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</si>
  <si>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</si>
  <si>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</si>
  <si>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</si>
  <si>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</si>
  <si>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</si>
  <si>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</si>
  <si>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</si>
  <si>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</si>
  <si>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</si>
  <si>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</si>
  <si>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</si>
  <si>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</si>
  <si>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</si>
  <si>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</si>
  <si>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</si>
  <si>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</si>
  <si>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</si>
  <si>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</si>
  <si>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</si>
  <si>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</si>
  <si>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</si>
  <si>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</si>
  <si>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</si>
  <si>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</si>
  <si>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</si>
  <si>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</si>
  <si>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</si>
  <si>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</si>
  <si>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</si>
  <si>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</si>
  <si>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</si>
  <si>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</si>
  <si>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</si>
  <si>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</si>
  <si>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</si>
  <si>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</si>
  <si>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</si>
  <si>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</si>
  <si>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</si>
  <si>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</si>
  <si>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</si>
  <si>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</si>
  <si>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</si>
  <si>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</si>
  <si>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</si>
  <si>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</si>
  <si>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</si>
  <si>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</si>
  <si>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</si>
  <si>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</si>
  <si>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</si>
  <si>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</si>
  <si>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</si>
  <si>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</si>
  <si>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</si>
  <si>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</si>
  <si>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</si>
  <si>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</si>
  <si>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</si>
  <si>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</si>
  <si>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</si>
  <si>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</si>
  <si>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</si>
  <si>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</si>
  <si>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</si>
  <si>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</si>
  <si>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</si>
  <si>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</si>
  <si>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</si>
  <si>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</si>
  <si>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</si>
  <si>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</si>
  <si>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</si>
  <si>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</si>
  <si>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</si>
  <si>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</si>
  <si>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</si>
  <si>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</si>
  <si>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</si>
  <si>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</si>
  <si>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</si>
  <si>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</si>
  <si>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</si>
  <si>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</si>
  <si>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</si>
  <si>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</si>
  <si>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</si>
  <si>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</si>
  <si>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</si>
  <si>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</si>
  <si>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</si>
  <si>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</si>
  <si>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</si>
  <si>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</si>
  <si>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</si>
  <si>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</si>
  <si>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</si>
  <si>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</si>
  <si>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</si>
  <si>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</si>
  <si>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</si>
  <si>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</si>
  <si>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</si>
  <si>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</si>
  <si>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</si>
  <si>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</si>
  <si>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</si>
  <si>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</si>
  <si>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</si>
  <si>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</si>
  <si>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</si>
  <si>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</si>
  <si>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</si>
  <si>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</si>
  <si>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</si>
  <si>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</si>
  <si>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</si>
  <si>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</si>
  <si>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</si>
  <si>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</si>
  <si>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</si>
  <si>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</si>
  <si>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</si>
  <si>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</si>
  <si>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</si>
  <si>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</si>
  <si>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</si>
  <si>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</si>
  <si>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</si>
  <si>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</si>
  <si>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</si>
  <si>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</si>
  <si>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</si>
  <si>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</si>
  <si>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</si>
  <si>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</si>
  <si>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</si>
  <si>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</si>
  <si>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</si>
  <si>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</si>
  <si>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</si>
  <si>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</si>
  <si>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</si>
  <si>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</si>
  <si>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</si>
  <si>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</si>
  <si>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</si>
  <si>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</si>
  <si>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</si>
  <si>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</si>
  <si>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</si>
  <si>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</si>
  <si>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</si>
  <si>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</si>
  <si>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</si>
  <si>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</si>
  <si>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</si>
  <si>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</si>
  <si>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</si>
  <si>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</si>
  <si>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</si>
  <si>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</si>
  <si>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</si>
  <si>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</si>
  <si>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</si>
  <si>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</si>
  <si>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</si>
  <si>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</si>
  <si>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</si>
  <si>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</si>
  <si>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</si>
  <si>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</si>
  <si>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</si>
  <si>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</si>
  <si>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</si>
  <si>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</si>
  <si>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</si>
  <si>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</si>
  <si>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</si>
  <si>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</si>
  <si>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</si>
  <si>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</si>
  <si>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</si>
  <si>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</si>
  <si>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</si>
  <si>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</si>
  <si>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</si>
  <si>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</si>
  <si>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</si>
  <si>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</si>
  <si>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</si>
  <si>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</si>
  <si>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</si>
  <si>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</si>
  <si>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</si>
  <si>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</si>
  <si>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</si>
  <si>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</si>
  <si>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</si>
  <si>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</si>
  <si>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</si>
  <si>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</si>
  <si>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</si>
  <si>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</si>
  <si>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</si>
  <si>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</si>
  <si>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</si>
  <si>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</si>
  <si>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</si>
  <si>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</si>
  <si>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</si>
  <si>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</si>
  <si>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</si>
  <si>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</si>
  <si>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</si>
  <si>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</si>
  <si>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</si>
  <si>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</si>
  <si>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</si>
  <si>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</si>
  <si>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</si>
  <si>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</si>
  <si>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</si>
  <si>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</si>
  <si>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</si>
  <si>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</si>
  <si>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</si>
  <si>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</si>
  <si>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</si>
  <si>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</si>
  <si>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</si>
  <si>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</si>
  <si>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</si>
  <si>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</si>
  <si>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</si>
  <si>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</si>
  <si>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</si>
  <si>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</si>
  <si>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</si>
  <si>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</si>
  <si>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</si>
  <si>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</si>
  <si>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</si>
  <si>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</si>
  <si>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</si>
  <si>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</si>
  <si>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</si>
  <si>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</si>
  <si>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</si>
  <si>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</si>
  <si>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</si>
  <si>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</si>
  <si>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</si>
  <si>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</si>
  <si>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</si>
  <si>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</si>
  <si>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</si>
  <si>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</si>
  <si>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</si>
  <si>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</si>
  <si>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</si>
  <si>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</si>
  <si>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</si>
  <si>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</si>
  <si>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</si>
  <si>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</si>
  <si>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</si>
  <si>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</si>
  <si>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</si>
  <si>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</si>
  <si>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</si>
  <si>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</si>
  <si>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</si>
  <si>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</si>
  <si>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</si>
  <si>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</si>
  <si>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</si>
  <si>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</si>
  <si>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</si>
  <si>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</si>
  <si>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</si>
  <si>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</si>
  <si>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</si>
  <si>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</si>
  <si>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</si>
  <si>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</si>
  <si>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</si>
  <si>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</si>
  <si>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</si>
  <si>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</si>
  <si>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</si>
  <si>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</si>
  <si>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</si>
  <si>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</si>
  <si>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</si>
  <si>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</si>
  <si>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</si>
  <si>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</si>
  <si>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</si>
  <si>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</si>
  <si>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</si>
  <si>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</si>
  <si>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</si>
  <si>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</si>
  <si>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</si>
  <si>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</si>
  <si>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</si>
  <si>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</si>
  <si>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</si>
  <si>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</si>
  <si>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</si>
  <si>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</si>
  <si>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</si>
  <si>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</si>
  <si>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</si>
  <si>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</si>
  <si>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</si>
  <si>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</si>
  <si>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</si>
  <si>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</si>
  <si>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</si>
  <si>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</si>
  <si>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</si>
  <si>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</si>
  <si>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</si>
  <si>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</si>
  <si>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</si>
  <si>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</si>
  <si>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</si>
  <si>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</si>
  <si>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</si>
  <si>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</si>
  <si>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</si>
  <si>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</si>
  <si>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</si>
  <si>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</si>
  <si>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</si>
  <si>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</si>
  <si>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</si>
  <si>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</si>
  <si>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</si>
  <si>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</si>
  <si>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</si>
  <si>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</si>
  <si>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</si>
  <si>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</si>
  <si>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</si>
  <si>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</si>
  <si>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</si>
  <si>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</si>
  <si>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</si>
  <si>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</si>
  <si>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</si>
  <si>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</si>
  <si>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</si>
  <si>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</si>
  <si>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</si>
  <si>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</si>
  <si>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</si>
  <si>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</si>
  <si>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</si>
  <si>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</si>
  <si>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</si>
  <si>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</si>
  <si>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</si>
  <si>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</si>
  <si>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</si>
  <si>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</si>
  <si>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</si>
  <si>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</si>
  <si>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</si>
  <si>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</si>
  <si>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</si>
  <si>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</si>
  <si>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</si>
  <si>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</si>
  <si>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</si>
  <si>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</si>
  <si>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</si>
  <si>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</si>
  <si>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</si>
  <si>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</si>
  <si>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</si>
  <si>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</si>
  <si>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</si>
  <si>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</si>
  <si>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</si>
  <si>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</si>
  <si>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</si>
  <si>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</si>
  <si>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</si>
  <si>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</si>
  <si>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</si>
  <si>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</si>
  <si>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</si>
  <si>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</si>
  <si>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</si>
  <si>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</si>
  <si>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</si>
  <si>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</si>
  <si>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</si>
  <si>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</si>
  <si>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</si>
  <si>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</si>
  <si>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</si>
  <si>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</si>
  <si>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</si>
  <si>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</si>
  <si>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</si>
  <si>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</si>
  <si>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</si>
  <si>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</si>
  <si>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</si>
  <si>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</si>
  <si>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</si>
  <si>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</si>
  <si>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</si>
  <si>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</si>
  <si>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</si>
  <si>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</si>
  <si>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</si>
  <si>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</si>
  <si>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</si>
  <si>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</si>
  <si>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</si>
  <si>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</si>
  <si>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</si>
  <si>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</si>
  <si>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</si>
  <si>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</si>
  <si>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</si>
  <si>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</si>
  <si>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</si>
  <si>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</si>
  <si>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</si>
  <si>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</si>
  <si>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</si>
  <si>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</si>
  <si>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</si>
  <si>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</si>
  <si>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</si>
  <si>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</si>
  <si>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</si>
  <si>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</si>
  <si>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</si>
  <si>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</si>
  <si>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</si>
  <si>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</si>
  <si>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</si>
  <si>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</si>
  <si>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</si>
  <si>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</si>
  <si>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</si>
  <si>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</si>
  <si>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</si>
  <si>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</si>
  <si>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</si>
  <si>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</si>
  <si>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</si>
  <si>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</si>
  <si>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</si>
  <si>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</si>
  <si>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</si>
  <si>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</si>
  <si>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</si>
  <si>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</si>
  <si>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</si>
  <si>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</si>
  <si>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</si>
  <si>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</si>
  <si>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</si>
  <si>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</si>
  <si>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</si>
  <si>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</si>
  <si>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</si>
  <si>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</si>
  <si>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</si>
  <si>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</si>
  <si>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</si>
  <si>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</si>
  <si>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</si>
  <si>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</si>
  <si>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</si>
  <si>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</si>
  <si>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</si>
  <si>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</si>
  <si>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</si>
  <si>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</si>
  <si>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</si>
  <si>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</si>
  <si>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</si>
  <si>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</si>
  <si>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</si>
  <si>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</si>
  <si>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</si>
  <si>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</si>
  <si>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</si>
  <si>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</si>
  <si>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</si>
  <si>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</si>
  <si>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</si>
  <si>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</si>
  <si>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</si>
  <si>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</si>
  <si>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</si>
  <si>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</si>
  <si>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</si>
  <si>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</si>
  <si>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</si>
  <si>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</si>
  <si>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</si>
  <si>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</si>
  <si>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</si>
  <si>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</si>
  <si>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</si>
  <si>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</si>
  <si>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</si>
  <si>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</si>
  <si>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</si>
  <si>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</si>
  <si>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</si>
  <si>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</si>
  <si>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</si>
  <si>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</si>
  <si>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</si>
  <si>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</si>
  <si>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</si>
  <si>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</si>
  <si>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</si>
  <si>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</si>
  <si>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</si>
  <si>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</si>
  <si>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</si>
  <si>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</si>
  <si>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</si>
  <si>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</si>
  <si>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</si>
  <si>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</si>
  <si>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</si>
  <si>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</si>
  <si>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</si>
  <si>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</si>
  <si>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</si>
  <si>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</si>
  <si>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</si>
  <si>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</si>
  <si>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</si>
  <si>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</si>
  <si>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</si>
  <si>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</si>
  <si>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</si>
  <si>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</si>
  <si>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</si>
  <si>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</si>
  <si>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</si>
  <si>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</si>
  <si>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</si>
  <si>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</si>
  <si>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</si>
  <si>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</si>
  <si>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</si>
  <si>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</si>
  <si>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</si>
  <si>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</si>
  <si>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</si>
  <si>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</si>
  <si>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</si>
  <si>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</si>
  <si>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</si>
  <si>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</si>
  <si>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</si>
  <si>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</si>
  <si>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</si>
  <si>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</si>
  <si>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</si>
  <si>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</si>
  <si>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</si>
  <si>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</si>
  <si>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</si>
  <si>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</si>
  <si>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</si>
  <si>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</si>
  <si>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</si>
  <si>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</si>
  <si>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</si>
  <si>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</si>
  <si>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</si>
  <si>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</si>
  <si>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</si>
  <si>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</si>
  <si>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</si>
  <si>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</si>
  <si>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</si>
  <si>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</si>
  <si>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</si>
  <si>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</si>
  <si>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</si>
  <si>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</si>
  <si>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</si>
  <si>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</si>
  <si>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</si>
  <si>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</si>
  <si>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</si>
  <si>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</si>
  <si>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</si>
  <si>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</si>
  <si>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</si>
  <si>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</si>
  <si>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</si>
  <si>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</si>
  <si>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</si>
  <si>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</si>
  <si>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</si>
  <si>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</si>
  <si>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</si>
  <si>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</si>
  <si>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</si>
  <si>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</si>
  <si>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</si>
  <si>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</si>
  <si>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</si>
  <si>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</si>
  <si>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</si>
  <si>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</si>
  <si>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</si>
  <si>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</si>
  <si>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</si>
  <si>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</si>
  <si>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</si>
  <si>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</si>
  <si>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</si>
  <si>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</si>
  <si>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</si>
  <si>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</si>
  <si>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</si>
  <si>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</si>
  <si>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</si>
  <si>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</si>
  <si>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</si>
  <si>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</si>
  <si>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</si>
  <si>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</si>
  <si>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</si>
  <si>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</si>
  <si>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</si>
  <si>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</si>
  <si>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</si>
  <si>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</si>
  <si>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</si>
  <si>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</si>
  <si>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</si>
  <si>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</si>
  <si>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</si>
  <si>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</si>
  <si>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</si>
  <si>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</si>
  <si>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</si>
  <si>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</si>
  <si>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</si>
  <si>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</si>
  <si>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</si>
  <si>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</si>
  <si>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</si>
  <si>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</si>
  <si>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</si>
  <si>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</si>
  <si>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</si>
  <si>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</si>
  <si>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</si>
  <si>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</si>
  <si>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</si>
  <si>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</si>
  <si>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</si>
  <si>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</si>
  <si>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</si>
  <si>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</si>
  <si>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</si>
  <si>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</si>
  <si>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</si>
  <si>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</si>
  <si>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</si>
  <si>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</si>
  <si>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</si>
  <si>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</si>
  <si>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</si>
  <si>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</si>
  <si>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</si>
  <si>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</si>
  <si>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</si>
  <si>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</si>
  <si>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</si>
  <si>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</si>
  <si>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</si>
  <si>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</si>
  <si>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</si>
  <si>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</si>
  <si>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</si>
  <si>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</si>
  <si>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</si>
  <si>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</si>
  <si>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</si>
  <si>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</si>
  <si>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</si>
  <si>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</si>
  <si>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</si>
  <si>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</si>
  <si>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</si>
  <si>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</si>
  <si>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</si>
  <si>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</si>
  <si>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</si>
  <si>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</si>
  <si>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</si>
  <si>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</si>
  <si>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</si>
  <si>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</si>
  <si>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</si>
  <si>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</si>
  <si>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</si>
  <si>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</si>
  <si>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</si>
  <si>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</si>
  <si>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</si>
  <si>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</si>
  <si>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</si>
  <si>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</si>
  <si>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</si>
  <si>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</si>
  <si>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</si>
  <si>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</si>
  <si>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</si>
  <si>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</si>
  <si>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</si>
  <si>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</si>
  <si>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</si>
  <si>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</si>
  <si>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</si>
  <si>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</si>
  <si>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</si>
  <si>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</si>
  <si>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</si>
  <si>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</si>
  <si>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</si>
  <si>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</si>
  <si>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</si>
  <si>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</si>
  <si>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</si>
  <si>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</si>
  <si>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</si>
  <si>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</si>
  <si>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</si>
  <si>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</si>
  <si>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</si>
  <si>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</si>
  <si>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</si>
  <si>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</si>
  <si>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</si>
  <si>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</si>
  <si>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</si>
  <si>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</si>
  <si>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</si>
  <si>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</si>
  <si>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</si>
  <si>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</si>
  <si>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</si>
  <si>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</si>
  <si>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</si>
  <si>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</si>
  <si>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</si>
  <si>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</si>
  <si>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</si>
  <si>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</si>
  <si>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</si>
  <si>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</si>
  <si>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</si>
  <si>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</si>
  <si>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</si>
  <si>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</si>
  <si>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</si>
  <si>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</si>
  <si>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</si>
  <si>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</si>
  <si>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</si>
  <si>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</si>
  <si>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</si>
  <si>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</si>
  <si>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</si>
  <si>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</si>
  <si>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</si>
  <si>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</si>
  <si>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</si>
  <si>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</si>
  <si>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</si>
  <si>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</si>
  <si>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</si>
  <si>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</si>
  <si>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</si>
  <si>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</si>
  <si>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</si>
  <si>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</si>
  <si>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</si>
  <si>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</si>
  <si>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</si>
  <si>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</si>
  <si>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</si>
  <si>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</si>
  <si>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</si>
  <si>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</si>
  <si>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</si>
  <si>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</si>
  <si>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</si>
  <si>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</si>
  <si>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</si>
  <si>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</si>
  <si>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</si>
  <si>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</si>
  <si>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</si>
  <si>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</si>
  <si>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</si>
  <si>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</si>
  <si>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</si>
  <si>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</si>
  <si>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</si>
  <si>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</si>
  <si>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</si>
  <si>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</si>
  <si>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</si>
  <si>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</si>
  <si>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</si>
  <si>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</si>
  <si>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</si>
  <si>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</si>
  <si>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</si>
  <si>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</si>
  <si>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</si>
  <si>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</si>
  <si>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</si>
  <si>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</si>
  <si>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</si>
  <si>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</si>
  <si>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</si>
  <si>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</si>
  <si>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</si>
  <si>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</si>
  <si>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</si>
  <si>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</si>
  <si>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</si>
  <si>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</si>
  <si>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</si>
  <si>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</si>
  <si>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</si>
  <si>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</si>
  <si>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</si>
  <si>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</si>
  <si>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</si>
  <si>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</si>
  <si>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</si>
  <si>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</si>
  <si>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</si>
  <si>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</si>
  <si>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</si>
  <si>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</si>
  <si>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</si>
  <si>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</si>
  <si>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</si>
  <si>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</si>
  <si>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</si>
  <si>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</si>
  <si>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</si>
  <si>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</si>
  <si>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</si>
  <si>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</si>
  <si>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</si>
  <si>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</si>
  <si>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</si>
  <si>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</si>
  <si>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</si>
  <si>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</si>
  <si>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</si>
  <si>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</si>
  <si>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</si>
  <si>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</si>
  <si>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</si>
  <si>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</si>
  <si>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</si>
  <si>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</si>
  <si>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</si>
  <si>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</si>
  <si>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</si>
  <si>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</si>
  <si>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</si>
  <si>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</si>
  <si>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</si>
  <si>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</si>
  <si>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</si>
  <si>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</si>
  <si>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</si>
  <si>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</si>
  <si>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</si>
  <si>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</si>
  <si>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</si>
  <si>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</si>
  <si>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</si>
  <si>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</si>
  <si>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</si>
  <si>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</si>
  <si>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</si>
  <si>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</si>
  <si>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</si>
  <si>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</si>
  <si>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</si>
  <si>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</si>
  <si>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</si>
  <si>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</si>
  <si>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</si>
  <si>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</si>
  <si>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</si>
  <si>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</si>
  <si>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</si>
  <si>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</si>
  <si>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</si>
  <si>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</si>
  <si>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</si>
  <si>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</si>
  <si>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</si>
  <si>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</si>
  <si>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</si>
  <si>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</si>
  <si>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</si>
  <si>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</si>
  <si>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</si>
  <si>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</si>
  <si>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</si>
  <si>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</si>
  <si>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</si>
  <si>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</si>
  <si>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</si>
  <si>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</si>
  <si>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</si>
  <si>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</si>
  <si>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</si>
  <si>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</si>
  <si>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</si>
  <si>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</si>
  <si>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</si>
  <si>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</si>
  <si>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</si>
  <si>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</si>
  <si>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</si>
  <si>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</si>
  <si>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</si>
  <si>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</si>
  <si>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</si>
  <si>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</si>
  <si>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</si>
  <si>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</si>
  <si>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</si>
  <si>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</si>
  <si>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</si>
  <si>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</si>
  <si>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</si>
  <si>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</si>
  <si>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</si>
  <si>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</si>
  <si>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</si>
  <si>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</si>
  <si>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</si>
  <si>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</si>
  <si>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</si>
  <si>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</si>
  <si>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</si>
  <si>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</si>
  <si>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</si>
  <si>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</si>
  <si>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</si>
  <si>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</si>
  <si>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</si>
  <si>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</si>
  <si>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</si>
  <si>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</si>
  <si>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</si>
  <si>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</si>
  <si>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</si>
  <si>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</si>
  <si>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</si>
  <si>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</si>
  <si>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</si>
  <si>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</si>
  <si>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</si>
  <si>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</si>
  <si>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</si>
  <si>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</si>
  <si>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</si>
  <si>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</si>
  <si>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</si>
  <si>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</si>
  <si>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</si>
  <si>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</si>
  <si>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</si>
  <si>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</si>
  <si>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</si>
  <si>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</si>
  <si>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</si>
  <si>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</si>
  <si>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</si>
  <si>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</si>
  <si>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</si>
  <si>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</si>
  <si>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</si>
  <si>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</si>
  <si>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</si>
  <si>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</si>
  <si>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</si>
  <si>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</si>
  <si>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</si>
  <si>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</si>
  <si>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</si>
  <si>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</si>
  <si>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</si>
  <si>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</si>
  <si>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</si>
  <si>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</si>
  <si>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</si>
  <si>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</si>
  <si>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</si>
  <si>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</si>
  <si>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</si>
  <si>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</si>
  <si>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</si>
  <si>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</si>
  <si>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</si>
  <si>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</si>
  <si>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</si>
  <si>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</si>
  <si>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</si>
  <si>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</si>
  <si>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</si>
  <si>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</si>
  <si>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</si>
  <si>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</si>
  <si>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</si>
  <si>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</si>
  <si>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</si>
  <si>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</si>
  <si>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</si>
  <si>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</si>
  <si>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</si>
  <si>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</si>
  <si>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</si>
  <si>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</si>
  <si>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</si>
  <si>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</si>
  <si>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</si>
  <si>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</si>
  <si>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</si>
  <si>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</si>
  <si>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</si>
  <si>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</si>
  <si>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</si>
  <si>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</si>
  <si>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</si>
  <si>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</si>
  <si>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</si>
  <si>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</si>
  <si>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</si>
  <si>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</si>
  <si>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</si>
  <si>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</si>
  <si>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</si>
  <si>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</si>
  <si>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</si>
  <si>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</si>
  <si>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</si>
  <si>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</si>
  <si>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</si>
  <si>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</si>
  <si>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</si>
  <si>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</si>
  <si>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</si>
  <si>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</si>
  <si>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</si>
  <si>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</si>
  <si>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</si>
  <si>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</si>
  <si>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</si>
  <si>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</si>
  <si>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</si>
  <si>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</si>
  <si>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</si>
  <si>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</si>
  <si>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</si>
  <si>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</si>
  <si>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</si>
  <si>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</si>
  <si>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</si>
  <si>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</si>
  <si>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</si>
  <si>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</si>
  <si>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</si>
  <si>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</si>
  <si>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</si>
  <si>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</si>
  <si>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</si>
  <si>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</si>
  <si>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</si>
  <si>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</si>
  <si>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</si>
  <si>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</si>
  <si>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</si>
  <si>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</si>
  <si>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</si>
  <si>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</si>
  <si>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</si>
  <si>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</si>
  <si>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</si>
  <si>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</si>
  <si>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</si>
  <si>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</si>
  <si>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</si>
  <si>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</si>
  <si>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</si>
  <si>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</si>
  <si>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</si>
  <si>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</si>
  <si>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</si>
  <si>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</si>
  <si>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</si>
  <si>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</si>
  <si>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</si>
  <si>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</si>
  <si>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</si>
  <si>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</si>
  <si>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</si>
  <si>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</si>
  <si>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</si>
  <si>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</si>
  <si>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</si>
  <si>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</si>
  <si>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</si>
  <si>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</si>
  <si>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</si>
  <si>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</si>
  <si>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</si>
  <si>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</si>
  <si>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</si>
  <si>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</si>
  <si>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</si>
  <si>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</si>
  <si>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</si>
  <si>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</si>
  <si>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</si>
  <si>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</si>
  <si>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</si>
  <si>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</si>
  <si>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</si>
  <si>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</si>
  <si>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</si>
  <si>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</si>
  <si>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</si>
  <si>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</si>
  <si>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</si>
  <si>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</si>
  <si>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</si>
  <si>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</si>
  <si>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</si>
  <si>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</si>
  <si>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</si>
  <si>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</si>
  <si>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</si>
  <si>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</si>
  <si>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</si>
  <si>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</si>
  <si>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</si>
  <si>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</si>
  <si>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</si>
  <si>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</si>
  <si>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</si>
  <si>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</si>
  <si>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</si>
  <si>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</si>
  <si>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</si>
  <si>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</si>
  <si>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</si>
  <si>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</si>
  <si>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</si>
  <si>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</si>
  <si>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</si>
  <si>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</si>
  <si>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</si>
  <si>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</si>
  <si>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</si>
  <si>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</si>
  <si>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</si>
  <si>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</si>
  <si>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</si>
  <si>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</si>
  <si>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</si>
  <si>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</si>
  <si>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</si>
  <si>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</si>
  <si>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</si>
  <si>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</si>
  <si>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</si>
  <si>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</si>
  <si>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</si>
  <si>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</si>
  <si>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</si>
  <si>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</si>
  <si>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</si>
  <si>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</si>
  <si>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</si>
  <si>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</si>
  <si>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</si>
  <si>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</si>
  <si>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</si>
  <si>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</si>
  <si>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</si>
  <si>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</si>
  <si>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</si>
  <si>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</si>
  <si>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</si>
  <si>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</si>
  <si>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</si>
  <si>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</si>
  <si>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</si>
  <si>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</si>
  <si>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</si>
  <si>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</si>
  <si>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</si>
  <si>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</si>
  <si>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</si>
  <si>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</si>
  <si>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</si>
  <si>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</si>
  <si>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</si>
  <si>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</si>
  <si>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</si>
  <si>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</si>
  <si>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</si>
  <si>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</si>
  <si>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</si>
  <si>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</si>
  <si>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</si>
  <si>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</si>
  <si>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</si>
  <si>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</si>
  <si>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</si>
  <si>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</si>
  <si>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</si>
  <si>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</si>
  <si>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</si>
  <si>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</si>
  <si>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</si>
  <si>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</si>
  <si>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</si>
  <si>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</si>
  <si>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</si>
  <si>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Count of outcomes</t>
  </si>
  <si>
    <t>Column Labels</t>
  </si>
  <si>
    <t>Grand Total</t>
  </si>
  <si>
    <t>(All)</t>
  </si>
  <si>
    <t>Row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</si>
  <si>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</si>
  <si>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</si>
  <si>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</si>
  <si>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</si>
  <si>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</si>
  <si>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</si>
  <si>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</si>
  <si>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</si>
  <si>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</si>
  <si>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</si>
  <si>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</si>
  <si>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</si>
  <si>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</si>
  <si>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</si>
  <si>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</si>
  <si>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</si>
  <si>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</si>
  <si>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</si>
  <si>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</si>
  <si>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</si>
  <si>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</si>
  <si>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</si>
  <si>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</si>
  <si>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</si>
  <si>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</si>
  <si>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</si>
  <si>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</si>
  <si>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</si>
  <si>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</si>
  <si>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</si>
  <si>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</si>
  <si>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</si>
  <si>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</si>
  <si>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US Success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</si>
  <si>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</si>
  <si>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</si>
  <si>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</si>
  <si>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</si>
  <si>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</si>
  <si>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</si>
  <si>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</si>
  <si>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</si>
  <si>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</si>
  <si>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</si>
  <si>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</si>
  <si>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</si>
  <si>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</si>
  <si>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</si>
  <si>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</si>
  <si>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</si>
  <si>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</si>
  <si>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</si>
  <si>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</si>
  <si>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Percentage Canceled</t>
  </si>
  <si>
    <t xml:space="preserve"> Percentage Failed</t>
  </si>
  <si>
    <t xml:space="preserve">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</si>
</sst>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2-9647-986C-5DA7801342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D2-9647-986C-5DA7801342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D2-9647-986C-5DA780134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42784"/>
        <c:axId val="187744416"/>
      </c:lineChart>
      <c:catAx>
        <c:axId val="18774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44416"/>
        <c:crosses val="autoZero"/>
        <c:auto val="1"/>
        <c:lblAlgn val="ctr"/>
        <c:lblOffset val="100"/>
        <c:noMultiLvlLbl val="0"/>
      </c:catAx>
      <c:valAx>
        <c:axId val="18774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4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copy.xlsx]Goal Chart!PivotTable8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 Chart'!$B$3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1A-C94B-8555-8E26117820CB}"/>
            </c:ext>
          </c:extLst>
        </c:ser>
        <c:ser>
          <c:idx val="1"/>
          <c:order val="1"/>
          <c:tx>
            <c:strRef>
              <c:f>'Goal Chart'!$C$3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1A-C94B-8555-8E26117820CB}"/>
            </c:ext>
          </c:extLst>
        </c:ser>
        <c:ser>
          <c:idx val="2"/>
          <c:order val="2"/>
          <c:tx>
            <c:strRef>
              <c:f>'Goal Chart'!$D$3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1A-C94B-8555-8E2611782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84767"/>
        <c:axId val="2086117583"/>
      </c:lineChart>
      <c:catAx>
        <c:axId val="2086384767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17583"/>
        <c:crossesAt val="0"/>
        <c:auto val="1"/>
        <c:lblAlgn val="ctr"/>
        <c:lblOffset val="100"/>
        <c:tickLblSkip val="1"/>
        <c:noMultiLvlLbl val="0"/>
      </c:catAx>
      <c:valAx>
        <c:axId val="208611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8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copy.xlsx]1.Outcomes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1-FC49-AD5E-6C1E862E35D0}"/>
            </c:ext>
          </c:extLst>
        </c:ser>
        <c:ser>
          <c:idx val="1"/>
          <c:order val="1"/>
          <c:tx>
            <c:strRef>
              <c:f>'1.Outcomes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'1.Outcomes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CB7-4445-9892-E4F9651A315B}"/>
            </c:ext>
          </c:extLst>
        </c:ser>
        <c:ser>
          <c:idx val="2"/>
          <c:order val="2"/>
          <c:tx>
            <c:strRef>
              <c:f>'1.Outcomes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'1.Outcomes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B7-4445-9892-E4F9651A315B}"/>
            </c:ext>
          </c:extLst>
        </c:ser>
        <c:ser>
          <c:idx val="3"/>
          <c:order val="3"/>
          <c:tx>
            <c:strRef>
              <c:f>'1.Outcomes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'1.Outcomes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CB7-4445-9892-E4F9651A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943503"/>
        <c:axId val="1519945135"/>
      </c:lineChart>
      <c:catAx>
        <c:axId val="15199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45135"/>
        <c:crosses val="autoZero"/>
        <c:auto val="1"/>
        <c:lblAlgn val="ctr"/>
        <c:lblOffset val="100"/>
        <c:noMultiLvlLbl val="0"/>
      </c:catAx>
      <c:valAx>
        <c:axId val="151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7-F442-92A2-1DE6D9EBF8F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73-A54F-849B-2F36CA123AB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73-A54F-849B-2F36CA123AB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73-A54F-849B-2F36CA12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184639"/>
        <c:axId val="1480160607"/>
      </c:barChart>
      <c:catAx>
        <c:axId val="148018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60607"/>
        <c:crosses val="autoZero"/>
        <c:auto val="1"/>
        <c:lblAlgn val="ctr"/>
        <c:lblOffset val="100"/>
        <c:noMultiLvlLbl val="0"/>
      </c:catAx>
      <c:valAx>
        <c:axId val="148016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</a:p>
          <a:p>
            <a:pPr>
              <a:defRPr/>
            </a:pPr>
            <a:r>
              <a:rPr lang="en-US"/>
              <a:t> of 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6-494B-ADE9-41C0E48F19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C-EA4E-BBDE-3E3BC14CAF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EC-EA4E-BBDE-3E3BC14CAF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EC-EA4E-BBDE-3E3BC14CA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4619359"/>
        <c:axId val="1504273855"/>
      </c:barChart>
      <c:catAx>
        <c:axId val="150461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73855"/>
        <c:crosses val="autoZero"/>
        <c:auto val="1"/>
        <c:lblAlgn val="ctr"/>
        <c:lblOffset val="100"/>
        <c:noMultiLvlLbl val="0"/>
      </c:catAx>
      <c:valAx>
        <c:axId val="15042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61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6</xdr:row>
      <xdr:rowOff>0</xdr:rowOff>
    </xdr:from>
    <xdr:to>
      <xdr:col>18</xdr:col>
      <xdr:colOff>12700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C5172-1E85-7B41-A822-DDEFC1647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17</xdr:row>
      <xdr:rowOff>0</xdr:rowOff>
    </xdr:from>
    <xdr:to>
      <xdr:col>16</xdr:col>
      <xdr:colOff>1016000</xdr:colOff>
      <xdr:row>47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D06F8-AA4C-2F46-8E31-1822514BE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0</xdr:rowOff>
    </xdr:from>
    <xdr:to>
      <xdr:col>16</xdr:col>
      <xdr:colOff>38100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C7C27-14CB-4E46-A19F-7371EDD45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488950</xdr:colOff>
      <xdr:row>13</xdr:row>
      <xdr:rowOff>38100</xdr:rowOff>
    </xdr:from>
    <xdr:to>
      <xdr:col>16</xdr:col>
      <xdr:colOff>76200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B6BBC-B51E-4A4E-B666-88649E8B4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5</xdr:row>
      <xdr:rowOff>76200</xdr:rowOff>
    </xdr:from>
    <xdr:to>
      <xdr:col>19</xdr:col>
      <xdr:colOff>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7ED0B-FE94-5046-84F5-4BFB28089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Engalla" refreshedDate="44101.90302662037" createdVersion="6" refreshedVersion="6" minRefreshableVersion="3" recordCount="4114" xr:uid="{07506DFF-B52A-EF4A-ADC6-57EBE4CDD2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Engalla" refreshedDate="44102.769368981484" createdVersion="6" refreshedVersion="6" minRefreshableVersion="3" recordCount="4114" xr:uid="{D5043F5A-6D97-D643-8A39-09835ED3B2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Engalla" refreshedDate="44105.91971238426" createdVersion="6" refreshedVersion="6" minRefreshableVersion="3" recordCount="4115" xr:uid="{507DB083-44BD-234A-9040-30C1E891A6FB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Engalla" refreshedDate="44105.975671412038" createdVersion="6" refreshedVersion="6" minRefreshableVersion="3" recordCount="13" xr:uid="{57EEE387-48E4-314D-91CF-1AF0975C0200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 count="12">
        <n v="141"/>
        <n v="388"/>
        <n v="93"/>
        <n v="39"/>
        <n v="12"/>
        <n v="9"/>
        <n v="1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 count="12">
        <n v="45"/>
        <n v="146"/>
        <n v="76"/>
        <n v="33"/>
        <n v="12"/>
        <n v="11"/>
        <n v="4"/>
        <n v="8"/>
        <n v="2"/>
        <n v="1"/>
        <n v="14"/>
        <m/>
      </sharedItems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n v="0"/>
    <n v="186"/>
    <x v="0"/>
    <x v="0"/>
    <x v="0"/>
  </r>
  <r>
    <x v="1"/>
    <x v="1"/>
    <x v="1"/>
    <n v="0"/>
    <n v="534"/>
    <x v="1"/>
    <x v="1"/>
    <x v="0"/>
  </r>
  <r>
    <x v="2"/>
    <x v="2"/>
    <x v="2"/>
    <n v="0"/>
    <n v="169"/>
    <x v="2"/>
    <x v="2"/>
    <x v="0"/>
  </r>
  <r>
    <x v="3"/>
    <x v="3"/>
    <x v="3"/>
    <n v="0"/>
    <n v="72"/>
    <x v="3"/>
    <x v="3"/>
    <x v="0"/>
  </r>
  <r>
    <x v="4"/>
    <x v="4"/>
    <x v="4"/>
    <n v="0"/>
    <n v="24"/>
    <x v="4"/>
    <x v="4"/>
    <x v="0"/>
  </r>
  <r>
    <x v="5"/>
    <x v="5"/>
    <x v="5"/>
    <n v="0"/>
    <n v="20"/>
    <x v="5"/>
    <x v="5"/>
    <x v="0"/>
  </r>
  <r>
    <x v="6"/>
    <x v="6"/>
    <x v="6"/>
    <n v="0"/>
    <n v="5"/>
    <x v="6"/>
    <x v="6"/>
    <x v="0"/>
  </r>
  <r>
    <x v="7"/>
    <x v="7"/>
    <x v="7"/>
    <n v="0"/>
    <n v="11"/>
    <x v="7"/>
    <x v="7"/>
    <x v="0"/>
  </r>
  <r>
    <x v="8"/>
    <x v="8"/>
    <x v="8"/>
    <n v="0"/>
    <n v="6"/>
    <x v="8"/>
    <x v="8"/>
    <x v="0"/>
  </r>
  <r>
    <x v="9"/>
    <x v="9"/>
    <x v="9"/>
    <n v="0"/>
    <n v="3"/>
    <x v="8"/>
    <x v="8"/>
    <x v="0"/>
  </r>
  <r>
    <x v="10"/>
    <x v="10"/>
    <x v="9"/>
    <n v="0"/>
    <n v="1"/>
    <x v="9"/>
    <x v="9"/>
    <x v="0"/>
  </r>
  <r>
    <x v="11"/>
    <x v="9"/>
    <x v="10"/>
    <n v="0"/>
    <n v="16"/>
    <x v="10"/>
    <x v="10"/>
    <x v="0"/>
  </r>
  <r>
    <x v="12"/>
    <x v="11"/>
    <x v="11"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94F0B-B8A2-FC4B-9C67-8111380ECA4B}" name="PivotTable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A08CB-D94E-2A43-A50D-7BA703F303EB}" name="PivotTable8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2">
  <location ref="A3:D16" firstHeaderRow="0" firstDataRow="1" firstDataCol="1"/>
  <pivotFields count="8">
    <pivotField axis="axisRow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compact="0" showAll="0">
      <items count="13">
        <item x="10"/>
        <item x="6"/>
        <item x="9"/>
        <item x="7"/>
        <item x="8"/>
        <item x="5"/>
        <item x="4"/>
        <item x="3"/>
        <item x="2"/>
        <item x="0"/>
        <item x="1"/>
        <item x="11"/>
        <item t="default"/>
      </items>
    </pivotField>
    <pivotField compact="0" showAll="0">
      <items count="13">
        <item x="9"/>
        <item x="8"/>
        <item x="6"/>
        <item x="7"/>
        <item x="5"/>
        <item x="4"/>
        <item x="10"/>
        <item x="3"/>
        <item x="0"/>
        <item x="2"/>
        <item x="1"/>
        <item x="11"/>
        <item t="default"/>
      </items>
    </pivotField>
    <pivotField compact="0" showAll="0"/>
    <pivotField compact="0" showAll="0"/>
    <pivotField dataField="1" compact="0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compact="0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/>
    <dataField name=" Percentage Failed" fld="6" baseField="0" baseItem="0"/>
    <dataField name=" Percentage Canceled" fld="7" baseField="0" baseItem="0"/>
  </dataFields>
  <formats count="1">
    <format dxfId="0">
      <pivotArea fieldPosition="0">
        <references count="1">
          <reference field="0" count="0"/>
        </references>
      </pivotArea>
    </format>
  </format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Percentage Successful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E6375-368C-6648-ABC5-00B08F1C36FE}" name="PivotTable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50308-18CE-EA49-AF21-CC32B20A285D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9B86-1332-754C-8987-DBA704D05DB8}" name="PivotTable2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3" zoomScaleNormal="123" workbookViewId="0">
      <pane ySplit="521" topLeftCell="A2924" activePane="bottomLeft" state="frozen"/>
      <selection pane="bottomLeft" activeCell="S2" sqref="S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bestFit="1" customWidth="1"/>
    <col min="16" max="16" width="15.6640625" style="5" bestFit="1" customWidth="1"/>
    <col min="17" max="17" width="41.1640625" customWidth="1"/>
    <col min="18" max="18" width="14.5" bestFit="1" customWidth="1"/>
    <col min="19" max="19" width="21" bestFit="1" customWidth="1"/>
    <col min="20" max="20" width="20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" t="s">
        <v>8366</v>
      </c>
      <c r="T1" s="1" t="s">
        <v>8365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5">
        <f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5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5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5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5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5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5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5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5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5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5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5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5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5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5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5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5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5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5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5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5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5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5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5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5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5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5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5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5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5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5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5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5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5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5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5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5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5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5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5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5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5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5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5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5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5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5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5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5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5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5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5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5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5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5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5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5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5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5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5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5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5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5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5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5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5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5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5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5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5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5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5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5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5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5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5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5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5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5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5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5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5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5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5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5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5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5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5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5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5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5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5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5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5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5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5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5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5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5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5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5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5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5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5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5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5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5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5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5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5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5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5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5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5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5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5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5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5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5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5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5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5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5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5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5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5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5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5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5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5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5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5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5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5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5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5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5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5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5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5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5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5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5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5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5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5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5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5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5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5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5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5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5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5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5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5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5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5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5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5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5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5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5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5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5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5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5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5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5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5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5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5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5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5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5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5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5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5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5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5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5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5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5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5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5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5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5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5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5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5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5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5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5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5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5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5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5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5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5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5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5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5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5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5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5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5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5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5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5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5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5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5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5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5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5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5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5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5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5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5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5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5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5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5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5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5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5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5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5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5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5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5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5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5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5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5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5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5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5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5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5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5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5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5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5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5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5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5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5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5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5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5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5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5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5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5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5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5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5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5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5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5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5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5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5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5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5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5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5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5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5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5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5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5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5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5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5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5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5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5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5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5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5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5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5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5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5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5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5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5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5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5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5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5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5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5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5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5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5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5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5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5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5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5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5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5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5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5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5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5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5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5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5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5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5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5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5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5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5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5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5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5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5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5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5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5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5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5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5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5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5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5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5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5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5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5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5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5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5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5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5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5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5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5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5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5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5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5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5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5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5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5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5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5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5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5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5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5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5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5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5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5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5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5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5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5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5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5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5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5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5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5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5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5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5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5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5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5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5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5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5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5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5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5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5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5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5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5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5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5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5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5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5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5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5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5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5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5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5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5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5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5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5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5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5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5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5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5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5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5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5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5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5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5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5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5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5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5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5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5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5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5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5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5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5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5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5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5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5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5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5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5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5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5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5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5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5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5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5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5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5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5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5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5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5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5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5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5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5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5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5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5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5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5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5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5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5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5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5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5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5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5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5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5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5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5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5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5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5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5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5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5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5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5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5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5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5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5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5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5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5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5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5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5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5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5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5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5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5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5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5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5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5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5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5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5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5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5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5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5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5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5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5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5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5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5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5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5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5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5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5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5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5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5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5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5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5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5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5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5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5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5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5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5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5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5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5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5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5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5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5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5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5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5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5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5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5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5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5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5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5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5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5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5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5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5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5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5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5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5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5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5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5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5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5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5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5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5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5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5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5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5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5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5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5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5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5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5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5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5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5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5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5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5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5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5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5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5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5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5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5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5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5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5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5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5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5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5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5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5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5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5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5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5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5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5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5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5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5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5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5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5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5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5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5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5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5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5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5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5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5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5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5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5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5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5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5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5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5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5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5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5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5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5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5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5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5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5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5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5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5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5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5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5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5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5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5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5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5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5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5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5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5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5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5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5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5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5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5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5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5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5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5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5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5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5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5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5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5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5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5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5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5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5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5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5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5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5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5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5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5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5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5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5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5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5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5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5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5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5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5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5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5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5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5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5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5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5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5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5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5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5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5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5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5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5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5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5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5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5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5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5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5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5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5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5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5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5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5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5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5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5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5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5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5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5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5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5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5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5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5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5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5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5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5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5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5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5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5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5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5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5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5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5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5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5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5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5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5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5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5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5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5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5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5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5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5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5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5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5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5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5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5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5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5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5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5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5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5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5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5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5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5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5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5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5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5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5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5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5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5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5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5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5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5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5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5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5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5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5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5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5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5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5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5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5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5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5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5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5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5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5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5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5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5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5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5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5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5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5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5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5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5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5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5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5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5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5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5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5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5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5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5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5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5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5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5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5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5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5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5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5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5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5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5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5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5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5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5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5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5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5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5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5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5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5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5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5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5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5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5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5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5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5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5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5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5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5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5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5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5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5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5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5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5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5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5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5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5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5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5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5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5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5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5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5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5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5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5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5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5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5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5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5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5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5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5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5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5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5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5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5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5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5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5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5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5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5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5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5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5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5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5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5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5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5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5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5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5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5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5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5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5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5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5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5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5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5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5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5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5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5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5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5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5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5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5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5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5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5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5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5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5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5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5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5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5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5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5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5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5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5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5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5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5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5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5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5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5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5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5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5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5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5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5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5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5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5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5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5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5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5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5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5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5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5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5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5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5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4144925-96D8-8F4C-B136-B421F192BEA1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ontainsText" dxfId="1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1B050-0E5D-6B43-9FC0-9B40511D6BEC}">
  <dimension ref="A1:E18"/>
  <sheetViews>
    <sheetView zoomScale="90" workbookViewId="0">
      <selection activeCell="S28" sqref="S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D216-8AC0-8E46-9FC7-2FF2B826C5AD}">
  <dimension ref="A1:H13"/>
  <sheetViews>
    <sheetView workbookViewId="0">
      <selection activeCell="G3" sqref="G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COUNTIFS(Kickstarter!$D:$D,"&lt;1000",Kickstarter!$R:$R,"plays",Kickstarter!$F:$F,"failed")</f>
        <v>45</v>
      </c>
      <c r="D2">
        <f>COUNTIFS(Kickstarter!$D:$D,"&lt;=1000",Kickstarter!$R:$R,"plays",Kickstarter!$F:$F,"canceled")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D2/E2</f>
        <v>0</v>
      </c>
    </row>
    <row r="3" spans="1:8" x14ac:dyDescent="0.2">
      <c r="A3" t="s">
        <v>8407</v>
      </c>
      <c r="B3">
        <f>COUNTIFS(Kickstarter!$D:$D,"&gt;=1000",Kickstarter!$D:$D,"&lt;=4999",Kickstarter!$R:$R,"plays", Kickstarter!$F:$F,"successful")</f>
        <v>388</v>
      </c>
      <c r="C3">
        <f>COUNTIFS(Kickstarter!$D:$D,"&gt;=1000",Kickstarter!$D:$D,"&lt;=4999",Kickstarter!$R:$R,"plays", Kickstarter!$F:$F,"failed")</f>
        <v>146</v>
      </c>
      <c r="D3">
        <f>COUNTIFS(Kickstarter!$D:$D,"&gt;=1000",Kickstarter!$D:$D,"&lt;=4999",Kickstarter!$R:$R,"plays", Kickstarter!$F:$F,"canceled")</f>
        <v>0</v>
      </c>
      <c r="E3">
        <f>SUM(B3:D3)</f>
        <v>534</v>
      </c>
      <c r="F3" s="19">
        <f t="shared" ref="F3:F13" si="0">(B3/E3)</f>
        <v>0.72659176029962547</v>
      </c>
      <c r="G3" s="19">
        <f>(C3/E3)</f>
        <v>0.27340823970037453</v>
      </c>
      <c r="H3" s="19">
        <f t="shared" ref="H3:H13" si="1">D3/E3</f>
        <v>0</v>
      </c>
    </row>
    <row r="4" spans="1:8" x14ac:dyDescent="0.2">
      <c r="A4" t="s">
        <v>8408</v>
      </c>
      <c r="B4">
        <f>COUNTIFS(Kickstarter!$D:$D,"&gt;=5000",Kickstarter!$D:$D,"&lt;=9999",Kickstarter!$R:$R,"plays", Kickstarter!$F:$F,"successful")</f>
        <v>93</v>
      </c>
      <c r="C4">
        <f>COUNTIFS(Kickstarter!$D:$D,"&gt;=5000",Kickstarter!$D:$D,"&lt;=9999",Kickstarter!$R:$R,"plays", Kickstarter!$F:$F,"failed")</f>
        <v>76</v>
      </c>
      <c r="D4">
        <f>COUNTIFS(Kickstarter!$D:$D,"&gt;=5000",Kickstarter!$D:$D,"&lt;=9999",Kickstarter!$R:$R,"plays", Kickstarter!$F:$F,"canceled")</f>
        <v>0</v>
      </c>
      <c r="E4">
        <f t="shared" ref="E4:E13" si="2">SUM(B4:D4)</f>
        <v>169</v>
      </c>
      <c r="F4" s="19">
        <f t="shared" si="0"/>
        <v>0.55029585798816572</v>
      </c>
      <c r="G4" s="19">
        <f>(C4/E4)</f>
        <v>0.44970414201183434</v>
      </c>
      <c r="H4" s="19">
        <f t="shared" si="1"/>
        <v>0</v>
      </c>
    </row>
    <row r="5" spans="1:8" x14ac:dyDescent="0.2">
      <c r="A5" t="s">
        <v>8409</v>
      </c>
      <c r="B5">
        <f>COUNTIFS(Kickstarter!$D:$D,"&gt;=10000",Kickstarter!$D:$D,"&lt;=14999",Kickstarter!$R:$R,"plays", Kickstarter!$F:$F,"successful")</f>
        <v>39</v>
      </c>
      <c r="C5">
        <f>COUNTIFS(Kickstarter!$D:$D,"&gt;=10000",Kickstarter!$D:$D,"&lt;=14999",Kickstarter!$R:$R,"plays", Kickstarter!$F:$F,"failed")</f>
        <v>33</v>
      </c>
      <c r="D5">
        <f>COUNTIFS(Kickstarter!$D:$D,"&gt;=10000",Kickstarter!$D:$D,"&lt;=14999",Kickstarter!$R:$R,"plays", Kickstarter!$F:$F,"canceled")</f>
        <v>0</v>
      </c>
      <c r="E5">
        <f t="shared" si="2"/>
        <v>72</v>
      </c>
      <c r="F5" s="19">
        <f t="shared" si="0"/>
        <v>0.54166666666666663</v>
      </c>
      <c r="G5" s="19">
        <f t="shared" ref="G5:G13" si="3">(C5/E5)</f>
        <v>0.45833333333333331</v>
      </c>
      <c r="H5" s="19">
        <f t="shared" si="1"/>
        <v>0</v>
      </c>
    </row>
    <row r="6" spans="1:8" x14ac:dyDescent="0.2">
      <c r="A6" t="s">
        <v>8410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2"/>
        <v>24</v>
      </c>
      <c r="F6" s="19">
        <f t="shared" si="0"/>
        <v>0.5</v>
      </c>
      <c r="G6" s="19">
        <f>(C6/E6)</f>
        <v>0.5</v>
      </c>
      <c r="H6" s="19">
        <f t="shared" si="1"/>
        <v>0</v>
      </c>
    </row>
    <row r="7" spans="1:8" x14ac:dyDescent="0.2">
      <c r="A7" t="s">
        <v>8411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2"/>
        <v>20</v>
      </c>
      <c r="F7" s="19">
        <f t="shared" si="0"/>
        <v>0.45</v>
      </c>
      <c r="G7" s="19">
        <f t="shared" si="3"/>
        <v>0.55000000000000004</v>
      </c>
      <c r="H7" s="19">
        <f t="shared" si="1"/>
        <v>0</v>
      </c>
    </row>
    <row r="8" spans="1:8" x14ac:dyDescent="0.2">
      <c r="A8" t="s">
        <v>8412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2"/>
        <v>5</v>
      </c>
      <c r="F8" s="19">
        <f t="shared" si="0"/>
        <v>0.2</v>
      </c>
      <c r="G8" s="19">
        <f t="shared" si="3"/>
        <v>0.8</v>
      </c>
      <c r="H8" s="19">
        <f t="shared" si="1"/>
        <v>0</v>
      </c>
    </row>
    <row r="9" spans="1:8" x14ac:dyDescent="0.2">
      <c r="A9" t="s">
        <v>8413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2"/>
        <v>11</v>
      </c>
      <c r="F9" s="19">
        <f t="shared" si="0"/>
        <v>0.27272727272727271</v>
      </c>
      <c r="G9" s="19">
        <f t="shared" si="3"/>
        <v>0.72727272727272729</v>
      </c>
      <c r="H9" s="19">
        <f t="shared" si="1"/>
        <v>0</v>
      </c>
    </row>
    <row r="10" spans="1:8" x14ac:dyDescent="0.2">
      <c r="A10" t="s">
        <v>8414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>
        <f t="shared" si="2"/>
        <v>6</v>
      </c>
      <c r="F10" s="19">
        <f t="shared" si="0"/>
        <v>0.66666666666666663</v>
      </c>
      <c r="G10" s="19">
        <f t="shared" si="3"/>
        <v>0.33333333333333331</v>
      </c>
      <c r="H10" s="19">
        <f t="shared" si="1"/>
        <v>0</v>
      </c>
    </row>
    <row r="11" spans="1:8" x14ac:dyDescent="0.2">
      <c r="A11" t="s">
        <v>8415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2"/>
        <v>3</v>
      </c>
      <c r="F11" s="19">
        <f t="shared" si="0"/>
        <v>0.66666666666666663</v>
      </c>
      <c r="G11" s="19">
        <f t="shared" si="3"/>
        <v>0.33333333333333331</v>
      </c>
      <c r="H11" s="19">
        <f t="shared" si="1"/>
        <v>0</v>
      </c>
    </row>
    <row r="12" spans="1:8" x14ac:dyDescent="0.2">
      <c r="A12" t="s">
        <v>8416</v>
      </c>
      <c r="B12">
        <f>COUNTIFS(Kickstarter!$D:$D,"&gt;=45000",Kickstarter!$D:$D,"&lt;=49999",Kickstarter!$R:$R,"plays", 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 Kickstarter!$F:$F,"canceled")</f>
        <v>0</v>
      </c>
      <c r="E12">
        <f t="shared" si="2"/>
        <v>1</v>
      </c>
      <c r="F12" s="19">
        <f t="shared" si="0"/>
        <v>0</v>
      </c>
      <c r="G12" s="19">
        <f t="shared" si="3"/>
        <v>1</v>
      </c>
      <c r="H12" s="19">
        <f t="shared" si="1"/>
        <v>0</v>
      </c>
    </row>
    <row r="13" spans="1:8" x14ac:dyDescent="0.2">
      <c r="A13" t="s">
        <v>8417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2"/>
        <v>16</v>
      </c>
      <c r="F13" s="19">
        <f t="shared" si="0"/>
        <v>0.125</v>
      </c>
      <c r="G13" s="19">
        <f t="shared" si="3"/>
        <v>0.875</v>
      </c>
      <c r="H13" s="19">
        <f t="shared" si="1"/>
        <v>0</v>
      </c>
    </row>
  </sheetData>
  <pageMargins left="0.7" right="0.7" top="0.75" bottom="0.75" header="0.3" footer="0.3"/>
  <ignoredErrors>
    <ignoredError sqref="C3 C4:C1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D40F-D687-4B46-B656-CABB8E9F1717}">
  <dimension ref="A3:D16"/>
  <sheetViews>
    <sheetView tabSelected="1" zoomScale="86" workbookViewId="0">
      <selection activeCell="B8" sqref="B8"/>
    </sheetView>
  </sheetViews>
  <sheetFormatPr baseColWidth="10" defaultRowHeight="15" x14ac:dyDescent="0.2"/>
  <cols>
    <col min="1" max="1" width="16" bestFit="1" customWidth="1"/>
    <col min="2" max="2" width="18.6640625" bestFit="1" customWidth="1"/>
    <col min="3" max="3" width="15.33203125" bestFit="1" customWidth="1"/>
    <col min="4" max="4" width="18" bestFit="1" customWidth="1"/>
    <col min="5" max="6" width="12.1640625" bestFit="1" customWidth="1"/>
    <col min="7" max="7" width="4.1640625" bestFit="1" customWidth="1"/>
    <col min="8" max="8" width="5.1640625" bestFit="1" customWidth="1"/>
    <col min="9" max="9" width="12.1640625" bestFit="1" customWidth="1"/>
    <col min="10" max="10" width="4.1640625" bestFit="1" customWidth="1"/>
    <col min="11" max="11" width="6.1640625" bestFit="1" customWidth="1"/>
    <col min="12" max="12" width="2.1640625" bestFit="1" customWidth="1"/>
    <col min="13" max="13" width="6.33203125" bestFit="1" customWidth="1"/>
    <col min="14" max="14" width="10" bestFit="1" customWidth="1"/>
    <col min="15" max="36" width="24" bestFit="1" customWidth="1"/>
    <col min="37" max="37" width="28.33203125" bestFit="1" customWidth="1"/>
    <col min="38" max="38" width="25" bestFit="1" customWidth="1"/>
    <col min="39" max="39" width="27.6640625" bestFit="1" customWidth="1"/>
  </cols>
  <sheetData>
    <row r="3" spans="1:4" x14ac:dyDescent="0.2">
      <c r="A3" s="13" t="s">
        <v>8381</v>
      </c>
      <c r="B3" t="s">
        <v>8420</v>
      </c>
      <c r="C3" t="s">
        <v>8419</v>
      </c>
      <c r="D3" t="s">
        <v>8418</v>
      </c>
    </row>
    <row r="4" spans="1:4" x14ac:dyDescent="0.2">
      <c r="A4" t="s">
        <v>8406</v>
      </c>
      <c r="B4" s="20">
        <v>0.75806451612903225</v>
      </c>
      <c r="C4" s="20">
        <v>0.24193548387096775</v>
      </c>
      <c r="D4" s="20">
        <v>0</v>
      </c>
    </row>
    <row r="5" spans="1:4" x14ac:dyDescent="0.2">
      <c r="A5" t="s">
        <v>8407</v>
      </c>
      <c r="B5" s="20">
        <v>0.72659176029962547</v>
      </c>
      <c r="C5" s="20">
        <v>0.27340823970037453</v>
      </c>
      <c r="D5" s="20">
        <v>0</v>
      </c>
    </row>
    <row r="6" spans="1:4" x14ac:dyDescent="0.2">
      <c r="A6" t="s">
        <v>8408</v>
      </c>
      <c r="B6" s="20">
        <v>0.55029585798816572</v>
      </c>
      <c r="C6" s="20">
        <v>0.44970414201183434</v>
      </c>
      <c r="D6" s="20">
        <v>0</v>
      </c>
    </row>
    <row r="7" spans="1:4" x14ac:dyDescent="0.2">
      <c r="A7" t="s">
        <v>8409</v>
      </c>
      <c r="B7" s="20">
        <v>0.54166666666666663</v>
      </c>
      <c r="C7" s="20">
        <v>0.45833333333333331</v>
      </c>
      <c r="D7" s="20">
        <v>0</v>
      </c>
    </row>
    <row r="8" spans="1:4" x14ac:dyDescent="0.2">
      <c r="A8" t="s">
        <v>8410</v>
      </c>
      <c r="B8" s="20">
        <v>0.5</v>
      </c>
      <c r="C8" s="20">
        <v>0.5</v>
      </c>
      <c r="D8" s="20">
        <v>0</v>
      </c>
    </row>
    <row r="9" spans="1:4" x14ac:dyDescent="0.2">
      <c r="A9" t="s">
        <v>8411</v>
      </c>
      <c r="B9" s="20">
        <v>0.45</v>
      </c>
      <c r="C9" s="20">
        <v>0.55000000000000004</v>
      </c>
      <c r="D9" s="20">
        <v>0</v>
      </c>
    </row>
    <row r="10" spans="1:4" x14ac:dyDescent="0.2">
      <c r="A10" t="s">
        <v>8412</v>
      </c>
      <c r="B10" s="20">
        <v>0.2</v>
      </c>
      <c r="C10" s="20">
        <v>0.8</v>
      </c>
      <c r="D10" s="20">
        <v>0</v>
      </c>
    </row>
    <row r="11" spans="1:4" x14ac:dyDescent="0.2">
      <c r="A11" t="s">
        <v>8413</v>
      </c>
      <c r="B11" s="20">
        <v>0.27272727272727271</v>
      </c>
      <c r="C11" s="20">
        <v>0.72727272727272729</v>
      </c>
      <c r="D11" s="20">
        <v>0</v>
      </c>
    </row>
    <row r="12" spans="1:4" x14ac:dyDescent="0.2">
      <c r="A12" t="s">
        <v>8414</v>
      </c>
      <c r="B12" s="20">
        <v>0.66666666666666663</v>
      </c>
      <c r="C12" s="20">
        <v>0.33333333333333331</v>
      </c>
      <c r="D12" s="20">
        <v>0</v>
      </c>
    </row>
    <row r="13" spans="1:4" x14ac:dyDescent="0.2">
      <c r="A13" t="s">
        <v>8415</v>
      </c>
      <c r="B13" s="20">
        <v>0.66666666666666663</v>
      </c>
      <c r="C13" s="20">
        <v>0.33333333333333331</v>
      </c>
      <c r="D13" s="20">
        <v>0</v>
      </c>
    </row>
    <row r="14" spans="1:4" x14ac:dyDescent="0.2">
      <c r="A14" t="s">
        <v>8416</v>
      </c>
      <c r="B14" s="20">
        <v>0</v>
      </c>
      <c r="C14" s="20">
        <v>1</v>
      </c>
      <c r="D14" s="20">
        <v>0</v>
      </c>
    </row>
    <row r="15" spans="1:4" x14ac:dyDescent="0.2">
      <c r="A15" t="s">
        <v>8417</v>
      </c>
      <c r="B15" s="20">
        <v>0.125</v>
      </c>
      <c r="C15" s="20">
        <v>0.875</v>
      </c>
      <c r="D15" s="20">
        <v>0</v>
      </c>
    </row>
    <row r="16" spans="1:4" x14ac:dyDescent="0.2">
      <c r="A16" t="s">
        <v>8362</v>
      </c>
      <c r="B16" s="12">
        <v>5.4576794071440968</v>
      </c>
      <c r="C16" s="12">
        <v>6.5423205928559032</v>
      </c>
      <c r="D16" s="12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F084-F3C1-494B-847B-6834BA17DD54}">
  <dimension ref="A1:C17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12" spans="1:3" x14ac:dyDescent="0.2">
      <c r="A12" t="s">
        <v>8388</v>
      </c>
      <c r="B12" s="18" t="e">
        <f>AVERAGE(#REF!)</f>
        <v>#REF!</v>
      </c>
      <c r="C12" s="18" t="e">
        <f>AVERAGE(#REF!)</f>
        <v>#REF!</v>
      </c>
    </row>
    <row r="13" spans="1:3" x14ac:dyDescent="0.2">
      <c r="A13" t="s">
        <v>8389</v>
      </c>
      <c r="B13" s="18" t="e">
        <f>MEDIAN(#REF!)</f>
        <v>#REF!</v>
      </c>
      <c r="C13" s="18" t="e">
        <f>MEDIAN(#REF!)</f>
        <v>#REF!</v>
      </c>
    </row>
    <row r="14" spans="1:3" x14ac:dyDescent="0.2">
      <c r="A14" t="s">
        <v>8394</v>
      </c>
      <c r="B14" s="18" t="e">
        <f>_xlfn.STDEV.P(#REF!)</f>
        <v>#REF!</v>
      </c>
      <c r="C14" s="18" t="e">
        <f>_xlfn.STDEV.P(#REF!)</f>
        <v>#REF!</v>
      </c>
    </row>
    <row r="15" spans="1:3" x14ac:dyDescent="0.2">
      <c r="A15" t="s">
        <v>8395</v>
      </c>
      <c r="B15" s="18" t="e">
        <f>_xlfn.QUARTILE.EXC(#REF!,3)</f>
        <v>#REF!</v>
      </c>
      <c r="C15" s="18" t="e">
        <f>_xlfn.QUARTILE.EXC(#REF!,3)</f>
        <v>#REF!</v>
      </c>
    </row>
    <row r="16" spans="1:3" x14ac:dyDescent="0.2">
      <c r="A16" t="s">
        <v>8396</v>
      </c>
      <c r="B16" s="18" t="e">
        <f>_xlfn.QUARTILE.EXC(#REF!,1)</f>
        <v>#REF!</v>
      </c>
      <c r="C16" s="18" t="e">
        <f>_xlfn.QUARTILE.EXC(#REF!,1)</f>
        <v>#REF!</v>
      </c>
    </row>
    <row r="17" spans="1:3" x14ac:dyDescent="0.2">
      <c r="A17" t="s">
        <v>8397</v>
      </c>
      <c r="B17" s="18" t="e">
        <f>B15-B16</f>
        <v>#REF!</v>
      </c>
      <c r="C17" s="18" t="e">
        <f>C15-C16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9B7F-AF34-5540-B983-3EE3CF9CFA18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24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3329</v>
      </c>
      <c r="B5" s="12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7D179-1A6D-1340-B01F-A27499505781}">
  <dimension ref="A1:F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8363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2CB1-D0E4-5341-ADC7-C6168DA39AA5}">
  <dimension ref="A1:G22"/>
  <sheetViews>
    <sheetView workbookViewId="0">
      <selection activeCell="G22" sqref="G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21" spans="6:7" x14ac:dyDescent="0.2">
      <c r="F21" s="19">
        <f>525/912</f>
        <v>0.57565789473684215</v>
      </c>
      <c r="G21" t="s">
        <v>8398</v>
      </c>
    </row>
    <row r="22" spans="6:7" x14ac:dyDescent="0.2">
      <c r="F22" s="19">
        <f>839/1393</f>
        <v>0.60229720028715006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7445-0646-B740-BAF3-86303C8EF126}">
  <dimension ref="A1:F13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">
      <c r="A7" s="14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">
      <c r="A8" s="14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">
      <c r="A9" s="14" t="s">
        <v>8362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  <row r="13" spans="1:6" x14ac:dyDescent="0.2">
      <c r="B13" s="19">
        <f>412/671</f>
        <v>0.61400894187779431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Launch Date</vt:lpstr>
      <vt:lpstr>Outcomes Based on Goals</vt:lpstr>
      <vt:lpstr>Goal Chart</vt:lpstr>
      <vt:lpstr>Descriptive Statistics</vt:lpstr>
      <vt:lpstr>Edinburgh Research</vt:lpstr>
      <vt:lpstr>1.Outcomes Based on Launch Date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Engalla</cp:lastModifiedBy>
  <dcterms:created xsi:type="dcterms:W3CDTF">2017-04-20T15:17:24Z</dcterms:created>
  <dcterms:modified xsi:type="dcterms:W3CDTF">2020-10-05T03:08:39Z</dcterms:modified>
</cp:coreProperties>
</file>