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832c650a631c8c7/Coding/Java/Personal/OPORD FLIPPER/"/>
    </mc:Choice>
  </mc:AlternateContent>
  <xr:revisionPtr revIDLastSave="2" documentId="13_ncr:1_{82DF492F-DAB0-4C6F-9ED0-E3A14DFCADAC}" xr6:coauthVersionLast="47" xr6:coauthVersionMax="47" xr10:uidLastSave="{A8D67521-1F5C-3C4C-A71E-031B281B0B11}"/>
  <bookViews>
    <workbookView xWindow="1120" yWindow="1120" windowWidth="21600" windowHeight="11300" activeTab="1" xr2:uid="{00000000-000D-0000-FFFF-FFFF00000000}"/>
  </bookViews>
  <sheets>
    <sheet name="1. Summary" sheetId="1" r:id="rId1"/>
    <sheet name="2. Bulk Coordinates" sheetId="2" r:id="rId2"/>
    <sheet name="3. KML Output" sheetId="3" r:id="rId3"/>
    <sheet name="LatLong to UTM Calcs" sheetId="4" r:id="rId4"/>
  </sheets>
  <definedNames>
    <definedName name="LOCAL_DATE_SEPARATOR">#REF!</definedName>
    <definedName name="LOCAL_DAY_FORMAT">#REF!</definedName>
    <definedName name="LOCAL_HOUR_FORMAT">#REF!</definedName>
    <definedName name="LOCAL_MINUTE_FORMAT">#REF!</definedName>
    <definedName name="LOCAL_MONTH_FORMAT">#REF!</definedName>
    <definedName name="LOCAL_SECOND_FORMAT">#REF!</definedName>
    <definedName name="LOCAL_TIME_SEPARATOR">#REF!</definedName>
    <definedName name="LOCAL_YEAR_FORMAT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27" i="4" l="1"/>
  <c r="O33" i="4" s="1"/>
  <c r="H10" i="4" s="1"/>
  <c r="O27" i="4"/>
  <c r="O32" i="4" s="1"/>
  <c r="H9" i="4" s="1"/>
  <c r="H24" i="4"/>
  <c r="O11" i="4"/>
  <c r="O15" i="4" s="1"/>
  <c r="O10" i="4"/>
  <c r="O14" i="4" s="1"/>
  <c r="O17" i="4" s="1"/>
  <c r="O18" i="4" s="1"/>
  <c r="O9" i="4"/>
  <c r="O13" i="4" s="1"/>
  <c r="O5" i="4"/>
  <c r="Q5" i="4" s="1"/>
  <c r="H4" i="4"/>
  <c r="H5" i="4" s="1"/>
  <c r="A50" i="3"/>
  <c r="A49" i="3"/>
  <c r="A17" i="3"/>
  <c r="A16" i="3"/>
  <c r="A9" i="3"/>
  <c r="A8" i="3"/>
  <c r="A5" i="3"/>
  <c r="A4" i="3"/>
  <c r="AA25" i="2"/>
  <c r="Z25" i="2"/>
  <c r="S25" i="2"/>
  <c r="R25" i="2"/>
  <c r="T25" i="2" s="1"/>
  <c r="Q25" i="2"/>
  <c r="H25" i="2"/>
  <c r="J25" i="2" s="1"/>
  <c r="AA24" i="2"/>
  <c r="A47" i="3" s="1"/>
  <c r="Z24" i="2"/>
  <c r="AB24" i="2" s="1"/>
  <c r="S24" i="2"/>
  <c r="R24" i="2"/>
  <c r="T24" i="2" s="1"/>
  <c r="U24" i="2" s="1"/>
  <c r="Q24" i="2"/>
  <c r="H24" i="2"/>
  <c r="AB23" i="2"/>
  <c r="AC23" i="2" s="1"/>
  <c r="AA23" i="2"/>
  <c r="Z23" i="2"/>
  <c r="S23" i="2"/>
  <c r="R23" i="2"/>
  <c r="T23" i="2" s="1"/>
  <c r="U23" i="2" s="1"/>
  <c r="V23" i="2" s="1"/>
  <c r="L23" i="2" s="1"/>
  <c r="P23" i="2" s="1"/>
  <c r="Q23" i="2"/>
  <c r="K23" i="2"/>
  <c r="H23" i="2"/>
  <c r="J23" i="2" s="1"/>
  <c r="AB22" i="2"/>
  <c r="AC22" i="2" s="1"/>
  <c r="AA22" i="2"/>
  <c r="Z22" i="2"/>
  <c r="T22" i="2"/>
  <c r="U22" i="2" s="1"/>
  <c r="S22" i="2"/>
  <c r="R22" i="2"/>
  <c r="Q22" i="2"/>
  <c r="H22" i="2"/>
  <c r="J22" i="2" s="1"/>
  <c r="AE21" i="2"/>
  <c r="AB21" i="2"/>
  <c r="AC21" i="2" s="1"/>
  <c r="AD21" i="2" s="1"/>
  <c r="AA21" i="2"/>
  <c r="Z21" i="2"/>
  <c r="S21" i="2"/>
  <c r="R21" i="2"/>
  <c r="T21" i="2" s="1"/>
  <c r="U21" i="2" s="1"/>
  <c r="V21" i="2" s="1"/>
  <c r="Q21" i="2"/>
  <c r="K21" i="2"/>
  <c r="H21" i="2"/>
  <c r="J21" i="2" s="1"/>
  <c r="AA20" i="2"/>
  <c r="AE20" i="2" s="1"/>
  <c r="AF20" i="2" s="1"/>
  <c r="Z20" i="2"/>
  <c r="S20" i="2"/>
  <c r="R20" i="2"/>
  <c r="T20" i="2" s="1"/>
  <c r="U20" i="2" s="1"/>
  <c r="V20" i="2" s="1"/>
  <c r="Q20" i="2"/>
  <c r="H20" i="2"/>
  <c r="K20" i="2" s="1"/>
  <c r="AE19" i="2"/>
  <c r="AA19" i="2"/>
  <c r="A42" i="3" s="1"/>
  <c r="Z19" i="2"/>
  <c r="S19" i="2"/>
  <c r="R19" i="2"/>
  <c r="T19" i="2" s="1"/>
  <c r="U19" i="2" s="1"/>
  <c r="V19" i="2" s="1"/>
  <c r="Q19" i="2"/>
  <c r="H19" i="2"/>
  <c r="K19" i="2" s="1"/>
  <c r="AA18" i="2"/>
  <c r="A41" i="3" s="1"/>
  <c r="Z18" i="2"/>
  <c r="AB18" i="2" s="1"/>
  <c r="U18" i="2"/>
  <c r="S18" i="2"/>
  <c r="R18" i="2"/>
  <c r="T18" i="2" s="1"/>
  <c r="Q18" i="2"/>
  <c r="H18" i="2"/>
  <c r="AA17" i="2"/>
  <c r="A40" i="3" s="1"/>
  <c r="Z17" i="2"/>
  <c r="S17" i="2"/>
  <c r="R17" i="2"/>
  <c r="T17" i="2" s="1"/>
  <c r="Q17" i="2"/>
  <c r="H17" i="2"/>
  <c r="J17" i="2" s="1"/>
  <c r="AE16" i="2"/>
  <c r="AF16" i="2" s="1"/>
  <c r="AA16" i="2"/>
  <c r="A39" i="3" s="1"/>
  <c r="Z16" i="2"/>
  <c r="S16" i="2"/>
  <c r="R16" i="2"/>
  <c r="T16" i="2" s="1"/>
  <c r="Q16" i="2"/>
  <c r="H16" i="2"/>
  <c r="K16" i="2" s="1"/>
  <c r="AA15" i="2"/>
  <c r="Z15" i="2"/>
  <c r="AB15" i="2" s="1"/>
  <c r="S15" i="2"/>
  <c r="R15" i="2"/>
  <c r="T15" i="2" s="1"/>
  <c r="U15" i="2" s="1"/>
  <c r="Q15" i="2"/>
  <c r="K15" i="2"/>
  <c r="J15" i="2"/>
  <c r="H15" i="2"/>
  <c r="AA14" i="2"/>
  <c r="Z14" i="2"/>
  <c r="S14" i="2"/>
  <c r="R14" i="2"/>
  <c r="T14" i="2" s="1"/>
  <c r="U14" i="2" s="1"/>
  <c r="Q14" i="2"/>
  <c r="H14" i="2"/>
  <c r="K14" i="2" s="1"/>
  <c r="AA13" i="2"/>
  <c r="AE13" i="2" s="1"/>
  <c r="Z13" i="2"/>
  <c r="AB13" i="2" s="1"/>
  <c r="T13" i="2"/>
  <c r="U13" i="2" s="1"/>
  <c r="S13" i="2"/>
  <c r="R13" i="2"/>
  <c r="Q13" i="2"/>
  <c r="H13" i="2"/>
  <c r="K13" i="2" s="1"/>
  <c r="AE12" i="2"/>
  <c r="AA12" i="2"/>
  <c r="Z12" i="2"/>
  <c r="AB12" i="2" s="1"/>
  <c r="S12" i="2"/>
  <c r="R12" i="2"/>
  <c r="T12" i="2" s="1"/>
  <c r="U12" i="2" s="1"/>
  <c r="V12" i="2" s="1"/>
  <c r="Q12" i="2"/>
  <c r="H12" i="2"/>
  <c r="K12" i="2" s="1"/>
  <c r="AB11" i="2"/>
  <c r="AC11" i="2" s="1"/>
  <c r="AA11" i="2"/>
  <c r="A34" i="3" s="1"/>
  <c r="Z11" i="2"/>
  <c r="S11" i="2"/>
  <c r="R11" i="2"/>
  <c r="T11" i="2" s="1"/>
  <c r="Q11" i="2"/>
  <c r="H11" i="2"/>
  <c r="AA10" i="2"/>
  <c r="A33" i="3" s="1"/>
  <c r="Z10" i="2"/>
  <c r="AB10" i="2" s="1"/>
  <c r="S10" i="2"/>
  <c r="R10" i="2"/>
  <c r="T10" i="2" s="1"/>
  <c r="Q10" i="2"/>
  <c r="H10" i="2"/>
  <c r="AA9" i="2"/>
  <c r="A32" i="3" s="1"/>
  <c r="Z9" i="2"/>
  <c r="S9" i="2"/>
  <c r="R9" i="2"/>
  <c r="T9" i="2" s="1"/>
  <c r="Q9" i="2"/>
  <c r="H9" i="2"/>
  <c r="AB8" i="2"/>
  <c r="AA8" i="2"/>
  <c r="A31" i="3" s="1"/>
  <c r="Z8" i="2"/>
  <c r="S8" i="2"/>
  <c r="R8" i="2"/>
  <c r="T8" i="2" s="1"/>
  <c r="Q8" i="2"/>
  <c r="H8" i="2"/>
  <c r="J8" i="2" s="1"/>
  <c r="AA7" i="2"/>
  <c r="Z7" i="2"/>
  <c r="S7" i="2"/>
  <c r="R7" i="2"/>
  <c r="T7" i="2" s="1"/>
  <c r="U7" i="2" s="1"/>
  <c r="V7" i="2" s="1"/>
  <c r="Q7" i="2"/>
  <c r="K7" i="2"/>
  <c r="J7" i="2"/>
  <c r="H7" i="2"/>
  <c r="AA6" i="2"/>
  <c r="Z6" i="2"/>
  <c r="AB6" i="2" s="1"/>
  <c r="S6" i="2"/>
  <c r="R6" i="2"/>
  <c r="T6" i="2" s="1"/>
  <c r="U6" i="2" s="1"/>
  <c r="Q6" i="2"/>
  <c r="J6" i="2"/>
  <c r="H6" i="2"/>
  <c r="S5" i="2"/>
  <c r="R5" i="2"/>
  <c r="T5" i="2" s="1"/>
  <c r="U5" i="2" s="1"/>
  <c r="Q5" i="2"/>
  <c r="K5" i="2"/>
  <c r="H5" i="2"/>
  <c r="J5" i="2" s="1"/>
  <c r="S4" i="2"/>
  <c r="R4" i="2"/>
  <c r="T4" i="2" s="1"/>
  <c r="U4" i="2" s="1"/>
  <c r="V4" i="2" s="1"/>
  <c r="Q4" i="2"/>
  <c r="K4" i="2"/>
  <c r="J4" i="2"/>
  <c r="H4" i="2"/>
  <c r="S3" i="2"/>
  <c r="R3" i="2"/>
  <c r="T3" i="2" s="1"/>
  <c r="U3" i="2" s="1"/>
  <c r="Q3" i="2"/>
  <c r="H3" i="2"/>
  <c r="S2" i="2"/>
  <c r="R2" i="2"/>
  <c r="T2" i="2" s="1"/>
  <c r="Q2" i="2"/>
  <c r="H2" i="2"/>
  <c r="AC12" i="2" l="1"/>
  <c r="AD12" i="2"/>
  <c r="N23" i="2"/>
  <c r="X23" i="2" s="1"/>
  <c r="V24" i="2"/>
  <c r="W24" i="2" s="1"/>
  <c r="V14" i="2"/>
  <c r="K8" i="2"/>
  <c r="J20" i="2"/>
  <c r="AD11" i="2"/>
  <c r="AB20" i="2"/>
  <c r="AC20" i="2" s="1"/>
  <c r="AD20" i="2" s="1"/>
  <c r="J13" i="2"/>
  <c r="U16" i="2"/>
  <c r="AE18" i="2"/>
  <c r="AB14" i="2"/>
  <c r="AC14" i="2" s="1"/>
  <c r="AF18" i="2"/>
  <c r="AG18" i="2" s="1"/>
  <c r="K22" i="2"/>
  <c r="V22" i="2" s="1"/>
  <c r="K25" i="2"/>
  <c r="AC10" i="2"/>
  <c r="AD10" i="2" s="1"/>
  <c r="J12" i="2"/>
  <c r="J14" i="2"/>
  <c r="N14" i="2" s="1"/>
  <c r="AB19" i="2"/>
  <c r="AC19" i="2" s="1"/>
  <c r="AD19" i="2" s="1"/>
  <c r="AE9" i="2"/>
  <c r="AE10" i="2"/>
  <c r="U25" i="2"/>
  <c r="J24" i="2"/>
  <c r="V13" i="2"/>
  <c r="J16" i="2"/>
  <c r="AE17" i="2"/>
  <c r="V5" i="2"/>
  <c r="L5" i="2" s="1"/>
  <c r="P5" i="2" s="1"/>
  <c r="AF17" i="2"/>
  <c r="AG17" i="2" s="1"/>
  <c r="AG20" i="2"/>
  <c r="V15" i="2"/>
  <c r="AC18" i="2"/>
  <c r="AD18" i="2" s="1"/>
  <c r="K24" i="2"/>
  <c r="U8" i="2"/>
  <c r="V8" i="2" s="1"/>
  <c r="M8" i="2" s="1"/>
  <c r="AE11" i="2"/>
  <c r="AF11" i="2" s="1"/>
  <c r="AG11" i="2" s="1"/>
  <c r="W20" i="2"/>
  <c r="N20" i="2"/>
  <c r="M20" i="2"/>
  <c r="L20" i="2"/>
  <c r="P20" i="2" s="1"/>
  <c r="O20" i="2"/>
  <c r="L8" i="2"/>
  <c r="W8" i="2"/>
  <c r="W12" i="2"/>
  <c r="O12" i="2"/>
  <c r="X12" i="2" s="1"/>
  <c r="L12" i="2"/>
  <c r="P12" i="2" s="1"/>
  <c r="N12" i="2"/>
  <c r="M12" i="2"/>
  <c r="W7" i="2"/>
  <c r="M7" i="2"/>
  <c r="W21" i="2"/>
  <c r="O21" i="2"/>
  <c r="N21" i="2"/>
  <c r="M21" i="2"/>
  <c r="L21" i="2"/>
  <c r="P21" i="2" s="1"/>
  <c r="W4" i="2"/>
  <c r="O4" i="2"/>
  <c r="N4" i="2"/>
  <c r="M4" i="2"/>
  <c r="L4" i="2"/>
  <c r="P4" i="2" s="1"/>
  <c r="W13" i="2"/>
  <c r="N13" i="2"/>
  <c r="M13" i="2"/>
  <c r="L13" i="2"/>
  <c r="O13" i="2"/>
  <c r="W14" i="2"/>
  <c r="M14" i="2"/>
  <c r="P8" i="2"/>
  <c r="W15" i="2"/>
  <c r="M15" i="2"/>
  <c r="W19" i="2"/>
  <c r="O19" i="2"/>
  <c r="M19" i="2"/>
  <c r="L19" i="2"/>
  <c r="P19" i="2" s="1"/>
  <c r="U2" i="2"/>
  <c r="V2" i="2" s="1"/>
  <c r="K3" i="2"/>
  <c r="V3" i="2" s="1"/>
  <c r="J3" i="2"/>
  <c r="AC6" i="2"/>
  <c r="U9" i="2"/>
  <c r="AC13" i="2"/>
  <c r="AD13" i="2" s="1"/>
  <c r="AD22" i="2"/>
  <c r="A30" i="3"/>
  <c r="AE7" i="2"/>
  <c r="K11" i="2"/>
  <c r="J11" i="2"/>
  <c r="A35" i="3"/>
  <c r="V16" i="2"/>
  <c r="U17" i="2"/>
  <c r="W23" i="2"/>
  <c r="M23" i="2"/>
  <c r="AD6" i="2"/>
  <c r="K6" i="2"/>
  <c r="V6" i="2" s="1"/>
  <c r="AB7" i="2"/>
  <c r="AC7" i="2" s="1"/>
  <c r="J9" i="2"/>
  <c r="AF9" i="2"/>
  <c r="AG9" i="2" s="1"/>
  <c r="AG16" i="2"/>
  <c r="O23" i="2"/>
  <c r="AD23" i="2"/>
  <c r="K2" i="2"/>
  <c r="N15" i="2"/>
  <c r="O7" i="2"/>
  <c r="AC8" i="2"/>
  <c r="AD8" i="2" s="1"/>
  <c r="K9" i="2"/>
  <c r="U11" i="2"/>
  <c r="O14" i="2"/>
  <c r="O15" i="2"/>
  <c r="L16" i="2"/>
  <c r="P16" i="2" s="1"/>
  <c r="K17" i="2"/>
  <c r="AF23" i="2"/>
  <c r="AG23" i="2" s="1"/>
  <c r="N7" i="2"/>
  <c r="K10" i="2"/>
  <c r="J18" i="2"/>
  <c r="K18" i="2"/>
  <c r="V18" i="2" s="1"/>
  <c r="AF19" i="2"/>
  <c r="AG19" i="2" s="1"/>
  <c r="A29" i="3"/>
  <c r="AE6" i="2"/>
  <c r="AF6" i="2" s="1"/>
  <c r="L7" i="2"/>
  <c r="AE8" i="2"/>
  <c r="AB9" i="2"/>
  <c r="AF12" i="2"/>
  <c r="AG12" i="2" s="1"/>
  <c r="P13" i="2"/>
  <c r="Y13" i="2" s="1"/>
  <c r="AF13" i="2"/>
  <c r="AG13" i="2" s="1"/>
  <c r="A36" i="3"/>
  <c r="L14" i="2"/>
  <c r="P14" i="2" s="1"/>
  <c r="Y14" i="2" s="1"/>
  <c r="L15" i="2"/>
  <c r="P15" i="2" s="1"/>
  <c r="AC15" i="2"/>
  <c r="AD15" i="2"/>
  <c r="AB16" i="2"/>
  <c r="AD16" i="2" s="1"/>
  <c r="AC16" i="2"/>
  <c r="H28" i="4"/>
  <c r="I28" i="4" s="1"/>
  <c r="L29" i="4" s="1"/>
  <c r="I9" i="4"/>
  <c r="L10" i="4" s="1"/>
  <c r="J2" i="2"/>
  <c r="J10" i="2"/>
  <c r="U10" i="2"/>
  <c r="N8" i="2"/>
  <c r="AF8" i="2"/>
  <c r="AG8" i="2" s="1"/>
  <c r="A37" i="3"/>
  <c r="AE14" i="2"/>
  <c r="A38" i="3"/>
  <c r="AE15" i="2"/>
  <c r="AF15" i="2" s="1"/>
  <c r="AB17" i="2"/>
  <c r="J5" i="4"/>
  <c r="L11" i="4" s="1"/>
  <c r="I10" i="4"/>
  <c r="H11" i="4"/>
  <c r="H29" i="4"/>
  <c r="AE25" i="2"/>
  <c r="AF25" i="2" s="1"/>
  <c r="AG25" i="2" s="1"/>
  <c r="A48" i="3"/>
  <c r="Q6" i="4"/>
  <c r="O19" i="4" s="1"/>
  <c r="J24" i="4"/>
  <c r="A43" i="3"/>
  <c r="A44" i="3"/>
  <c r="J19" i="2"/>
  <c r="N19" i="2" s="1"/>
  <c r="AF21" i="2"/>
  <c r="AG21" i="2" s="1"/>
  <c r="AE22" i="2"/>
  <c r="AC24" i="2"/>
  <c r="AD24" i="2" s="1"/>
  <c r="AB25" i="2"/>
  <c r="A45" i="3"/>
  <c r="AE23" i="2"/>
  <c r="AC25" i="2"/>
  <c r="A46" i="3"/>
  <c r="AE24" i="2"/>
  <c r="AF24" i="2" s="1"/>
  <c r="N5" i="2" l="1"/>
  <c r="W22" i="2"/>
  <c r="L22" i="2"/>
  <c r="N22" i="2"/>
  <c r="O22" i="2"/>
  <c r="M22" i="2"/>
  <c r="V10" i="2"/>
  <c r="W10" i="2" s="1"/>
  <c r="M5" i="2"/>
  <c r="Y5" i="2" s="1"/>
  <c r="AA5" i="2" s="1"/>
  <c r="X13" i="2"/>
  <c r="O8" i="2"/>
  <c r="Y15" i="2"/>
  <c r="L24" i="2"/>
  <c r="P24" i="2" s="1"/>
  <c r="Y23" i="2"/>
  <c r="V9" i="2"/>
  <c r="M9" i="2" s="1"/>
  <c r="X19" i="2"/>
  <c r="W5" i="2"/>
  <c r="O24" i="2"/>
  <c r="AF10" i="2"/>
  <c r="AG10" i="2" s="1"/>
  <c r="AD25" i="2"/>
  <c r="AF14" i="2"/>
  <c r="AG14" i="2" s="1"/>
  <c r="AD14" i="2"/>
  <c r="M24" i="2"/>
  <c r="Y24" i="2" s="1"/>
  <c r="O5" i="2"/>
  <c r="Y21" i="2"/>
  <c r="N24" i="2"/>
  <c r="X14" i="2"/>
  <c r="V25" i="2"/>
  <c r="X4" i="2"/>
  <c r="W6" i="2"/>
  <c r="L6" i="2"/>
  <c r="P6" i="2" s="1"/>
  <c r="N6" i="2"/>
  <c r="M6" i="2"/>
  <c r="O6" i="2"/>
  <c r="W18" i="2"/>
  <c r="M18" i="2"/>
  <c r="O18" i="2"/>
  <c r="L18" i="2"/>
  <c r="P18" i="2" s="1"/>
  <c r="Y18" i="2" s="1"/>
  <c r="O20" i="4"/>
  <c r="R10" i="4"/>
  <c r="R12" i="4"/>
  <c r="R11" i="4"/>
  <c r="R9" i="4"/>
  <c r="R13" i="4" s="1"/>
  <c r="W3" i="2"/>
  <c r="M3" i="2"/>
  <c r="L3" i="2"/>
  <c r="P3" i="2" s="1"/>
  <c r="O3" i="2"/>
  <c r="M16" i="2"/>
  <c r="Y16" i="2" s="1"/>
  <c r="W16" i="2"/>
  <c r="I11" i="4"/>
  <c r="H13" i="4"/>
  <c r="N18" i="2"/>
  <c r="W2" i="2"/>
  <c r="M2" i="2"/>
  <c r="O2" i="2"/>
  <c r="L9" i="4"/>
  <c r="AD7" i="2"/>
  <c r="AG15" i="2"/>
  <c r="L2" i="2"/>
  <c r="P2" i="2" s="1"/>
  <c r="V17" i="2"/>
  <c r="AF7" i="2"/>
  <c r="AG7" i="2" s="1"/>
  <c r="AC17" i="2"/>
  <c r="AD17" i="2" s="1"/>
  <c r="AF22" i="2"/>
  <c r="AG22" i="2" s="1"/>
  <c r="M10" i="2"/>
  <c r="AC9" i="2"/>
  <c r="AD9" i="2" s="1"/>
  <c r="L13" i="4"/>
  <c r="L32" i="4"/>
  <c r="N16" i="2"/>
  <c r="X15" i="2"/>
  <c r="Y4" i="2"/>
  <c r="AA4" i="2" s="1"/>
  <c r="AG24" i="2"/>
  <c r="L30" i="4"/>
  <c r="N2" i="2"/>
  <c r="V11" i="2"/>
  <c r="Y19" i="2"/>
  <c r="Y20" i="2"/>
  <c r="O16" i="2"/>
  <c r="X16" i="2" s="1"/>
  <c r="AG6" i="2"/>
  <c r="P7" i="2"/>
  <c r="Y7" i="2" s="1"/>
  <c r="X21" i="2"/>
  <c r="N3" i="2"/>
  <c r="L28" i="4"/>
  <c r="H30" i="4"/>
  <c r="I29" i="4"/>
  <c r="N9" i="2"/>
  <c r="L9" i="2"/>
  <c r="P9" i="2" s="1"/>
  <c r="Y8" i="2"/>
  <c r="X8" i="2"/>
  <c r="Y12" i="2"/>
  <c r="X20" i="2"/>
  <c r="AE5" i="2" l="1"/>
  <c r="AF5" i="2"/>
  <c r="AG5" i="2" s="1"/>
  <c r="Y2" i="2"/>
  <c r="AA2" i="2" s="1"/>
  <c r="X5" i="2"/>
  <c r="Z5" i="2" s="1"/>
  <c r="Z4" i="2"/>
  <c r="AB4" i="2" s="1"/>
  <c r="AC4" i="2" s="1"/>
  <c r="AD4" i="2" s="1"/>
  <c r="W25" i="2"/>
  <c r="O25" i="2"/>
  <c r="X25" i="2" s="1"/>
  <c r="N25" i="2"/>
  <c r="L25" i="2"/>
  <c r="P25" i="2" s="1"/>
  <c r="M25" i="2"/>
  <c r="W9" i="2"/>
  <c r="X24" i="2"/>
  <c r="O10" i="2"/>
  <c r="L10" i="2"/>
  <c r="P10" i="2" s="1"/>
  <c r="O9" i="2"/>
  <c r="N10" i="2"/>
  <c r="X10" i="2" s="1"/>
  <c r="R15" i="4"/>
  <c r="S15" i="4" s="1"/>
  <c r="X22" i="2"/>
  <c r="P22" i="2"/>
  <c r="Y22" i="2" s="1"/>
  <c r="AE4" i="2"/>
  <c r="AF4" i="2" s="1"/>
  <c r="AG4" i="2" s="1"/>
  <c r="A27" i="3"/>
  <c r="R19" i="4"/>
  <c r="B7" i="4" s="1"/>
  <c r="O24" i="4"/>
  <c r="B10" i="4" s="1"/>
  <c r="W11" i="2"/>
  <c r="M11" i="2"/>
  <c r="O11" i="2"/>
  <c r="L11" i="2"/>
  <c r="P11" i="2" s="1"/>
  <c r="I30" i="4"/>
  <c r="H32" i="4"/>
  <c r="X3" i="2"/>
  <c r="Z3" i="2" s="1"/>
  <c r="M17" i="2"/>
  <c r="W17" i="2"/>
  <c r="L17" i="2"/>
  <c r="P17" i="2" s="1"/>
  <c r="O17" i="2"/>
  <c r="N17" i="2"/>
  <c r="X9" i="2"/>
  <c r="Y3" i="2"/>
  <c r="AA3" i="2" s="1"/>
  <c r="AG2" i="2"/>
  <c r="AF2" i="2"/>
  <c r="AE2" i="2"/>
  <c r="H14" i="4"/>
  <c r="I14" i="4" s="1"/>
  <c r="L12" i="4" s="1"/>
  <c r="B21" i="4"/>
  <c r="H16" i="4"/>
  <c r="B19" i="4" s="1"/>
  <c r="Y6" i="2"/>
  <c r="H17" i="4"/>
  <c r="B20" i="4" s="1"/>
  <c r="X7" i="2"/>
  <c r="Y9" i="2"/>
  <c r="N11" i="2"/>
  <c r="X2" i="2"/>
  <c r="Z2" i="2" s="1"/>
  <c r="A25" i="3" s="1"/>
  <c r="R16" i="4"/>
  <c r="S16" i="4" s="1"/>
  <c r="X18" i="2"/>
  <c r="X6" i="2"/>
  <c r="AB5" i="2" l="1"/>
  <c r="AC5" i="2" s="1"/>
  <c r="A28" i="3"/>
  <c r="Y10" i="2"/>
  <c r="X11" i="2"/>
  <c r="X17" i="2"/>
  <c r="R20" i="4"/>
  <c r="B8" i="4" s="1"/>
  <c r="Y25" i="2"/>
  <c r="S19" i="4"/>
  <c r="C7" i="4" s="1"/>
  <c r="O25" i="4"/>
  <c r="C10" i="4" s="1"/>
  <c r="S20" i="4"/>
  <c r="C8" i="4" s="1"/>
  <c r="A26" i="3"/>
  <c r="AE3" i="2"/>
  <c r="AF3" i="2" s="1"/>
  <c r="AB2" i="2"/>
  <c r="AC2" i="2"/>
  <c r="AD2" i="2" s="1"/>
  <c r="R21" i="4"/>
  <c r="B9" i="4" s="1"/>
  <c r="AB3" i="2"/>
  <c r="H33" i="4"/>
  <c r="I33" i="4" s="1"/>
  <c r="L31" i="4" s="1"/>
  <c r="B25" i="4"/>
  <c r="Y17" i="2"/>
  <c r="Y11" i="2"/>
  <c r="AD5" i="2" l="1"/>
  <c r="H35" i="4"/>
  <c r="B23" i="4" s="1"/>
  <c r="H36" i="4"/>
  <c r="B24" i="4" s="1"/>
  <c r="AG3" i="2"/>
  <c r="AC3" i="2"/>
  <c r="AD3" i="2" s="1"/>
  <c r="S21" i="4"/>
  <c r="C9" i="4" s="1"/>
</calcChain>
</file>

<file path=xl/sharedStrings.xml><?xml version="1.0" encoding="utf-8"?>
<sst xmlns="http://schemas.openxmlformats.org/spreadsheetml/2006/main" count="200" uniqueCount="92">
  <si>
    <t>Name</t>
  </si>
  <si>
    <t>Boy Scout Trail</t>
  </si>
  <si>
    <t>Description</t>
  </si>
  <si>
    <t>Rock Climbing</t>
  </si>
  <si>
    <t>Line Color (hex)</t>
  </si>
  <si>
    <t>7f00ffff</t>
  </si>
  <si>
    <t>Line Width</t>
  </si>
  <si>
    <t>Easting</t>
  </si>
  <si>
    <t>Northing</t>
  </si>
  <si>
    <t>Zone</t>
  </si>
  <si>
    <t>Note</t>
  </si>
  <si>
    <t>Datum</t>
  </si>
  <si>
    <t>a</t>
  </si>
  <si>
    <t>1/f</t>
  </si>
  <si>
    <t>e2</t>
  </si>
  <si>
    <t>k0</t>
  </si>
  <si>
    <t>e'2</t>
  </si>
  <si>
    <t>e1</t>
  </si>
  <si>
    <t>N1</t>
  </si>
  <si>
    <t>T1</t>
  </si>
  <si>
    <t>C1</t>
  </si>
  <si>
    <t>R1</t>
  </si>
  <si>
    <t>D</t>
  </si>
  <si>
    <t>x</t>
  </si>
  <si>
    <t>y</t>
  </si>
  <si>
    <t>LongOrig</t>
  </si>
  <si>
    <t>M</t>
  </si>
  <si>
    <t>mu</t>
  </si>
  <si>
    <t>phiRad</t>
  </si>
  <si>
    <t>phi</t>
  </si>
  <si>
    <t>Lat-nd</t>
  </si>
  <si>
    <t>Long-nd</t>
  </si>
  <si>
    <t>Latitude</t>
  </si>
  <si>
    <t>Longitude</t>
  </si>
  <si>
    <t>lat-deg</t>
  </si>
  <si>
    <t>lat-min</t>
  </si>
  <si>
    <t>lat-sec</t>
  </si>
  <si>
    <t>long-deg</t>
  </si>
  <si>
    <t>long-min</t>
  </si>
  <si>
    <t>long-sec</t>
  </si>
  <si>
    <t>Trailhead</t>
  </si>
  <si>
    <t>WGS84</t>
  </si>
  <si>
    <t>Rock climbing bonanza</t>
  </si>
  <si>
    <t>&lt;?xml version="1.0" encoding="UTF-8"?&gt;</t>
  </si>
  <si>
    <t>&lt;kml xmlns="http://www.opengis.net/kml/2.2"&gt;</t>
  </si>
  <si>
    <t>&lt;Document&gt;</t>
  </si>
  <si>
    <t>&lt;Style id="defaultStyle"&gt;</t>
  </si>
  <si>
    <t>&lt;LineStyle&gt;</t>
  </si>
  <si>
    <t>&lt;/LineStyle&gt;</t>
  </si>
  <si>
    <t>&lt;PolyStyle&gt;</t>
  </si>
  <si>
    <t>&lt;color&gt;7f00ff00&lt;/color&gt;</t>
  </si>
  <si>
    <t>&lt;/PolyStyle&gt;</t>
  </si>
  <si>
    <t>&lt;/Style&gt;</t>
  </si>
  <si>
    <t>&lt;Placemark&gt;</t>
  </si>
  <si>
    <t>&lt;styleUrl&gt;#defaultStyle&lt;/styleUrl&gt;</t>
  </si>
  <si>
    <t>&lt;LineString&gt;</t>
  </si>
  <si>
    <t>&lt;extrude&gt;1&lt;/extrude&gt;</t>
  </si>
  <si>
    <t>&lt;tessellate&gt;1&lt;/tessellate&gt;</t>
  </si>
  <si>
    <t>&lt;altitudeMode&gt;clampToGround&lt;/altitudeMode&gt;</t>
  </si>
  <si>
    <t>&lt;!-- NOTE: Extend the green &lt;coordinates&gt; section down if you have more coordinates --&gt;</t>
  </si>
  <si>
    <t>&lt;coordinates&gt;</t>
  </si>
  <si>
    <t>&lt;/coordinates&gt;</t>
  </si>
  <si>
    <t>&lt;/LineString&gt;</t>
  </si>
  <si>
    <t>&lt;/Placemark&gt;</t>
  </si>
  <si>
    <t>&lt;/Document&gt;</t>
  </si>
  <si>
    <t>&lt;/kml&gt;</t>
  </si>
  <si>
    <t>mE</t>
  </si>
  <si>
    <t>UTM (NAD 27) to Lat/Long</t>
  </si>
  <si>
    <t>NAD27</t>
  </si>
  <si>
    <t>mN</t>
  </si>
  <si>
    <t>Lat</t>
  </si>
  <si>
    <t>Long</t>
  </si>
  <si>
    <t>deg</t>
  </si>
  <si>
    <t>min</t>
  </si>
  <si>
    <t>radians</t>
  </si>
  <si>
    <t>sec</t>
  </si>
  <si>
    <t>N</t>
  </si>
  <si>
    <t>T</t>
  </si>
  <si>
    <t>LongTemp</t>
  </si>
  <si>
    <t>C</t>
  </si>
  <si>
    <t>A</t>
  </si>
  <si>
    <t>LongOrigin</t>
  </si>
  <si>
    <t>UTM Easting</t>
  </si>
  <si>
    <t>W</t>
  </si>
  <si>
    <t>UTM Northing</t>
  </si>
  <si>
    <t>UTM NAD 27</t>
  </si>
  <si>
    <t>UTM WGS 84</t>
  </si>
  <si>
    <t>UTM to Lat/Long</t>
  </si>
  <si>
    <t>deg (N = +, S = -)</t>
  </si>
  <si>
    <t>deg (E = +, W = -)</t>
  </si>
  <si>
    <t>Decimal</t>
  </si>
  <si>
    <t>Lat/Long to UTM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</si>
</sst>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1" x14ac:knownFonts="1">
    <font>
      <sz val="10"/>
      <color rgb="FF000000"/>
      <name val="Arial"/>
    </font>
    <font>
      <b/>
      <sz val="10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1"/>
      <color rgb="FFA64D79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i/>
      <sz val="10"/>
      <name val="Arial"/>
      <family val="2"/>
    </font>
    <font>
      <b/>
      <i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EFEFEF"/>
        <bgColor rgb="FFEFEFEF"/>
      </patternFill>
    </fill>
    <fill>
      <patternFill patternType="solid">
        <fgColor rgb="FF99CC00"/>
        <bgColor rgb="FF99CC00"/>
      </patternFill>
    </fill>
    <fill>
      <patternFill patternType="solid">
        <fgColor rgb="FFD8D8D8"/>
        <bgColor rgb="FFD8D8D8"/>
      </patternFill>
    </fill>
    <fill>
      <patternFill patternType="solid">
        <fgColor rgb="FF00FFFF"/>
        <bgColor rgb="FF00FFFF"/>
      </patternFill>
    </fill>
    <fill>
      <patternFill patternType="solid">
        <fgColor rgb="FFCCFFFF"/>
        <bgColor rgb="FFCCFFFF"/>
      </patternFill>
    </fill>
    <fill>
      <patternFill patternType="solid">
        <fgColor rgb="FFFFFFCC"/>
        <bgColor rgb="FFFFFFCC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2" borderId="0" xfId="0" applyFont="1" applyFill="1"/>
    <xf numFmtId="0" fontId="4" fillId="2" borderId="1" xfId="0" applyFont="1" applyFill="1" applyBorder="1"/>
    <xf numFmtId="0" fontId="5" fillId="3" borderId="1" xfId="0" applyFont="1" applyFill="1" applyBorder="1"/>
    <xf numFmtId="0" fontId="5" fillId="4" borderId="1" xfId="0" applyFont="1" applyFill="1" applyBorder="1"/>
    <xf numFmtId="0" fontId="5" fillId="5" borderId="0" xfId="0" applyFont="1" applyFill="1"/>
    <xf numFmtId="0" fontId="5" fillId="0" borderId="0" xfId="0" applyFont="1"/>
    <xf numFmtId="164" fontId="5" fillId="0" borderId="0" xfId="0" applyNumberFormat="1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2" fillId="3" borderId="1" xfId="0" applyFont="1" applyFill="1" applyBorder="1"/>
    <xf numFmtId="0" fontId="9" fillId="0" borderId="0" xfId="0" applyFont="1" applyAlignment="1">
      <alignment horizontal="right"/>
    </xf>
    <xf numFmtId="0" fontId="5" fillId="6" borderId="1" xfId="0" applyFont="1" applyFill="1" applyBorder="1"/>
    <xf numFmtId="0" fontId="9" fillId="0" borderId="0" xfId="0" applyFont="1"/>
    <xf numFmtId="0" fontId="5" fillId="0" borderId="2" xfId="0" applyFont="1" applyBorder="1"/>
    <xf numFmtId="0" fontId="5" fillId="0" borderId="3" xfId="0" applyFont="1" applyBorder="1"/>
    <xf numFmtId="0" fontId="5" fillId="0" borderId="4" xfId="0" applyFont="1" applyBorder="1"/>
    <xf numFmtId="0" fontId="5" fillId="0" borderId="5" xfId="0" applyFont="1" applyBorder="1"/>
    <xf numFmtId="0" fontId="5" fillId="0" borderId="6" xfId="0" applyFont="1" applyBorder="1"/>
    <xf numFmtId="0" fontId="5" fillId="0" borderId="7" xfId="0" applyFont="1" applyBorder="1"/>
    <xf numFmtId="0" fontId="10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0" fontId="5" fillId="6" borderId="1" xfId="0" applyFont="1" applyFill="1" applyBorder="1" applyAlignment="1">
      <alignment horizontal="center"/>
    </xf>
    <xf numFmtId="1" fontId="5" fillId="6" borderId="1" xfId="0" applyNumberFormat="1" applyFont="1" applyFill="1" applyBorder="1" applyAlignment="1">
      <alignment horizontal="center"/>
    </xf>
    <xf numFmtId="0" fontId="5" fillId="7" borderId="1" xfId="0" applyFont="1" applyFill="1" applyBorder="1" applyAlignment="1">
      <alignment horizontal="center"/>
    </xf>
    <xf numFmtId="164" fontId="5" fillId="7" borderId="1" xfId="0" applyNumberFormat="1" applyFont="1" applyFill="1" applyBorder="1"/>
    <xf numFmtId="0" fontId="5" fillId="7" borderId="1" xfId="0" applyFont="1" applyFill="1" applyBorder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FF00"/>
    <outlinePr summaryBelow="0" summaryRight="0"/>
  </sheetPr>
  <dimension ref="A1:B4"/>
  <sheetViews>
    <sheetView workbookViewId="0"/>
  </sheetViews>
  <sheetFormatPr baseColWidth="10" defaultColWidth="12.5" defaultRowHeight="15" customHeight="1" x14ac:dyDescent="0.15"/>
  <cols>
    <col min="1" max="1" width="17.83203125" customWidth="1"/>
  </cols>
  <sheetData>
    <row r="1" spans="1:2" x14ac:dyDescent="0.2">
      <c r="A1" s="1" t="s">
        <v>0</v>
      </c>
      <c r="B1" s="2" t="s">
        <v>1</v>
      </c>
    </row>
    <row r="2" spans="1:2" x14ac:dyDescent="0.2">
      <c r="A2" s="1" t="s">
        <v>2</v>
      </c>
      <c r="B2" s="2" t="s">
        <v>3</v>
      </c>
    </row>
    <row r="3" spans="1:2" x14ac:dyDescent="0.2">
      <c r="A3" s="1" t="s">
        <v>4</v>
      </c>
      <c r="B3" s="2" t="s">
        <v>5</v>
      </c>
    </row>
    <row r="4" spans="1:2" ht="15" customHeight="1" x14ac:dyDescent="0.15">
      <c r="A4" s="1" t="s">
        <v>6</v>
      </c>
      <c r="B4" s="3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FF00"/>
  </sheetPr>
  <dimension ref="A1:AG1000"/>
  <sheetViews>
    <sheetView tabSelected="1" topLeftCell="N1" workbookViewId="0">
      <selection activeCell="E5" sqref="E5"/>
    </sheetView>
  </sheetViews>
  <sheetFormatPr baseColWidth="10" defaultColWidth="12.5" defaultRowHeight="15" customHeight="1" x14ac:dyDescent="0.15"/>
  <cols>
    <col min="1" max="1" width="12.33203125" customWidth="1"/>
    <col min="2" max="3" width="8" customWidth="1"/>
    <col min="4" max="4" width="22.5" customWidth="1"/>
    <col min="5" max="25" width="8" customWidth="1"/>
    <col min="26" max="26" width="14.33203125" customWidth="1"/>
    <col min="27" max="27" width="15.83203125" customWidth="1"/>
    <col min="28" max="33" width="8" hidden="1" customWidth="1"/>
  </cols>
  <sheetData>
    <row r="1" spans="1:33" ht="12.75" customHeight="1" x14ac:dyDescent="0.15">
      <c r="A1" s="4" t="s">
        <v>7</v>
      </c>
      <c r="B1" s="4" t="s">
        <v>8</v>
      </c>
      <c r="C1" s="4" t="s">
        <v>9</v>
      </c>
      <c r="D1" s="4" t="s">
        <v>10</v>
      </c>
      <c r="E1" s="5" t="s">
        <v>11</v>
      </c>
      <c r="F1" s="5" t="s">
        <v>12</v>
      </c>
      <c r="G1" s="5" t="s">
        <v>13</v>
      </c>
      <c r="H1" s="5" t="s">
        <v>14</v>
      </c>
      <c r="I1" s="5" t="s">
        <v>15</v>
      </c>
      <c r="J1" s="5" t="s">
        <v>16</v>
      </c>
      <c r="K1" s="5" t="s">
        <v>17</v>
      </c>
      <c r="L1" s="5" t="s">
        <v>18</v>
      </c>
      <c r="M1" s="5" t="s">
        <v>19</v>
      </c>
      <c r="N1" s="5" t="s">
        <v>20</v>
      </c>
      <c r="O1" s="5" t="s">
        <v>21</v>
      </c>
      <c r="P1" s="5" t="s">
        <v>22</v>
      </c>
      <c r="Q1" s="5" t="s">
        <v>23</v>
      </c>
      <c r="R1" s="5" t="s">
        <v>24</v>
      </c>
      <c r="S1" s="5" t="s">
        <v>25</v>
      </c>
      <c r="T1" s="5" t="s">
        <v>26</v>
      </c>
      <c r="U1" s="5" t="s">
        <v>27</v>
      </c>
      <c r="V1" s="5" t="s">
        <v>28</v>
      </c>
      <c r="W1" s="5" t="s">
        <v>29</v>
      </c>
      <c r="X1" s="5" t="s">
        <v>30</v>
      </c>
      <c r="Y1" s="5" t="s">
        <v>31</v>
      </c>
      <c r="Z1" s="4" t="s">
        <v>32</v>
      </c>
      <c r="AA1" s="4" t="s">
        <v>33</v>
      </c>
      <c r="AB1" s="4" t="s">
        <v>34</v>
      </c>
      <c r="AC1" s="4" t="s">
        <v>35</v>
      </c>
      <c r="AD1" s="4" t="s">
        <v>36</v>
      </c>
      <c r="AE1" s="4" t="s">
        <v>37</v>
      </c>
      <c r="AF1" s="4" t="s">
        <v>38</v>
      </c>
      <c r="AG1" s="4" t="s">
        <v>39</v>
      </c>
    </row>
    <row r="2" spans="1:33" ht="12.75" customHeight="1" x14ac:dyDescent="0.15">
      <c r="A2" s="6">
        <v>575128</v>
      </c>
      <c r="B2" s="6">
        <v>3766969</v>
      </c>
      <c r="C2" s="6">
        <v>11</v>
      </c>
      <c r="D2" s="6" t="s">
        <v>40</v>
      </c>
      <c r="E2" s="7" t="s">
        <v>41</v>
      </c>
      <c r="F2" s="7">
        <v>6378137</v>
      </c>
      <c r="G2" s="7">
        <v>298.25722356300003</v>
      </c>
      <c r="H2" s="7">
        <f t="shared" ref="H2:H25" si="0">2*(1/G2)-(1/G2)^2</f>
        <v>6.6943799901413165E-3</v>
      </c>
      <c r="I2" s="7">
        <v>0.99960000000000004</v>
      </c>
      <c r="J2" s="7">
        <f t="shared" ref="J2:J25" si="1">+H2/(1-H2)</f>
        <v>6.7394967422764341E-3</v>
      </c>
      <c r="K2" s="7">
        <f t="shared" ref="K2:K25" si="2">+(1-SQRT(1-H2))/(1+SQRT(1-H2))</f>
        <v>1.6792203863836958E-3</v>
      </c>
      <c r="L2" s="7">
        <f t="shared" ref="L2:L25" si="3">+F2/SQRT(1-H2*(SIN(V2))^2)</f>
        <v>6384838.2581116091</v>
      </c>
      <c r="M2" s="7">
        <f t="shared" ref="M2:M25" si="4">(TAN(V2))^2</f>
        <v>0.45645073644874334</v>
      </c>
      <c r="N2" s="7">
        <f t="shared" ref="N2:N25" si="5">+J2*(COS(V2))^2</f>
        <v>4.6273427405511261E-3</v>
      </c>
      <c r="O2" s="7">
        <f t="shared" ref="O2:O25" si="6">+F2*(1-H2)/((1-H2*SIN(V2)^2)^(3/2))</f>
        <v>6355429.507516915</v>
      </c>
      <c r="P2" s="7">
        <f t="shared" ref="P2:P25" si="7">+Q2/(L2*I2)</f>
        <v>1.177133393000295E-2</v>
      </c>
      <c r="Q2" s="7">
        <f t="shared" ref="Q2:Q25" si="8">+A2-500000</f>
        <v>75128</v>
      </c>
      <c r="R2" s="7">
        <f t="shared" ref="R2:R25" si="9">+B2</f>
        <v>3766969</v>
      </c>
      <c r="S2" s="7">
        <f t="shared" ref="S2:S25" si="10">+(C2-1)*6-180+3</f>
        <v>-117</v>
      </c>
      <c r="T2" s="7">
        <f t="shared" ref="T2:T25" si="11">+R2/I2</f>
        <v>3768476.3905562223</v>
      </c>
      <c r="U2" s="7">
        <f t="shared" ref="U2:U25" si="12">+T2/(F2*(1-H2/4-3*H2^2/64-5*H2^3/256))</f>
        <v>0.59183454852509509</v>
      </c>
      <c r="V2" s="7">
        <f t="shared" ref="V2:V25" si="13">+U2+(3*K2/2-27*K2^3/27)*SIN(2*U2)+(21*K2^2/16+55*K2^4/32)*SIN(4*U2)+(151*K2^3/96)*SIN(6*U2)</f>
        <v>0.59416955949423478</v>
      </c>
      <c r="W2" s="7">
        <f t="shared" ref="W2:W25" si="14">+DEGREES(V2)</f>
        <v>34.043408074166926</v>
      </c>
      <c r="X2" s="7">
        <f t="shared" ref="X2:X25" si="15">+V2-(L2*TAN(V2)/O2)*(P2^2/2-(5+3*M2+10*N2-4*N2^2-9*J2)*(P2^4)/24+(61+90*M2+298*N2+45*M2^2-252*J2-3*N2^2)*(P2^6)/720)</f>
        <v>0.5941225385390333</v>
      </c>
      <c r="Y2" s="7">
        <f t="shared" ref="Y2:Y25" si="16">(P2-(1+2*M2+N2)*(P2^3)/6+(5-2*N2+28*M2-3*N2^2+8*J2+24*M2^2)*(P2^5)/120)/COS(V2)</f>
        <v>1.420542883498474E-2</v>
      </c>
      <c r="Z2" s="8">
        <f t="shared" ref="Z2:Z25" si="17">IF(NOT(ISBLANK(B2)),+DEGREES(X2),"")</f>
        <v>34.040713971885204</v>
      </c>
      <c r="AA2" s="8">
        <f t="shared" ref="AA2:AA25" si="18">IF(NOT(ISBLANK(A2)),+S2+DEGREES(Y2),"")</f>
        <v>-116.18608888158194</v>
      </c>
      <c r="AB2" s="9">
        <f t="shared" ref="AB2:AB25" si="19">+INT(Z2)</f>
        <v>34</v>
      </c>
      <c r="AC2" s="9">
        <f t="shared" ref="AC2:AC25" si="20">+INT((Z2-AB2)*60)</f>
        <v>2</v>
      </c>
      <c r="AD2" s="10">
        <f t="shared" ref="AD2:AD25" si="21">+(((Z2-AB2)*60)-AC2)*60</f>
        <v>26.570298786733133</v>
      </c>
      <c r="AE2" s="9">
        <f t="shared" ref="AE2:AE25" si="22">+INT(-AA2)</f>
        <v>116</v>
      </c>
      <c r="AF2" s="9">
        <f t="shared" ref="AF2:AF25" si="23">+INT((-AA2-AE2)*60)</f>
        <v>11</v>
      </c>
      <c r="AG2" s="10">
        <f t="shared" ref="AG2:AG25" si="24">+(((-AA2-AE2)*60)-AF2)*60</f>
        <v>9.9199736949765338</v>
      </c>
    </row>
    <row r="3" spans="1:33" ht="12.75" customHeight="1" x14ac:dyDescent="0.15">
      <c r="A3" s="6">
        <v>572645</v>
      </c>
      <c r="B3" s="6">
        <v>3770458</v>
      </c>
      <c r="C3" s="6">
        <v>11</v>
      </c>
      <c r="D3" s="6" t="s">
        <v>42</v>
      </c>
      <c r="E3" s="7" t="s">
        <v>41</v>
      </c>
      <c r="F3" s="7">
        <v>6378137</v>
      </c>
      <c r="G3" s="7">
        <v>298.25722356300003</v>
      </c>
      <c r="H3" s="7">
        <f t="shared" si="0"/>
        <v>6.6943799901413165E-3</v>
      </c>
      <c r="I3" s="7">
        <v>0.99960000000000004</v>
      </c>
      <c r="J3" s="7">
        <f t="shared" si="1"/>
        <v>6.7394967422764341E-3</v>
      </c>
      <c r="K3" s="7">
        <f t="shared" si="2"/>
        <v>1.6792203863836958E-3</v>
      </c>
      <c r="L3" s="7">
        <f t="shared" si="3"/>
        <v>6384849.1724947123</v>
      </c>
      <c r="M3" s="7">
        <f t="shared" si="4"/>
        <v>0.45753259324274315</v>
      </c>
      <c r="N3" s="7">
        <f t="shared" si="5"/>
        <v>4.6239080851580051E-3</v>
      </c>
      <c r="O3" s="7">
        <f t="shared" si="6"/>
        <v>6355462.0999060404</v>
      </c>
      <c r="P3" s="7">
        <f t="shared" si="7"/>
        <v>1.1382268815514658E-2</v>
      </c>
      <c r="Q3" s="7">
        <f t="shared" si="8"/>
        <v>72645</v>
      </c>
      <c r="R3" s="7">
        <f t="shared" si="9"/>
        <v>3770458</v>
      </c>
      <c r="S3" s="7">
        <f t="shared" si="10"/>
        <v>-117</v>
      </c>
      <c r="T3" s="7">
        <f t="shared" si="11"/>
        <v>3771966.7867146856</v>
      </c>
      <c r="U3" s="7">
        <f t="shared" si="12"/>
        <v>0.59238271091767225</v>
      </c>
      <c r="V3" s="7">
        <f t="shared" si="13"/>
        <v>0.59471875718462641</v>
      </c>
      <c r="W3" s="7">
        <f t="shared" si="14"/>
        <v>34.074874783944701</v>
      </c>
      <c r="X3" s="7">
        <f t="shared" si="15"/>
        <v>0.59467474099966033</v>
      </c>
      <c r="Y3" s="7">
        <f t="shared" si="16"/>
        <v>1.3741051734740883E-2</v>
      </c>
      <c r="Z3" s="8">
        <f t="shared" si="17"/>
        <v>34.072352842315873</v>
      </c>
      <c r="AA3" s="8">
        <f t="shared" si="18"/>
        <v>-116.21269572952843</v>
      </c>
      <c r="AB3" s="9">
        <f t="shared" si="19"/>
        <v>34</v>
      </c>
      <c r="AC3" s="9">
        <f t="shared" si="20"/>
        <v>4</v>
      </c>
      <c r="AD3" s="10">
        <f t="shared" si="21"/>
        <v>20.470232337141283</v>
      </c>
      <c r="AE3" s="9">
        <f t="shared" si="22"/>
        <v>116</v>
      </c>
      <c r="AF3" s="9">
        <f t="shared" si="23"/>
        <v>12</v>
      </c>
      <c r="AG3" s="10">
        <f t="shared" si="24"/>
        <v>45.704626302363067</v>
      </c>
    </row>
    <row r="4" spans="1:33" ht="12.75" customHeight="1" x14ac:dyDescent="0.15">
      <c r="A4" s="6">
        <v>543423</v>
      </c>
      <c r="B4" s="6">
        <v>4324545</v>
      </c>
      <c r="C4" s="6">
        <v>11</v>
      </c>
      <c r="D4" s="6"/>
      <c r="E4" s="7" t="s">
        <v>41</v>
      </c>
      <c r="F4" s="7">
        <v>6378137</v>
      </c>
      <c r="G4" s="7">
        <v>298.25722356300003</v>
      </c>
      <c r="H4" s="7">
        <f t="shared" si="0"/>
        <v>6.6943799901413165E-3</v>
      </c>
      <c r="I4" s="7">
        <v>0.99960000000000004</v>
      </c>
      <c r="J4" s="7">
        <f t="shared" si="1"/>
        <v>6.7394967422764341E-3</v>
      </c>
      <c r="K4" s="7">
        <f t="shared" si="2"/>
        <v>1.6792203863836958E-3</v>
      </c>
      <c r="L4" s="7">
        <f t="shared" si="3"/>
        <v>6386634.5540305739</v>
      </c>
      <c r="M4" s="7">
        <f t="shared" si="4"/>
        <v>0.65903388460446111</v>
      </c>
      <c r="N4" s="7">
        <f t="shared" si="5"/>
        <v>4.0623020450744037E-3</v>
      </c>
      <c r="O4" s="7">
        <f t="shared" si="6"/>
        <v>6360795.0831559692</v>
      </c>
      <c r="P4" s="7">
        <f t="shared" si="7"/>
        <v>6.8017632421202446E-3</v>
      </c>
      <c r="Q4" s="7">
        <f t="shared" si="8"/>
        <v>43423</v>
      </c>
      <c r="R4" s="7">
        <f t="shared" si="9"/>
        <v>4324545</v>
      </c>
      <c r="S4" s="7">
        <f t="shared" si="10"/>
        <v>-117</v>
      </c>
      <c r="T4" s="7">
        <f t="shared" si="11"/>
        <v>4326275.5102040814</v>
      </c>
      <c r="U4" s="7">
        <f t="shared" si="12"/>
        <v>0.6794362092312034</v>
      </c>
      <c r="V4" s="7">
        <f t="shared" si="13"/>
        <v>0.68190020013378061</v>
      </c>
      <c r="W4" s="7">
        <f t="shared" si="14"/>
        <v>39.0700035167918</v>
      </c>
      <c r="X4" s="7">
        <f t="shared" si="15"/>
        <v>0.68188134559506652</v>
      </c>
      <c r="Y4" s="7">
        <f t="shared" si="16"/>
        <v>8.7607515269808606E-3</v>
      </c>
      <c r="Z4" s="8">
        <f>IF(NOT(ISBLANK(B4)),+DEGREES(X4),"")</f>
        <v>39.068923231298818</v>
      </c>
      <c r="AA4" s="8">
        <f t="shared" si="18"/>
        <v>-116.49804591214121</v>
      </c>
      <c r="AB4" s="9">
        <f t="shared" si="19"/>
        <v>39</v>
      </c>
      <c r="AC4" s="9">
        <f t="shared" si="20"/>
        <v>4</v>
      </c>
      <c r="AD4" s="10">
        <f t="shared" si="21"/>
        <v>8.123632675745398</v>
      </c>
      <c r="AE4" s="9">
        <f t="shared" si="22"/>
        <v>116</v>
      </c>
      <c r="AF4" s="9">
        <f t="shared" si="23"/>
        <v>29</v>
      </c>
      <c r="AG4" s="10">
        <f t="shared" si="24"/>
        <v>52.965283708349489</v>
      </c>
    </row>
    <row r="5" spans="1:33" ht="12.75" customHeight="1" x14ac:dyDescent="0.15">
      <c r="A5" s="6">
        <v>543423</v>
      </c>
      <c r="B5" s="6">
        <v>4324545</v>
      </c>
      <c r="C5" s="6">
        <v>11</v>
      </c>
      <c r="D5" s="6"/>
      <c r="E5" s="7" t="s">
        <v>41</v>
      </c>
      <c r="F5" s="7">
        <v>6378137</v>
      </c>
      <c r="G5" s="7">
        <v>298.25722356300003</v>
      </c>
      <c r="H5" s="7">
        <f t="shared" si="0"/>
        <v>6.6943799901413165E-3</v>
      </c>
      <c r="I5" s="7">
        <v>0.99960000000000004</v>
      </c>
      <c r="J5" s="7">
        <f t="shared" si="1"/>
        <v>6.7394967422764341E-3</v>
      </c>
      <c r="K5" s="7">
        <f t="shared" si="2"/>
        <v>1.6792203863836958E-3</v>
      </c>
      <c r="L5" s="7">
        <f t="shared" si="3"/>
        <v>6386634.5540305739</v>
      </c>
      <c r="M5" s="7">
        <f t="shared" si="4"/>
        <v>0.65903388460446111</v>
      </c>
      <c r="N5" s="7">
        <f t="shared" si="5"/>
        <v>4.0623020450744037E-3</v>
      </c>
      <c r="O5" s="7">
        <f t="shared" si="6"/>
        <v>6360795.0831559692</v>
      </c>
      <c r="P5" s="7">
        <f t="shared" si="7"/>
        <v>6.8017632421202446E-3</v>
      </c>
      <c r="Q5" s="7">
        <f t="shared" si="8"/>
        <v>43423</v>
      </c>
      <c r="R5" s="7">
        <f t="shared" si="9"/>
        <v>4324545</v>
      </c>
      <c r="S5" s="7">
        <f t="shared" si="10"/>
        <v>-117</v>
      </c>
      <c r="T5" s="7">
        <f t="shared" si="11"/>
        <v>4326275.5102040814</v>
      </c>
      <c r="U5" s="7">
        <f t="shared" si="12"/>
        <v>0.6794362092312034</v>
      </c>
      <c r="V5" s="7">
        <f t="shared" si="13"/>
        <v>0.68190020013378061</v>
      </c>
      <c r="W5" s="7">
        <f t="shared" si="14"/>
        <v>39.0700035167918</v>
      </c>
      <c r="X5" s="7">
        <f t="shared" si="15"/>
        <v>0.68188134559506652</v>
      </c>
      <c r="Y5" s="7">
        <f t="shared" si="16"/>
        <v>8.7607515269808606E-3</v>
      </c>
      <c r="Z5" s="8">
        <f t="shared" si="17"/>
        <v>39.068923231298818</v>
      </c>
      <c r="AA5" s="8">
        <f t="shared" si="18"/>
        <v>-116.49804591214121</v>
      </c>
      <c r="AB5" s="9">
        <f t="shared" si="19"/>
        <v>39</v>
      </c>
      <c r="AC5" s="9">
        <f t="shared" si="20"/>
        <v>4</v>
      </c>
      <c r="AD5" s="10">
        <f t="shared" si="21"/>
        <v>8.123632675745398</v>
      </c>
      <c r="AE5" s="9">
        <f t="shared" si="22"/>
        <v>116</v>
      </c>
      <c r="AF5" s="9">
        <f t="shared" si="23"/>
        <v>29</v>
      </c>
      <c r="AG5" s="10">
        <f t="shared" si="24"/>
        <v>52.965283708349489</v>
      </c>
    </row>
    <row r="6" spans="1:33" ht="12.75" customHeight="1" x14ac:dyDescent="0.15">
      <c r="A6" s="6"/>
      <c r="B6" s="6"/>
      <c r="C6" s="6">
        <v>11</v>
      </c>
      <c r="D6" s="6"/>
      <c r="E6" s="7" t="s">
        <v>41</v>
      </c>
      <c r="F6" s="7">
        <v>6378137</v>
      </c>
      <c r="G6" s="7">
        <v>298.25722356300003</v>
      </c>
      <c r="H6" s="7">
        <f t="shared" si="0"/>
        <v>6.6943799901413165E-3</v>
      </c>
      <c r="I6" s="7">
        <v>0.99960000000000004</v>
      </c>
      <c r="J6" s="7">
        <f t="shared" si="1"/>
        <v>6.7394967422764341E-3</v>
      </c>
      <c r="K6" s="7">
        <f t="shared" si="2"/>
        <v>1.6792203863836958E-3</v>
      </c>
      <c r="L6" s="7">
        <f t="shared" si="3"/>
        <v>6378137</v>
      </c>
      <c r="M6" s="7">
        <f t="shared" si="4"/>
        <v>0</v>
      </c>
      <c r="N6" s="7">
        <f t="shared" si="5"/>
        <v>6.7394967422764341E-3</v>
      </c>
      <c r="O6" s="7">
        <f t="shared" si="6"/>
        <v>6335439.3272928195</v>
      </c>
      <c r="P6" s="7">
        <f t="shared" si="7"/>
        <v>-7.8424166811094334E-2</v>
      </c>
      <c r="Q6" s="7">
        <f t="shared" si="8"/>
        <v>-500000</v>
      </c>
      <c r="R6" s="7">
        <f t="shared" si="9"/>
        <v>0</v>
      </c>
      <c r="S6" s="7">
        <f t="shared" si="10"/>
        <v>-117</v>
      </c>
      <c r="T6" s="7">
        <f t="shared" si="11"/>
        <v>0</v>
      </c>
      <c r="U6" s="7">
        <f t="shared" si="12"/>
        <v>0</v>
      </c>
      <c r="V6" s="7">
        <f t="shared" si="13"/>
        <v>0</v>
      </c>
      <c r="W6" s="7">
        <f t="shared" si="14"/>
        <v>0</v>
      </c>
      <c r="X6" s="7">
        <f t="shared" si="15"/>
        <v>0</v>
      </c>
      <c r="Y6" s="7">
        <f t="shared" si="16"/>
        <v>-7.8343360284355609E-2</v>
      </c>
      <c r="Z6" s="8" t="str">
        <f t="shared" si="17"/>
        <v/>
      </c>
      <c r="AA6" s="8" t="str">
        <f t="shared" si="18"/>
        <v/>
      </c>
      <c r="AB6" s="9" t="e">
        <f t="shared" si="19"/>
        <v>#VALUE!</v>
      </c>
      <c r="AC6" s="9" t="e">
        <f t="shared" si="20"/>
        <v>#VALUE!</v>
      </c>
      <c r="AD6" s="10" t="e">
        <f t="shared" si="21"/>
        <v>#VALUE!</v>
      </c>
      <c r="AE6" s="9" t="e">
        <f t="shared" si="22"/>
        <v>#VALUE!</v>
      </c>
      <c r="AF6" s="9" t="e">
        <f t="shared" si="23"/>
        <v>#VALUE!</v>
      </c>
      <c r="AG6" s="10" t="e">
        <f t="shared" si="24"/>
        <v>#VALUE!</v>
      </c>
    </row>
    <row r="7" spans="1:33" ht="12.75" customHeight="1" x14ac:dyDescent="0.15">
      <c r="A7" s="6"/>
      <c r="B7" s="6"/>
      <c r="C7" s="6">
        <v>11</v>
      </c>
      <c r="D7" s="6"/>
      <c r="E7" s="7" t="s">
        <v>41</v>
      </c>
      <c r="F7" s="7">
        <v>6378137</v>
      </c>
      <c r="G7" s="7">
        <v>298.25722356300003</v>
      </c>
      <c r="H7" s="7">
        <f t="shared" si="0"/>
        <v>6.6943799901413165E-3</v>
      </c>
      <c r="I7" s="7">
        <v>0.99960000000000004</v>
      </c>
      <c r="J7" s="7">
        <f t="shared" si="1"/>
        <v>6.7394967422764341E-3</v>
      </c>
      <c r="K7" s="7">
        <f t="shared" si="2"/>
        <v>1.6792203863836958E-3</v>
      </c>
      <c r="L7" s="7">
        <f t="shared" si="3"/>
        <v>6378137</v>
      </c>
      <c r="M7" s="7">
        <f t="shared" si="4"/>
        <v>0</v>
      </c>
      <c r="N7" s="7">
        <f t="shared" si="5"/>
        <v>6.7394967422764341E-3</v>
      </c>
      <c r="O7" s="7">
        <f t="shared" si="6"/>
        <v>6335439.3272928195</v>
      </c>
      <c r="P7" s="7">
        <f t="shared" si="7"/>
        <v>-7.8424166811094334E-2</v>
      </c>
      <c r="Q7" s="7">
        <f t="shared" si="8"/>
        <v>-500000</v>
      </c>
      <c r="R7" s="7">
        <f t="shared" si="9"/>
        <v>0</v>
      </c>
      <c r="S7" s="7">
        <f t="shared" si="10"/>
        <v>-117</v>
      </c>
      <c r="T7" s="7">
        <f t="shared" si="11"/>
        <v>0</v>
      </c>
      <c r="U7" s="7">
        <f t="shared" si="12"/>
        <v>0</v>
      </c>
      <c r="V7" s="7">
        <f t="shared" si="13"/>
        <v>0</v>
      </c>
      <c r="W7" s="7">
        <f t="shared" si="14"/>
        <v>0</v>
      </c>
      <c r="X7" s="7">
        <f t="shared" si="15"/>
        <v>0</v>
      </c>
      <c r="Y7" s="7">
        <f t="shared" si="16"/>
        <v>-7.8343360284355609E-2</v>
      </c>
      <c r="Z7" s="8" t="str">
        <f t="shared" si="17"/>
        <v/>
      </c>
      <c r="AA7" s="8" t="str">
        <f t="shared" si="18"/>
        <v/>
      </c>
      <c r="AB7" s="9" t="e">
        <f t="shared" si="19"/>
        <v>#VALUE!</v>
      </c>
      <c r="AC7" s="9" t="e">
        <f t="shared" si="20"/>
        <v>#VALUE!</v>
      </c>
      <c r="AD7" s="10" t="e">
        <f t="shared" si="21"/>
        <v>#VALUE!</v>
      </c>
      <c r="AE7" s="9" t="e">
        <f t="shared" si="22"/>
        <v>#VALUE!</v>
      </c>
      <c r="AF7" s="9" t="e">
        <f t="shared" si="23"/>
        <v>#VALUE!</v>
      </c>
      <c r="AG7" s="10" t="e">
        <f t="shared" si="24"/>
        <v>#VALUE!</v>
      </c>
    </row>
    <row r="8" spans="1:33" ht="12.75" customHeight="1" x14ac:dyDescent="0.15">
      <c r="A8" s="6"/>
      <c r="B8" s="6"/>
      <c r="C8" s="6">
        <v>11</v>
      </c>
      <c r="D8" s="6"/>
      <c r="E8" s="7" t="s">
        <v>41</v>
      </c>
      <c r="F8" s="7">
        <v>6378137</v>
      </c>
      <c r="G8" s="7">
        <v>298.25722356300003</v>
      </c>
      <c r="H8" s="7">
        <f t="shared" si="0"/>
        <v>6.6943799901413165E-3</v>
      </c>
      <c r="I8" s="7">
        <v>0.99960000000000004</v>
      </c>
      <c r="J8" s="7">
        <f t="shared" si="1"/>
        <v>6.7394967422764341E-3</v>
      </c>
      <c r="K8" s="7">
        <f t="shared" si="2"/>
        <v>1.6792203863836958E-3</v>
      </c>
      <c r="L8" s="7">
        <f t="shared" si="3"/>
        <v>6378137</v>
      </c>
      <c r="M8" s="7">
        <f t="shared" si="4"/>
        <v>0</v>
      </c>
      <c r="N8" s="7">
        <f t="shared" si="5"/>
        <v>6.7394967422764341E-3</v>
      </c>
      <c r="O8" s="7">
        <f t="shared" si="6"/>
        <v>6335439.3272928195</v>
      </c>
      <c r="P8" s="7">
        <f t="shared" si="7"/>
        <v>-7.8424166811094334E-2</v>
      </c>
      <c r="Q8" s="7">
        <f t="shared" si="8"/>
        <v>-500000</v>
      </c>
      <c r="R8" s="7">
        <f t="shared" si="9"/>
        <v>0</v>
      </c>
      <c r="S8" s="7">
        <f t="shared" si="10"/>
        <v>-117</v>
      </c>
      <c r="T8" s="7">
        <f t="shared" si="11"/>
        <v>0</v>
      </c>
      <c r="U8" s="7">
        <f t="shared" si="12"/>
        <v>0</v>
      </c>
      <c r="V8" s="7">
        <f t="shared" si="13"/>
        <v>0</v>
      </c>
      <c r="W8" s="7">
        <f t="shared" si="14"/>
        <v>0</v>
      </c>
      <c r="X8" s="7">
        <f t="shared" si="15"/>
        <v>0</v>
      </c>
      <c r="Y8" s="7">
        <f t="shared" si="16"/>
        <v>-7.8343360284355609E-2</v>
      </c>
      <c r="Z8" s="8" t="str">
        <f t="shared" si="17"/>
        <v/>
      </c>
      <c r="AA8" s="8" t="str">
        <f t="shared" si="18"/>
        <v/>
      </c>
      <c r="AB8" s="9" t="e">
        <f t="shared" si="19"/>
        <v>#VALUE!</v>
      </c>
      <c r="AC8" s="9" t="e">
        <f t="shared" si="20"/>
        <v>#VALUE!</v>
      </c>
      <c r="AD8" s="10" t="e">
        <f t="shared" si="21"/>
        <v>#VALUE!</v>
      </c>
      <c r="AE8" s="9" t="e">
        <f t="shared" si="22"/>
        <v>#VALUE!</v>
      </c>
      <c r="AF8" s="9" t="e">
        <f t="shared" si="23"/>
        <v>#VALUE!</v>
      </c>
      <c r="AG8" s="10" t="e">
        <f t="shared" si="24"/>
        <v>#VALUE!</v>
      </c>
    </row>
    <row r="9" spans="1:33" ht="12.75" customHeight="1" x14ac:dyDescent="0.15">
      <c r="A9" s="6"/>
      <c r="B9" s="6"/>
      <c r="C9" s="6">
        <v>11</v>
      </c>
      <c r="D9" s="6"/>
      <c r="E9" s="7" t="s">
        <v>41</v>
      </c>
      <c r="F9" s="7">
        <v>6378137</v>
      </c>
      <c r="G9" s="7">
        <v>298.25722356300003</v>
      </c>
      <c r="H9" s="7">
        <f t="shared" si="0"/>
        <v>6.6943799901413165E-3</v>
      </c>
      <c r="I9" s="7">
        <v>0.99960000000000004</v>
      </c>
      <c r="J9" s="7">
        <f t="shared" si="1"/>
        <v>6.7394967422764341E-3</v>
      </c>
      <c r="K9" s="7">
        <f t="shared" si="2"/>
        <v>1.6792203863836958E-3</v>
      </c>
      <c r="L9" s="7">
        <f t="shared" si="3"/>
        <v>6378137</v>
      </c>
      <c r="M9" s="7">
        <f t="shared" si="4"/>
        <v>0</v>
      </c>
      <c r="N9" s="7">
        <f t="shared" si="5"/>
        <v>6.7394967422764341E-3</v>
      </c>
      <c r="O9" s="7">
        <f t="shared" si="6"/>
        <v>6335439.3272928195</v>
      </c>
      <c r="P9" s="7">
        <f t="shared" si="7"/>
        <v>-7.8424166811094334E-2</v>
      </c>
      <c r="Q9" s="7">
        <f t="shared" si="8"/>
        <v>-500000</v>
      </c>
      <c r="R9" s="7">
        <f t="shared" si="9"/>
        <v>0</v>
      </c>
      <c r="S9" s="7">
        <f t="shared" si="10"/>
        <v>-117</v>
      </c>
      <c r="T9" s="7">
        <f t="shared" si="11"/>
        <v>0</v>
      </c>
      <c r="U9" s="7">
        <f t="shared" si="12"/>
        <v>0</v>
      </c>
      <c r="V9" s="7">
        <f t="shared" si="13"/>
        <v>0</v>
      </c>
      <c r="W9" s="7">
        <f t="shared" si="14"/>
        <v>0</v>
      </c>
      <c r="X9" s="7">
        <f t="shared" si="15"/>
        <v>0</v>
      </c>
      <c r="Y9" s="7">
        <f t="shared" si="16"/>
        <v>-7.8343360284355609E-2</v>
      </c>
      <c r="Z9" s="8" t="str">
        <f t="shared" si="17"/>
        <v/>
      </c>
      <c r="AA9" s="8" t="str">
        <f t="shared" si="18"/>
        <v/>
      </c>
      <c r="AB9" s="9" t="e">
        <f t="shared" si="19"/>
        <v>#VALUE!</v>
      </c>
      <c r="AC9" s="9" t="e">
        <f t="shared" si="20"/>
        <v>#VALUE!</v>
      </c>
      <c r="AD9" s="10" t="e">
        <f t="shared" si="21"/>
        <v>#VALUE!</v>
      </c>
      <c r="AE9" s="9" t="e">
        <f t="shared" si="22"/>
        <v>#VALUE!</v>
      </c>
      <c r="AF9" s="9" t="e">
        <f t="shared" si="23"/>
        <v>#VALUE!</v>
      </c>
      <c r="AG9" s="10" t="e">
        <f t="shared" si="24"/>
        <v>#VALUE!</v>
      </c>
    </row>
    <row r="10" spans="1:33" ht="12.75" customHeight="1" x14ac:dyDescent="0.15">
      <c r="A10" s="6"/>
      <c r="B10" s="6"/>
      <c r="C10" s="6">
        <v>11</v>
      </c>
      <c r="D10" s="6"/>
      <c r="E10" s="7" t="s">
        <v>41</v>
      </c>
      <c r="F10" s="7">
        <v>6378137</v>
      </c>
      <c r="G10" s="7">
        <v>298.25722356300003</v>
      </c>
      <c r="H10" s="7">
        <f t="shared" si="0"/>
        <v>6.6943799901413165E-3</v>
      </c>
      <c r="I10" s="7">
        <v>0.99960000000000004</v>
      </c>
      <c r="J10" s="7">
        <f t="shared" si="1"/>
        <v>6.7394967422764341E-3</v>
      </c>
      <c r="K10" s="7">
        <f t="shared" si="2"/>
        <v>1.6792203863836958E-3</v>
      </c>
      <c r="L10" s="7">
        <f t="shared" si="3"/>
        <v>6378137</v>
      </c>
      <c r="M10" s="7">
        <f t="shared" si="4"/>
        <v>0</v>
      </c>
      <c r="N10" s="7">
        <f t="shared" si="5"/>
        <v>6.7394967422764341E-3</v>
      </c>
      <c r="O10" s="7">
        <f t="shared" si="6"/>
        <v>6335439.3272928195</v>
      </c>
      <c r="P10" s="7">
        <f t="shared" si="7"/>
        <v>-7.8424166811094334E-2</v>
      </c>
      <c r="Q10" s="7">
        <f t="shared" si="8"/>
        <v>-500000</v>
      </c>
      <c r="R10" s="7">
        <f t="shared" si="9"/>
        <v>0</v>
      </c>
      <c r="S10" s="7">
        <f t="shared" si="10"/>
        <v>-117</v>
      </c>
      <c r="T10" s="7">
        <f t="shared" si="11"/>
        <v>0</v>
      </c>
      <c r="U10" s="7">
        <f t="shared" si="12"/>
        <v>0</v>
      </c>
      <c r="V10" s="7">
        <f t="shared" si="13"/>
        <v>0</v>
      </c>
      <c r="W10" s="7">
        <f t="shared" si="14"/>
        <v>0</v>
      </c>
      <c r="X10" s="7">
        <f t="shared" si="15"/>
        <v>0</v>
      </c>
      <c r="Y10" s="7">
        <f t="shared" si="16"/>
        <v>-7.8343360284355609E-2</v>
      </c>
      <c r="Z10" s="8" t="str">
        <f t="shared" si="17"/>
        <v/>
      </c>
      <c r="AA10" s="8" t="str">
        <f t="shared" si="18"/>
        <v/>
      </c>
      <c r="AB10" s="9" t="e">
        <f t="shared" si="19"/>
        <v>#VALUE!</v>
      </c>
      <c r="AC10" s="9" t="e">
        <f t="shared" si="20"/>
        <v>#VALUE!</v>
      </c>
      <c r="AD10" s="10" t="e">
        <f t="shared" si="21"/>
        <v>#VALUE!</v>
      </c>
      <c r="AE10" s="9" t="e">
        <f t="shared" si="22"/>
        <v>#VALUE!</v>
      </c>
      <c r="AF10" s="9" t="e">
        <f t="shared" si="23"/>
        <v>#VALUE!</v>
      </c>
      <c r="AG10" s="10" t="e">
        <f t="shared" si="24"/>
        <v>#VALUE!</v>
      </c>
    </row>
    <row r="11" spans="1:33" ht="12.75" customHeight="1" x14ac:dyDescent="0.15">
      <c r="A11" s="6"/>
      <c r="B11" s="6"/>
      <c r="C11" s="6">
        <v>11</v>
      </c>
      <c r="D11" s="6"/>
      <c r="E11" s="7" t="s">
        <v>41</v>
      </c>
      <c r="F11" s="7">
        <v>6378137</v>
      </c>
      <c r="G11" s="7">
        <v>298.25722356300003</v>
      </c>
      <c r="H11" s="7">
        <f t="shared" si="0"/>
        <v>6.6943799901413165E-3</v>
      </c>
      <c r="I11" s="7">
        <v>0.99960000000000004</v>
      </c>
      <c r="J11" s="7">
        <f t="shared" si="1"/>
        <v>6.7394967422764341E-3</v>
      </c>
      <c r="K11" s="7">
        <f t="shared" si="2"/>
        <v>1.6792203863836958E-3</v>
      </c>
      <c r="L11" s="7">
        <f t="shared" si="3"/>
        <v>6378137</v>
      </c>
      <c r="M11" s="7">
        <f t="shared" si="4"/>
        <v>0</v>
      </c>
      <c r="N11" s="7">
        <f t="shared" si="5"/>
        <v>6.7394967422764341E-3</v>
      </c>
      <c r="O11" s="7">
        <f t="shared" si="6"/>
        <v>6335439.3272928195</v>
      </c>
      <c r="P11" s="7">
        <f t="shared" si="7"/>
        <v>-7.8424166811094334E-2</v>
      </c>
      <c r="Q11" s="7">
        <f t="shared" si="8"/>
        <v>-500000</v>
      </c>
      <c r="R11" s="7">
        <f t="shared" si="9"/>
        <v>0</v>
      </c>
      <c r="S11" s="7">
        <f t="shared" si="10"/>
        <v>-117</v>
      </c>
      <c r="T11" s="7">
        <f t="shared" si="11"/>
        <v>0</v>
      </c>
      <c r="U11" s="7">
        <f t="shared" si="12"/>
        <v>0</v>
      </c>
      <c r="V11" s="7">
        <f t="shared" si="13"/>
        <v>0</v>
      </c>
      <c r="W11" s="7">
        <f t="shared" si="14"/>
        <v>0</v>
      </c>
      <c r="X11" s="7">
        <f t="shared" si="15"/>
        <v>0</v>
      </c>
      <c r="Y11" s="7">
        <f t="shared" si="16"/>
        <v>-7.8343360284355609E-2</v>
      </c>
      <c r="Z11" s="8" t="str">
        <f t="shared" si="17"/>
        <v/>
      </c>
      <c r="AA11" s="8" t="str">
        <f t="shared" si="18"/>
        <v/>
      </c>
      <c r="AB11" s="9" t="e">
        <f t="shared" si="19"/>
        <v>#VALUE!</v>
      </c>
      <c r="AC11" s="9" t="e">
        <f t="shared" si="20"/>
        <v>#VALUE!</v>
      </c>
      <c r="AD11" s="10" t="e">
        <f t="shared" si="21"/>
        <v>#VALUE!</v>
      </c>
      <c r="AE11" s="9" t="e">
        <f t="shared" si="22"/>
        <v>#VALUE!</v>
      </c>
      <c r="AF11" s="9" t="e">
        <f t="shared" si="23"/>
        <v>#VALUE!</v>
      </c>
      <c r="AG11" s="10" t="e">
        <f t="shared" si="24"/>
        <v>#VALUE!</v>
      </c>
    </row>
    <row r="12" spans="1:33" ht="12.75" customHeight="1" x14ac:dyDescent="0.15">
      <c r="A12" s="6"/>
      <c r="B12" s="6"/>
      <c r="C12" s="6">
        <v>11</v>
      </c>
      <c r="D12" s="6"/>
      <c r="E12" s="7" t="s">
        <v>41</v>
      </c>
      <c r="F12" s="7">
        <v>6378137</v>
      </c>
      <c r="G12" s="7">
        <v>298.25722356300003</v>
      </c>
      <c r="H12" s="7">
        <f t="shared" si="0"/>
        <v>6.6943799901413165E-3</v>
      </c>
      <c r="I12" s="7">
        <v>0.99960000000000004</v>
      </c>
      <c r="J12" s="7">
        <f t="shared" si="1"/>
        <v>6.7394967422764341E-3</v>
      </c>
      <c r="K12" s="7">
        <f t="shared" si="2"/>
        <v>1.6792203863836958E-3</v>
      </c>
      <c r="L12" s="7">
        <f t="shared" si="3"/>
        <v>6378137</v>
      </c>
      <c r="M12" s="7">
        <f t="shared" si="4"/>
        <v>0</v>
      </c>
      <c r="N12" s="7">
        <f t="shared" si="5"/>
        <v>6.7394967422764341E-3</v>
      </c>
      <c r="O12" s="7">
        <f t="shared" si="6"/>
        <v>6335439.3272928195</v>
      </c>
      <c r="P12" s="7">
        <f t="shared" si="7"/>
        <v>-7.8424166811094334E-2</v>
      </c>
      <c r="Q12" s="7">
        <f t="shared" si="8"/>
        <v>-500000</v>
      </c>
      <c r="R12" s="7">
        <f t="shared" si="9"/>
        <v>0</v>
      </c>
      <c r="S12" s="7">
        <f t="shared" si="10"/>
        <v>-117</v>
      </c>
      <c r="T12" s="7">
        <f t="shared" si="11"/>
        <v>0</v>
      </c>
      <c r="U12" s="7">
        <f t="shared" si="12"/>
        <v>0</v>
      </c>
      <c r="V12" s="7">
        <f t="shared" si="13"/>
        <v>0</v>
      </c>
      <c r="W12" s="7">
        <f t="shared" si="14"/>
        <v>0</v>
      </c>
      <c r="X12" s="7">
        <f t="shared" si="15"/>
        <v>0</v>
      </c>
      <c r="Y12" s="7">
        <f t="shared" si="16"/>
        <v>-7.8343360284355609E-2</v>
      </c>
      <c r="Z12" s="8" t="str">
        <f t="shared" si="17"/>
        <v/>
      </c>
      <c r="AA12" s="8" t="str">
        <f t="shared" si="18"/>
        <v/>
      </c>
      <c r="AB12" s="9" t="e">
        <f t="shared" si="19"/>
        <v>#VALUE!</v>
      </c>
      <c r="AC12" s="9" t="e">
        <f t="shared" si="20"/>
        <v>#VALUE!</v>
      </c>
      <c r="AD12" s="10" t="e">
        <f t="shared" si="21"/>
        <v>#VALUE!</v>
      </c>
      <c r="AE12" s="9" t="e">
        <f t="shared" si="22"/>
        <v>#VALUE!</v>
      </c>
      <c r="AF12" s="9" t="e">
        <f t="shared" si="23"/>
        <v>#VALUE!</v>
      </c>
      <c r="AG12" s="10" t="e">
        <f t="shared" si="24"/>
        <v>#VALUE!</v>
      </c>
    </row>
    <row r="13" spans="1:33" ht="12.75" customHeight="1" x14ac:dyDescent="0.15">
      <c r="A13" s="6"/>
      <c r="B13" s="6"/>
      <c r="C13" s="6">
        <v>11</v>
      </c>
      <c r="D13" s="6"/>
      <c r="E13" s="7" t="s">
        <v>41</v>
      </c>
      <c r="F13" s="7">
        <v>6378137</v>
      </c>
      <c r="G13" s="7">
        <v>298.25722356300003</v>
      </c>
      <c r="H13" s="7">
        <f t="shared" si="0"/>
        <v>6.6943799901413165E-3</v>
      </c>
      <c r="I13" s="7">
        <v>0.99960000000000004</v>
      </c>
      <c r="J13" s="7">
        <f t="shared" si="1"/>
        <v>6.7394967422764341E-3</v>
      </c>
      <c r="K13" s="7">
        <f t="shared" si="2"/>
        <v>1.6792203863836958E-3</v>
      </c>
      <c r="L13" s="7">
        <f t="shared" si="3"/>
        <v>6378137</v>
      </c>
      <c r="M13" s="7">
        <f t="shared" si="4"/>
        <v>0</v>
      </c>
      <c r="N13" s="7">
        <f t="shared" si="5"/>
        <v>6.7394967422764341E-3</v>
      </c>
      <c r="O13" s="7">
        <f t="shared" si="6"/>
        <v>6335439.3272928195</v>
      </c>
      <c r="P13" s="7">
        <f t="shared" si="7"/>
        <v>-7.8424166811094334E-2</v>
      </c>
      <c r="Q13" s="7">
        <f t="shared" si="8"/>
        <v>-500000</v>
      </c>
      <c r="R13" s="7">
        <f t="shared" si="9"/>
        <v>0</v>
      </c>
      <c r="S13" s="7">
        <f t="shared" si="10"/>
        <v>-117</v>
      </c>
      <c r="T13" s="7">
        <f t="shared" si="11"/>
        <v>0</v>
      </c>
      <c r="U13" s="7">
        <f t="shared" si="12"/>
        <v>0</v>
      </c>
      <c r="V13" s="7">
        <f t="shared" si="13"/>
        <v>0</v>
      </c>
      <c r="W13" s="7">
        <f t="shared" si="14"/>
        <v>0</v>
      </c>
      <c r="X13" s="7">
        <f t="shared" si="15"/>
        <v>0</v>
      </c>
      <c r="Y13" s="7">
        <f t="shared" si="16"/>
        <v>-7.8343360284355609E-2</v>
      </c>
      <c r="Z13" s="8" t="str">
        <f t="shared" si="17"/>
        <v/>
      </c>
      <c r="AA13" s="8" t="str">
        <f t="shared" si="18"/>
        <v/>
      </c>
      <c r="AB13" s="9" t="e">
        <f t="shared" si="19"/>
        <v>#VALUE!</v>
      </c>
      <c r="AC13" s="9" t="e">
        <f t="shared" si="20"/>
        <v>#VALUE!</v>
      </c>
      <c r="AD13" s="10" t="e">
        <f t="shared" si="21"/>
        <v>#VALUE!</v>
      </c>
      <c r="AE13" s="9" t="e">
        <f t="shared" si="22"/>
        <v>#VALUE!</v>
      </c>
      <c r="AF13" s="9" t="e">
        <f t="shared" si="23"/>
        <v>#VALUE!</v>
      </c>
      <c r="AG13" s="10" t="e">
        <f t="shared" si="24"/>
        <v>#VALUE!</v>
      </c>
    </row>
    <row r="14" spans="1:33" ht="12.75" customHeight="1" x14ac:dyDescent="0.15">
      <c r="A14" s="6"/>
      <c r="B14" s="6"/>
      <c r="C14" s="6">
        <v>11</v>
      </c>
      <c r="D14" s="6"/>
      <c r="E14" s="7" t="s">
        <v>41</v>
      </c>
      <c r="F14" s="7">
        <v>6378137</v>
      </c>
      <c r="G14" s="7">
        <v>298.25722356300003</v>
      </c>
      <c r="H14" s="7">
        <f t="shared" si="0"/>
        <v>6.6943799901413165E-3</v>
      </c>
      <c r="I14" s="7">
        <v>0.99960000000000004</v>
      </c>
      <c r="J14" s="7">
        <f t="shared" si="1"/>
        <v>6.7394967422764341E-3</v>
      </c>
      <c r="K14" s="7">
        <f t="shared" si="2"/>
        <v>1.6792203863836958E-3</v>
      </c>
      <c r="L14" s="7">
        <f t="shared" si="3"/>
        <v>6378137</v>
      </c>
      <c r="M14" s="7">
        <f t="shared" si="4"/>
        <v>0</v>
      </c>
      <c r="N14" s="7">
        <f t="shared" si="5"/>
        <v>6.7394967422764341E-3</v>
      </c>
      <c r="O14" s="7">
        <f t="shared" si="6"/>
        <v>6335439.3272928195</v>
      </c>
      <c r="P14" s="7">
        <f t="shared" si="7"/>
        <v>-7.8424166811094334E-2</v>
      </c>
      <c r="Q14" s="7">
        <f t="shared" si="8"/>
        <v>-500000</v>
      </c>
      <c r="R14" s="7">
        <f t="shared" si="9"/>
        <v>0</v>
      </c>
      <c r="S14" s="7">
        <f t="shared" si="10"/>
        <v>-117</v>
      </c>
      <c r="T14" s="7">
        <f t="shared" si="11"/>
        <v>0</v>
      </c>
      <c r="U14" s="7">
        <f t="shared" si="12"/>
        <v>0</v>
      </c>
      <c r="V14" s="7">
        <f t="shared" si="13"/>
        <v>0</v>
      </c>
      <c r="W14" s="7">
        <f t="shared" si="14"/>
        <v>0</v>
      </c>
      <c r="X14" s="7">
        <f t="shared" si="15"/>
        <v>0</v>
      </c>
      <c r="Y14" s="7">
        <f t="shared" si="16"/>
        <v>-7.8343360284355609E-2</v>
      </c>
      <c r="Z14" s="8" t="str">
        <f t="shared" si="17"/>
        <v/>
      </c>
      <c r="AA14" s="8" t="str">
        <f t="shared" si="18"/>
        <v/>
      </c>
      <c r="AB14" s="9" t="e">
        <f t="shared" si="19"/>
        <v>#VALUE!</v>
      </c>
      <c r="AC14" s="9" t="e">
        <f t="shared" si="20"/>
        <v>#VALUE!</v>
      </c>
      <c r="AD14" s="10" t="e">
        <f t="shared" si="21"/>
        <v>#VALUE!</v>
      </c>
      <c r="AE14" s="9" t="e">
        <f t="shared" si="22"/>
        <v>#VALUE!</v>
      </c>
      <c r="AF14" s="9" t="e">
        <f t="shared" si="23"/>
        <v>#VALUE!</v>
      </c>
      <c r="AG14" s="10" t="e">
        <f t="shared" si="24"/>
        <v>#VALUE!</v>
      </c>
    </row>
    <row r="15" spans="1:33" ht="12.75" customHeight="1" x14ac:dyDescent="0.15">
      <c r="A15" s="6"/>
      <c r="B15" s="6"/>
      <c r="C15" s="6">
        <v>11</v>
      </c>
      <c r="D15" s="6"/>
      <c r="E15" s="7" t="s">
        <v>41</v>
      </c>
      <c r="F15" s="7">
        <v>6378137</v>
      </c>
      <c r="G15" s="7">
        <v>298.25722356300003</v>
      </c>
      <c r="H15" s="7">
        <f t="shared" si="0"/>
        <v>6.6943799901413165E-3</v>
      </c>
      <c r="I15" s="7">
        <v>0.99960000000000004</v>
      </c>
      <c r="J15" s="7">
        <f t="shared" si="1"/>
        <v>6.7394967422764341E-3</v>
      </c>
      <c r="K15" s="7">
        <f t="shared" si="2"/>
        <v>1.6792203863836958E-3</v>
      </c>
      <c r="L15" s="7">
        <f t="shared" si="3"/>
        <v>6378137</v>
      </c>
      <c r="M15" s="7">
        <f t="shared" si="4"/>
        <v>0</v>
      </c>
      <c r="N15" s="7">
        <f t="shared" si="5"/>
        <v>6.7394967422764341E-3</v>
      </c>
      <c r="O15" s="7">
        <f t="shared" si="6"/>
        <v>6335439.3272928195</v>
      </c>
      <c r="P15" s="7">
        <f t="shared" si="7"/>
        <v>-7.8424166811094334E-2</v>
      </c>
      <c r="Q15" s="7">
        <f t="shared" si="8"/>
        <v>-500000</v>
      </c>
      <c r="R15" s="7">
        <f t="shared" si="9"/>
        <v>0</v>
      </c>
      <c r="S15" s="7">
        <f t="shared" si="10"/>
        <v>-117</v>
      </c>
      <c r="T15" s="7">
        <f t="shared" si="11"/>
        <v>0</v>
      </c>
      <c r="U15" s="7">
        <f t="shared" si="12"/>
        <v>0</v>
      </c>
      <c r="V15" s="7">
        <f t="shared" si="13"/>
        <v>0</v>
      </c>
      <c r="W15" s="7">
        <f t="shared" si="14"/>
        <v>0</v>
      </c>
      <c r="X15" s="7">
        <f t="shared" si="15"/>
        <v>0</v>
      </c>
      <c r="Y15" s="7">
        <f t="shared" si="16"/>
        <v>-7.8343360284355609E-2</v>
      </c>
      <c r="Z15" s="8" t="str">
        <f t="shared" si="17"/>
        <v/>
      </c>
      <c r="AA15" s="8" t="str">
        <f t="shared" si="18"/>
        <v/>
      </c>
      <c r="AB15" s="9" t="e">
        <f t="shared" si="19"/>
        <v>#VALUE!</v>
      </c>
      <c r="AC15" s="9" t="e">
        <f t="shared" si="20"/>
        <v>#VALUE!</v>
      </c>
      <c r="AD15" s="10" t="e">
        <f t="shared" si="21"/>
        <v>#VALUE!</v>
      </c>
      <c r="AE15" s="9" t="e">
        <f t="shared" si="22"/>
        <v>#VALUE!</v>
      </c>
      <c r="AF15" s="9" t="e">
        <f t="shared" si="23"/>
        <v>#VALUE!</v>
      </c>
      <c r="AG15" s="10" t="e">
        <f t="shared" si="24"/>
        <v>#VALUE!</v>
      </c>
    </row>
    <row r="16" spans="1:33" ht="12.75" customHeight="1" x14ac:dyDescent="0.15">
      <c r="A16" s="6"/>
      <c r="B16" s="6"/>
      <c r="C16" s="6">
        <v>11</v>
      </c>
      <c r="D16" s="6"/>
      <c r="E16" s="7" t="s">
        <v>41</v>
      </c>
      <c r="F16" s="7">
        <v>6378137</v>
      </c>
      <c r="G16" s="7">
        <v>298.25722356300003</v>
      </c>
      <c r="H16" s="7">
        <f t="shared" si="0"/>
        <v>6.6943799901413165E-3</v>
      </c>
      <c r="I16" s="7">
        <v>0.99960000000000004</v>
      </c>
      <c r="J16" s="7">
        <f t="shared" si="1"/>
        <v>6.7394967422764341E-3</v>
      </c>
      <c r="K16" s="7">
        <f t="shared" si="2"/>
        <v>1.6792203863836958E-3</v>
      </c>
      <c r="L16" s="7">
        <f t="shared" si="3"/>
        <v>6378137</v>
      </c>
      <c r="M16" s="7">
        <f t="shared" si="4"/>
        <v>0</v>
      </c>
      <c r="N16" s="7">
        <f t="shared" si="5"/>
        <v>6.7394967422764341E-3</v>
      </c>
      <c r="O16" s="7">
        <f t="shared" si="6"/>
        <v>6335439.3272928195</v>
      </c>
      <c r="P16" s="7">
        <f t="shared" si="7"/>
        <v>-7.8424166811094334E-2</v>
      </c>
      <c r="Q16" s="7">
        <f t="shared" si="8"/>
        <v>-500000</v>
      </c>
      <c r="R16" s="7">
        <f t="shared" si="9"/>
        <v>0</v>
      </c>
      <c r="S16" s="7">
        <f t="shared" si="10"/>
        <v>-117</v>
      </c>
      <c r="T16" s="7">
        <f t="shared" si="11"/>
        <v>0</v>
      </c>
      <c r="U16" s="7">
        <f t="shared" si="12"/>
        <v>0</v>
      </c>
      <c r="V16" s="7">
        <f t="shared" si="13"/>
        <v>0</v>
      </c>
      <c r="W16" s="7">
        <f t="shared" si="14"/>
        <v>0</v>
      </c>
      <c r="X16" s="7">
        <f t="shared" si="15"/>
        <v>0</v>
      </c>
      <c r="Y16" s="7">
        <f t="shared" si="16"/>
        <v>-7.8343360284355609E-2</v>
      </c>
      <c r="Z16" s="8" t="str">
        <f t="shared" si="17"/>
        <v/>
      </c>
      <c r="AA16" s="8" t="str">
        <f t="shared" si="18"/>
        <v/>
      </c>
      <c r="AB16" s="9" t="e">
        <f t="shared" si="19"/>
        <v>#VALUE!</v>
      </c>
      <c r="AC16" s="9" t="e">
        <f t="shared" si="20"/>
        <v>#VALUE!</v>
      </c>
      <c r="AD16" s="10" t="e">
        <f t="shared" si="21"/>
        <v>#VALUE!</v>
      </c>
      <c r="AE16" s="9" t="e">
        <f t="shared" si="22"/>
        <v>#VALUE!</v>
      </c>
      <c r="AF16" s="9" t="e">
        <f t="shared" si="23"/>
        <v>#VALUE!</v>
      </c>
      <c r="AG16" s="10" t="e">
        <f t="shared" si="24"/>
        <v>#VALUE!</v>
      </c>
    </row>
    <row r="17" spans="1:33" ht="12.75" customHeight="1" x14ac:dyDescent="0.15">
      <c r="A17" s="6"/>
      <c r="B17" s="6"/>
      <c r="C17" s="6">
        <v>11</v>
      </c>
      <c r="D17" s="6"/>
      <c r="E17" s="7" t="s">
        <v>41</v>
      </c>
      <c r="F17" s="7">
        <v>6378137</v>
      </c>
      <c r="G17" s="7">
        <v>298.25722356300003</v>
      </c>
      <c r="H17" s="7">
        <f t="shared" si="0"/>
        <v>6.6943799901413165E-3</v>
      </c>
      <c r="I17" s="7">
        <v>0.99960000000000004</v>
      </c>
      <c r="J17" s="7">
        <f t="shared" si="1"/>
        <v>6.7394967422764341E-3</v>
      </c>
      <c r="K17" s="7">
        <f t="shared" si="2"/>
        <v>1.6792203863836958E-3</v>
      </c>
      <c r="L17" s="7">
        <f t="shared" si="3"/>
        <v>6378137</v>
      </c>
      <c r="M17" s="7">
        <f t="shared" si="4"/>
        <v>0</v>
      </c>
      <c r="N17" s="7">
        <f t="shared" si="5"/>
        <v>6.7394967422764341E-3</v>
      </c>
      <c r="O17" s="7">
        <f t="shared" si="6"/>
        <v>6335439.3272928195</v>
      </c>
      <c r="P17" s="7">
        <f t="shared" si="7"/>
        <v>-7.8424166811094334E-2</v>
      </c>
      <c r="Q17" s="7">
        <f t="shared" si="8"/>
        <v>-500000</v>
      </c>
      <c r="R17" s="7">
        <f t="shared" si="9"/>
        <v>0</v>
      </c>
      <c r="S17" s="7">
        <f t="shared" si="10"/>
        <v>-117</v>
      </c>
      <c r="T17" s="7">
        <f t="shared" si="11"/>
        <v>0</v>
      </c>
      <c r="U17" s="7">
        <f t="shared" si="12"/>
        <v>0</v>
      </c>
      <c r="V17" s="7">
        <f t="shared" si="13"/>
        <v>0</v>
      </c>
      <c r="W17" s="7">
        <f t="shared" si="14"/>
        <v>0</v>
      </c>
      <c r="X17" s="7">
        <f t="shared" si="15"/>
        <v>0</v>
      </c>
      <c r="Y17" s="7">
        <f t="shared" si="16"/>
        <v>-7.8343360284355609E-2</v>
      </c>
      <c r="Z17" s="8" t="str">
        <f t="shared" si="17"/>
        <v/>
      </c>
      <c r="AA17" s="8" t="str">
        <f t="shared" si="18"/>
        <v/>
      </c>
      <c r="AB17" s="9" t="e">
        <f t="shared" si="19"/>
        <v>#VALUE!</v>
      </c>
      <c r="AC17" s="9" t="e">
        <f t="shared" si="20"/>
        <v>#VALUE!</v>
      </c>
      <c r="AD17" s="10" t="e">
        <f t="shared" si="21"/>
        <v>#VALUE!</v>
      </c>
      <c r="AE17" s="9" t="e">
        <f t="shared" si="22"/>
        <v>#VALUE!</v>
      </c>
      <c r="AF17" s="9" t="e">
        <f t="shared" si="23"/>
        <v>#VALUE!</v>
      </c>
      <c r="AG17" s="10" t="e">
        <f t="shared" si="24"/>
        <v>#VALUE!</v>
      </c>
    </row>
    <row r="18" spans="1:33" ht="12.75" customHeight="1" x14ac:dyDescent="0.15">
      <c r="A18" s="6"/>
      <c r="B18" s="6"/>
      <c r="C18" s="6">
        <v>11</v>
      </c>
      <c r="D18" s="6"/>
      <c r="E18" s="7" t="s">
        <v>41</v>
      </c>
      <c r="F18" s="7">
        <v>6378137</v>
      </c>
      <c r="G18" s="7">
        <v>298.25722356300003</v>
      </c>
      <c r="H18" s="7">
        <f t="shared" si="0"/>
        <v>6.6943799901413165E-3</v>
      </c>
      <c r="I18" s="7">
        <v>0.99960000000000004</v>
      </c>
      <c r="J18" s="7">
        <f t="shared" si="1"/>
        <v>6.7394967422764341E-3</v>
      </c>
      <c r="K18" s="7">
        <f t="shared" si="2"/>
        <v>1.6792203863836958E-3</v>
      </c>
      <c r="L18" s="7">
        <f t="shared" si="3"/>
        <v>6378137</v>
      </c>
      <c r="M18" s="7">
        <f t="shared" si="4"/>
        <v>0</v>
      </c>
      <c r="N18" s="7">
        <f t="shared" si="5"/>
        <v>6.7394967422764341E-3</v>
      </c>
      <c r="O18" s="7">
        <f t="shared" si="6"/>
        <v>6335439.3272928195</v>
      </c>
      <c r="P18" s="7">
        <f t="shared" si="7"/>
        <v>-7.8424166811094334E-2</v>
      </c>
      <c r="Q18" s="7">
        <f t="shared" si="8"/>
        <v>-500000</v>
      </c>
      <c r="R18" s="7">
        <f t="shared" si="9"/>
        <v>0</v>
      </c>
      <c r="S18" s="7">
        <f t="shared" si="10"/>
        <v>-117</v>
      </c>
      <c r="T18" s="7">
        <f t="shared" si="11"/>
        <v>0</v>
      </c>
      <c r="U18" s="7">
        <f t="shared" si="12"/>
        <v>0</v>
      </c>
      <c r="V18" s="7">
        <f t="shared" si="13"/>
        <v>0</v>
      </c>
      <c r="W18" s="7">
        <f t="shared" si="14"/>
        <v>0</v>
      </c>
      <c r="X18" s="7">
        <f t="shared" si="15"/>
        <v>0</v>
      </c>
      <c r="Y18" s="7">
        <f t="shared" si="16"/>
        <v>-7.8343360284355609E-2</v>
      </c>
      <c r="Z18" s="8" t="str">
        <f t="shared" si="17"/>
        <v/>
      </c>
      <c r="AA18" s="8" t="str">
        <f t="shared" si="18"/>
        <v/>
      </c>
      <c r="AB18" s="9" t="e">
        <f t="shared" si="19"/>
        <v>#VALUE!</v>
      </c>
      <c r="AC18" s="9" t="e">
        <f t="shared" si="20"/>
        <v>#VALUE!</v>
      </c>
      <c r="AD18" s="10" t="e">
        <f t="shared" si="21"/>
        <v>#VALUE!</v>
      </c>
      <c r="AE18" s="9" t="e">
        <f t="shared" si="22"/>
        <v>#VALUE!</v>
      </c>
      <c r="AF18" s="9" t="e">
        <f t="shared" si="23"/>
        <v>#VALUE!</v>
      </c>
      <c r="AG18" s="10" t="e">
        <f t="shared" si="24"/>
        <v>#VALUE!</v>
      </c>
    </row>
    <row r="19" spans="1:33" ht="12.75" customHeight="1" x14ac:dyDescent="0.15">
      <c r="A19" s="6"/>
      <c r="B19" s="6"/>
      <c r="C19" s="6">
        <v>11</v>
      </c>
      <c r="D19" s="6"/>
      <c r="E19" s="7" t="s">
        <v>41</v>
      </c>
      <c r="F19" s="7">
        <v>6378137</v>
      </c>
      <c r="G19" s="7">
        <v>298.25722356300003</v>
      </c>
      <c r="H19" s="7">
        <f t="shared" si="0"/>
        <v>6.6943799901413165E-3</v>
      </c>
      <c r="I19" s="7">
        <v>0.99960000000000004</v>
      </c>
      <c r="J19" s="7">
        <f t="shared" si="1"/>
        <v>6.7394967422764341E-3</v>
      </c>
      <c r="K19" s="7">
        <f t="shared" si="2"/>
        <v>1.6792203863836958E-3</v>
      </c>
      <c r="L19" s="7">
        <f t="shared" si="3"/>
        <v>6378137</v>
      </c>
      <c r="M19" s="7">
        <f t="shared" si="4"/>
        <v>0</v>
      </c>
      <c r="N19" s="7">
        <f t="shared" si="5"/>
        <v>6.7394967422764341E-3</v>
      </c>
      <c r="O19" s="7">
        <f t="shared" si="6"/>
        <v>6335439.3272928195</v>
      </c>
      <c r="P19" s="7">
        <f t="shared" si="7"/>
        <v>-7.8424166811094334E-2</v>
      </c>
      <c r="Q19" s="7">
        <f t="shared" si="8"/>
        <v>-500000</v>
      </c>
      <c r="R19" s="7">
        <f t="shared" si="9"/>
        <v>0</v>
      </c>
      <c r="S19" s="7">
        <f t="shared" si="10"/>
        <v>-117</v>
      </c>
      <c r="T19" s="7">
        <f t="shared" si="11"/>
        <v>0</v>
      </c>
      <c r="U19" s="7">
        <f t="shared" si="12"/>
        <v>0</v>
      </c>
      <c r="V19" s="7">
        <f t="shared" si="13"/>
        <v>0</v>
      </c>
      <c r="W19" s="7">
        <f t="shared" si="14"/>
        <v>0</v>
      </c>
      <c r="X19" s="7">
        <f t="shared" si="15"/>
        <v>0</v>
      </c>
      <c r="Y19" s="7">
        <f t="shared" si="16"/>
        <v>-7.8343360284355609E-2</v>
      </c>
      <c r="Z19" s="8" t="str">
        <f t="shared" si="17"/>
        <v/>
      </c>
      <c r="AA19" s="8" t="str">
        <f t="shared" si="18"/>
        <v/>
      </c>
      <c r="AB19" s="9" t="e">
        <f t="shared" si="19"/>
        <v>#VALUE!</v>
      </c>
      <c r="AC19" s="9" t="e">
        <f t="shared" si="20"/>
        <v>#VALUE!</v>
      </c>
      <c r="AD19" s="10" t="e">
        <f t="shared" si="21"/>
        <v>#VALUE!</v>
      </c>
      <c r="AE19" s="9" t="e">
        <f t="shared" si="22"/>
        <v>#VALUE!</v>
      </c>
      <c r="AF19" s="9" t="e">
        <f t="shared" si="23"/>
        <v>#VALUE!</v>
      </c>
      <c r="AG19" s="10" t="e">
        <f t="shared" si="24"/>
        <v>#VALUE!</v>
      </c>
    </row>
    <row r="20" spans="1:33" ht="12.75" customHeight="1" x14ac:dyDescent="0.15">
      <c r="A20" s="6"/>
      <c r="B20" s="6"/>
      <c r="C20" s="6">
        <v>11</v>
      </c>
      <c r="D20" s="6"/>
      <c r="E20" s="7" t="s">
        <v>41</v>
      </c>
      <c r="F20" s="7">
        <v>6378137</v>
      </c>
      <c r="G20" s="7">
        <v>298.25722356300003</v>
      </c>
      <c r="H20" s="7">
        <f t="shared" si="0"/>
        <v>6.6943799901413165E-3</v>
      </c>
      <c r="I20" s="7">
        <v>0.99960000000000004</v>
      </c>
      <c r="J20" s="7">
        <f t="shared" si="1"/>
        <v>6.7394967422764341E-3</v>
      </c>
      <c r="K20" s="7">
        <f t="shared" si="2"/>
        <v>1.6792203863836958E-3</v>
      </c>
      <c r="L20" s="7">
        <f t="shared" si="3"/>
        <v>6378137</v>
      </c>
      <c r="M20" s="7">
        <f t="shared" si="4"/>
        <v>0</v>
      </c>
      <c r="N20" s="7">
        <f t="shared" si="5"/>
        <v>6.7394967422764341E-3</v>
      </c>
      <c r="O20" s="7">
        <f t="shared" si="6"/>
        <v>6335439.3272928195</v>
      </c>
      <c r="P20" s="7">
        <f t="shared" si="7"/>
        <v>-7.8424166811094334E-2</v>
      </c>
      <c r="Q20" s="7">
        <f t="shared" si="8"/>
        <v>-500000</v>
      </c>
      <c r="R20" s="7">
        <f t="shared" si="9"/>
        <v>0</v>
      </c>
      <c r="S20" s="7">
        <f t="shared" si="10"/>
        <v>-117</v>
      </c>
      <c r="T20" s="7">
        <f t="shared" si="11"/>
        <v>0</v>
      </c>
      <c r="U20" s="7">
        <f t="shared" si="12"/>
        <v>0</v>
      </c>
      <c r="V20" s="7">
        <f t="shared" si="13"/>
        <v>0</v>
      </c>
      <c r="W20" s="7">
        <f t="shared" si="14"/>
        <v>0</v>
      </c>
      <c r="X20" s="7">
        <f t="shared" si="15"/>
        <v>0</v>
      </c>
      <c r="Y20" s="7">
        <f t="shared" si="16"/>
        <v>-7.8343360284355609E-2</v>
      </c>
      <c r="Z20" s="8" t="str">
        <f t="shared" si="17"/>
        <v/>
      </c>
      <c r="AA20" s="8" t="str">
        <f t="shared" si="18"/>
        <v/>
      </c>
      <c r="AB20" s="9" t="e">
        <f t="shared" si="19"/>
        <v>#VALUE!</v>
      </c>
      <c r="AC20" s="9" t="e">
        <f t="shared" si="20"/>
        <v>#VALUE!</v>
      </c>
      <c r="AD20" s="10" t="e">
        <f t="shared" si="21"/>
        <v>#VALUE!</v>
      </c>
      <c r="AE20" s="9" t="e">
        <f t="shared" si="22"/>
        <v>#VALUE!</v>
      </c>
      <c r="AF20" s="9" t="e">
        <f t="shared" si="23"/>
        <v>#VALUE!</v>
      </c>
      <c r="AG20" s="10" t="e">
        <f t="shared" si="24"/>
        <v>#VALUE!</v>
      </c>
    </row>
    <row r="21" spans="1:33" ht="12.75" customHeight="1" x14ac:dyDescent="0.15">
      <c r="A21" s="6"/>
      <c r="B21" s="6"/>
      <c r="C21" s="6">
        <v>11</v>
      </c>
      <c r="D21" s="6"/>
      <c r="E21" s="7" t="s">
        <v>41</v>
      </c>
      <c r="F21" s="7">
        <v>6378137</v>
      </c>
      <c r="G21" s="7">
        <v>298.25722356300003</v>
      </c>
      <c r="H21" s="7">
        <f t="shared" si="0"/>
        <v>6.6943799901413165E-3</v>
      </c>
      <c r="I21" s="7">
        <v>0.99960000000000004</v>
      </c>
      <c r="J21" s="7">
        <f t="shared" si="1"/>
        <v>6.7394967422764341E-3</v>
      </c>
      <c r="K21" s="7">
        <f t="shared" si="2"/>
        <v>1.6792203863836958E-3</v>
      </c>
      <c r="L21" s="7">
        <f t="shared" si="3"/>
        <v>6378137</v>
      </c>
      <c r="M21" s="7">
        <f t="shared" si="4"/>
        <v>0</v>
      </c>
      <c r="N21" s="7">
        <f t="shared" si="5"/>
        <v>6.7394967422764341E-3</v>
      </c>
      <c r="O21" s="7">
        <f t="shared" si="6"/>
        <v>6335439.3272928195</v>
      </c>
      <c r="P21" s="7">
        <f t="shared" si="7"/>
        <v>-7.8424166811094334E-2</v>
      </c>
      <c r="Q21" s="7">
        <f t="shared" si="8"/>
        <v>-500000</v>
      </c>
      <c r="R21" s="7">
        <f t="shared" si="9"/>
        <v>0</v>
      </c>
      <c r="S21" s="7">
        <f t="shared" si="10"/>
        <v>-117</v>
      </c>
      <c r="T21" s="7">
        <f t="shared" si="11"/>
        <v>0</v>
      </c>
      <c r="U21" s="7">
        <f t="shared" si="12"/>
        <v>0</v>
      </c>
      <c r="V21" s="7">
        <f t="shared" si="13"/>
        <v>0</v>
      </c>
      <c r="W21" s="7">
        <f t="shared" si="14"/>
        <v>0</v>
      </c>
      <c r="X21" s="7">
        <f t="shared" si="15"/>
        <v>0</v>
      </c>
      <c r="Y21" s="7">
        <f t="shared" si="16"/>
        <v>-7.8343360284355609E-2</v>
      </c>
      <c r="Z21" s="8" t="str">
        <f t="shared" si="17"/>
        <v/>
      </c>
      <c r="AA21" s="8" t="str">
        <f t="shared" si="18"/>
        <v/>
      </c>
      <c r="AB21" s="9" t="e">
        <f t="shared" si="19"/>
        <v>#VALUE!</v>
      </c>
      <c r="AC21" s="9" t="e">
        <f t="shared" si="20"/>
        <v>#VALUE!</v>
      </c>
      <c r="AD21" s="10" t="e">
        <f t="shared" si="21"/>
        <v>#VALUE!</v>
      </c>
      <c r="AE21" s="9" t="e">
        <f t="shared" si="22"/>
        <v>#VALUE!</v>
      </c>
      <c r="AF21" s="9" t="e">
        <f t="shared" si="23"/>
        <v>#VALUE!</v>
      </c>
      <c r="AG21" s="10" t="e">
        <f t="shared" si="24"/>
        <v>#VALUE!</v>
      </c>
    </row>
    <row r="22" spans="1:33" ht="12.75" customHeight="1" x14ac:dyDescent="0.15">
      <c r="A22" s="6"/>
      <c r="B22" s="6"/>
      <c r="C22" s="6">
        <v>11</v>
      </c>
      <c r="D22" s="6"/>
      <c r="E22" s="7" t="s">
        <v>41</v>
      </c>
      <c r="F22" s="7">
        <v>6378137</v>
      </c>
      <c r="G22" s="7">
        <v>298.25722356300003</v>
      </c>
      <c r="H22" s="7">
        <f t="shared" si="0"/>
        <v>6.6943799901413165E-3</v>
      </c>
      <c r="I22" s="7">
        <v>0.99960000000000004</v>
      </c>
      <c r="J22" s="7">
        <f t="shared" si="1"/>
        <v>6.7394967422764341E-3</v>
      </c>
      <c r="K22" s="7">
        <f t="shared" si="2"/>
        <v>1.6792203863836958E-3</v>
      </c>
      <c r="L22" s="7">
        <f t="shared" si="3"/>
        <v>6378137</v>
      </c>
      <c r="M22" s="7">
        <f t="shared" si="4"/>
        <v>0</v>
      </c>
      <c r="N22" s="7">
        <f t="shared" si="5"/>
        <v>6.7394967422764341E-3</v>
      </c>
      <c r="O22" s="7">
        <f t="shared" si="6"/>
        <v>6335439.3272928195</v>
      </c>
      <c r="P22" s="7">
        <f t="shared" si="7"/>
        <v>-7.8424166811094334E-2</v>
      </c>
      <c r="Q22" s="7">
        <f t="shared" si="8"/>
        <v>-500000</v>
      </c>
      <c r="R22" s="7">
        <f t="shared" si="9"/>
        <v>0</v>
      </c>
      <c r="S22" s="7">
        <f t="shared" si="10"/>
        <v>-117</v>
      </c>
      <c r="T22" s="7">
        <f t="shared" si="11"/>
        <v>0</v>
      </c>
      <c r="U22" s="7">
        <f t="shared" si="12"/>
        <v>0</v>
      </c>
      <c r="V22" s="7">
        <f t="shared" si="13"/>
        <v>0</v>
      </c>
      <c r="W22" s="7">
        <f t="shared" si="14"/>
        <v>0</v>
      </c>
      <c r="X22" s="7">
        <f t="shared" si="15"/>
        <v>0</v>
      </c>
      <c r="Y22" s="7">
        <f t="shared" si="16"/>
        <v>-7.8343360284355609E-2</v>
      </c>
      <c r="Z22" s="8" t="str">
        <f t="shared" si="17"/>
        <v/>
      </c>
      <c r="AA22" s="8" t="str">
        <f t="shared" si="18"/>
        <v/>
      </c>
      <c r="AB22" s="9" t="e">
        <f t="shared" si="19"/>
        <v>#VALUE!</v>
      </c>
      <c r="AC22" s="9" t="e">
        <f t="shared" si="20"/>
        <v>#VALUE!</v>
      </c>
      <c r="AD22" s="10" t="e">
        <f t="shared" si="21"/>
        <v>#VALUE!</v>
      </c>
      <c r="AE22" s="9" t="e">
        <f t="shared" si="22"/>
        <v>#VALUE!</v>
      </c>
      <c r="AF22" s="9" t="e">
        <f t="shared" si="23"/>
        <v>#VALUE!</v>
      </c>
      <c r="AG22" s="10" t="e">
        <f t="shared" si="24"/>
        <v>#VALUE!</v>
      </c>
    </row>
    <row r="23" spans="1:33" ht="12.75" customHeight="1" x14ac:dyDescent="0.15">
      <c r="A23" s="6"/>
      <c r="B23" s="6"/>
      <c r="C23" s="6">
        <v>11</v>
      </c>
      <c r="D23" s="6"/>
      <c r="E23" s="7" t="s">
        <v>41</v>
      </c>
      <c r="F23" s="7">
        <v>6378137</v>
      </c>
      <c r="G23" s="7">
        <v>298.25722356300003</v>
      </c>
      <c r="H23" s="7">
        <f t="shared" si="0"/>
        <v>6.6943799901413165E-3</v>
      </c>
      <c r="I23" s="7">
        <v>0.99960000000000004</v>
      </c>
      <c r="J23" s="7">
        <f t="shared" si="1"/>
        <v>6.7394967422764341E-3</v>
      </c>
      <c r="K23" s="7">
        <f t="shared" si="2"/>
        <v>1.6792203863836958E-3</v>
      </c>
      <c r="L23" s="7">
        <f t="shared" si="3"/>
        <v>6378137</v>
      </c>
      <c r="M23" s="7">
        <f t="shared" si="4"/>
        <v>0</v>
      </c>
      <c r="N23" s="7">
        <f t="shared" si="5"/>
        <v>6.7394967422764341E-3</v>
      </c>
      <c r="O23" s="7">
        <f t="shared" si="6"/>
        <v>6335439.3272928195</v>
      </c>
      <c r="P23" s="7">
        <f t="shared" si="7"/>
        <v>-7.8424166811094334E-2</v>
      </c>
      <c r="Q23" s="7">
        <f t="shared" si="8"/>
        <v>-500000</v>
      </c>
      <c r="R23" s="7">
        <f t="shared" si="9"/>
        <v>0</v>
      </c>
      <c r="S23" s="7">
        <f t="shared" si="10"/>
        <v>-117</v>
      </c>
      <c r="T23" s="7">
        <f t="shared" si="11"/>
        <v>0</v>
      </c>
      <c r="U23" s="7">
        <f t="shared" si="12"/>
        <v>0</v>
      </c>
      <c r="V23" s="7">
        <f t="shared" si="13"/>
        <v>0</v>
      </c>
      <c r="W23" s="7">
        <f t="shared" si="14"/>
        <v>0</v>
      </c>
      <c r="X23" s="7">
        <f t="shared" si="15"/>
        <v>0</v>
      </c>
      <c r="Y23" s="7">
        <f t="shared" si="16"/>
        <v>-7.8343360284355609E-2</v>
      </c>
      <c r="Z23" s="8" t="str">
        <f t="shared" si="17"/>
        <v/>
      </c>
      <c r="AA23" s="8" t="str">
        <f t="shared" si="18"/>
        <v/>
      </c>
      <c r="AB23" s="9" t="e">
        <f t="shared" si="19"/>
        <v>#VALUE!</v>
      </c>
      <c r="AC23" s="9" t="e">
        <f t="shared" si="20"/>
        <v>#VALUE!</v>
      </c>
      <c r="AD23" s="10" t="e">
        <f t="shared" si="21"/>
        <v>#VALUE!</v>
      </c>
      <c r="AE23" s="9" t="e">
        <f t="shared" si="22"/>
        <v>#VALUE!</v>
      </c>
      <c r="AF23" s="9" t="e">
        <f t="shared" si="23"/>
        <v>#VALUE!</v>
      </c>
      <c r="AG23" s="10" t="e">
        <f t="shared" si="24"/>
        <v>#VALUE!</v>
      </c>
    </row>
    <row r="24" spans="1:33" ht="12.75" customHeight="1" x14ac:dyDescent="0.15">
      <c r="A24" s="6"/>
      <c r="B24" s="6"/>
      <c r="C24" s="6">
        <v>11</v>
      </c>
      <c r="D24" s="6"/>
      <c r="E24" s="7" t="s">
        <v>41</v>
      </c>
      <c r="F24" s="7">
        <v>6378137</v>
      </c>
      <c r="G24" s="7">
        <v>298.25722356300003</v>
      </c>
      <c r="H24" s="7">
        <f t="shared" si="0"/>
        <v>6.6943799901413165E-3</v>
      </c>
      <c r="I24" s="7">
        <v>0.99960000000000004</v>
      </c>
      <c r="J24" s="7">
        <f t="shared" si="1"/>
        <v>6.7394967422764341E-3</v>
      </c>
      <c r="K24" s="7">
        <f t="shared" si="2"/>
        <v>1.6792203863836958E-3</v>
      </c>
      <c r="L24" s="7">
        <f t="shared" si="3"/>
        <v>6378137</v>
      </c>
      <c r="M24" s="7">
        <f t="shared" si="4"/>
        <v>0</v>
      </c>
      <c r="N24" s="7">
        <f t="shared" si="5"/>
        <v>6.7394967422764341E-3</v>
      </c>
      <c r="O24" s="7">
        <f t="shared" si="6"/>
        <v>6335439.3272928195</v>
      </c>
      <c r="P24" s="7">
        <f t="shared" si="7"/>
        <v>-7.8424166811094334E-2</v>
      </c>
      <c r="Q24" s="7">
        <f t="shared" si="8"/>
        <v>-500000</v>
      </c>
      <c r="R24" s="7">
        <f t="shared" si="9"/>
        <v>0</v>
      </c>
      <c r="S24" s="7">
        <f t="shared" si="10"/>
        <v>-117</v>
      </c>
      <c r="T24" s="7">
        <f t="shared" si="11"/>
        <v>0</v>
      </c>
      <c r="U24" s="7">
        <f t="shared" si="12"/>
        <v>0</v>
      </c>
      <c r="V24" s="7">
        <f t="shared" si="13"/>
        <v>0</v>
      </c>
      <c r="W24" s="7">
        <f t="shared" si="14"/>
        <v>0</v>
      </c>
      <c r="X24" s="7">
        <f t="shared" si="15"/>
        <v>0</v>
      </c>
      <c r="Y24" s="7">
        <f t="shared" si="16"/>
        <v>-7.8343360284355609E-2</v>
      </c>
      <c r="Z24" s="8" t="str">
        <f t="shared" si="17"/>
        <v/>
      </c>
      <c r="AA24" s="8" t="str">
        <f t="shared" si="18"/>
        <v/>
      </c>
      <c r="AB24" s="9" t="e">
        <f t="shared" si="19"/>
        <v>#VALUE!</v>
      </c>
      <c r="AC24" s="9" t="e">
        <f t="shared" si="20"/>
        <v>#VALUE!</v>
      </c>
      <c r="AD24" s="10" t="e">
        <f t="shared" si="21"/>
        <v>#VALUE!</v>
      </c>
      <c r="AE24" s="9" t="e">
        <f t="shared" si="22"/>
        <v>#VALUE!</v>
      </c>
      <c r="AF24" s="9" t="e">
        <f t="shared" si="23"/>
        <v>#VALUE!</v>
      </c>
      <c r="AG24" s="10" t="e">
        <f t="shared" si="24"/>
        <v>#VALUE!</v>
      </c>
    </row>
    <row r="25" spans="1:33" ht="12.75" customHeight="1" x14ac:dyDescent="0.15">
      <c r="A25" s="6"/>
      <c r="B25" s="6"/>
      <c r="C25" s="6">
        <v>11</v>
      </c>
      <c r="D25" s="6"/>
      <c r="E25" s="7" t="s">
        <v>41</v>
      </c>
      <c r="F25" s="7">
        <v>6378137</v>
      </c>
      <c r="G25" s="7">
        <v>298.25722356300003</v>
      </c>
      <c r="H25" s="7">
        <f t="shared" si="0"/>
        <v>6.6943799901413165E-3</v>
      </c>
      <c r="I25" s="7">
        <v>0.99960000000000004</v>
      </c>
      <c r="J25" s="7">
        <f t="shared" si="1"/>
        <v>6.7394967422764341E-3</v>
      </c>
      <c r="K25" s="7">
        <f t="shared" si="2"/>
        <v>1.6792203863836958E-3</v>
      </c>
      <c r="L25" s="7">
        <f t="shared" si="3"/>
        <v>6378137</v>
      </c>
      <c r="M25" s="7">
        <f t="shared" si="4"/>
        <v>0</v>
      </c>
      <c r="N25" s="7">
        <f t="shared" si="5"/>
        <v>6.7394967422764341E-3</v>
      </c>
      <c r="O25" s="7">
        <f t="shared" si="6"/>
        <v>6335439.3272928195</v>
      </c>
      <c r="P25" s="7">
        <f t="shared" si="7"/>
        <v>-7.8424166811094334E-2</v>
      </c>
      <c r="Q25" s="7">
        <f t="shared" si="8"/>
        <v>-500000</v>
      </c>
      <c r="R25" s="7">
        <f t="shared" si="9"/>
        <v>0</v>
      </c>
      <c r="S25" s="7">
        <f t="shared" si="10"/>
        <v>-117</v>
      </c>
      <c r="T25" s="7">
        <f t="shared" si="11"/>
        <v>0</v>
      </c>
      <c r="U25" s="7">
        <f t="shared" si="12"/>
        <v>0</v>
      </c>
      <c r="V25" s="7">
        <f t="shared" si="13"/>
        <v>0</v>
      </c>
      <c r="W25" s="7">
        <f t="shared" si="14"/>
        <v>0</v>
      </c>
      <c r="X25" s="7">
        <f t="shared" si="15"/>
        <v>0</v>
      </c>
      <c r="Y25" s="7">
        <f t="shared" si="16"/>
        <v>-7.8343360284355609E-2</v>
      </c>
      <c r="Z25" s="8" t="str">
        <f t="shared" si="17"/>
        <v/>
      </c>
      <c r="AA25" s="8" t="str">
        <f t="shared" si="18"/>
        <v/>
      </c>
      <c r="AB25" s="9" t="e">
        <f t="shared" si="19"/>
        <v>#VALUE!</v>
      </c>
      <c r="AC25" s="9" t="e">
        <f t="shared" si="20"/>
        <v>#VALUE!</v>
      </c>
      <c r="AD25" s="10" t="e">
        <f t="shared" si="21"/>
        <v>#VALUE!</v>
      </c>
      <c r="AE25" s="9" t="e">
        <f t="shared" si="22"/>
        <v>#VALUE!</v>
      </c>
      <c r="AF25" s="9" t="e">
        <f t="shared" si="23"/>
        <v>#VALUE!</v>
      </c>
      <c r="AG25" s="10" t="e">
        <f t="shared" si="24"/>
        <v>#VALUE!</v>
      </c>
    </row>
    <row r="26" spans="1:33" ht="12.75" customHeight="1" x14ac:dyDescent="0.15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</row>
    <row r="27" spans="1:33" ht="12.75" customHeight="1" x14ac:dyDescent="0.15">
      <c r="A27" s="9"/>
      <c r="B27" s="9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</row>
    <row r="28" spans="1:33" ht="12.75" customHeight="1" x14ac:dyDescent="0.15">
      <c r="A28" s="9"/>
      <c r="B28" s="9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</row>
    <row r="29" spans="1:33" ht="12.75" customHeight="1" x14ac:dyDescent="0.15">
      <c r="A29" s="9"/>
      <c r="B29" s="9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</row>
    <row r="30" spans="1:33" ht="12.75" customHeight="1" x14ac:dyDescent="0.15">
      <c r="A30" s="9"/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</row>
    <row r="31" spans="1:33" ht="12.75" customHeight="1" x14ac:dyDescent="0.15">
      <c r="A31" s="9"/>
      <c r="B31" s="9"/>
      <c r="C31" s="9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</row>
    <row r="32" spans="1:33" ht="12.75" customHeight="1" x14ac:dyDescent="0.15">
      <c r="A32" s="9"/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</row>
    <row r="33" spans="1:33" ht="12.75" customHeight="1" x14ac:dyDescent="0.15">
      <c r="A33" s="9"/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</row>
    <row r="34" spans="1:33" ht="12.75" customHeight="1" x14ac:dyDescent="0.15">
      <c r="A34" s="9"/>
      <c r="B34" s="9"/>
      <c r="C34" s="9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</row>
    <row r="35" spans="1:33" ht="12.75" customHeight="1" x14ac:dyDescent="0.15">
      <c r="A35" s="9"/>
      <c r="B35" s="9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</row>
    <row r="36" spans="1:33" ht="12.75" customHeight="1" x14ac:dyDescent="0.15">
      <c r="A36" s="9"/>
      <c r="B36" s="9"/>
      <c r="C36" s="9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</row>
    <row r="37" spans="1:33" ht="12.75" customHeight="1" x14ac:dyDescent="0.15">
      <c r="A37" s="9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</row>
    <row r="38" spans="1:33" ht="12.75" customHeight="1" x14ac:dyDescent="0.15">
      <c r="A38" s="9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</row>
    <row r="39" spans="1:33" ht="12.75" customHeight="1" x14ac:dyDescent="0.15">
      <c r="A39" s="9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</row>
    <row r="40" spans="1:33" ht="12.75" customHeight="1" x14ac:dyDescent="0.15">
      <c r="A40" s="9"/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  <c r="AC40" s="9"/>
      <c r="AD40" s="9"/>
      <c r="AE40" s="9"/>
      <c r="AF40" s="9"/>
      <c r="AG40" s="9"/>
    </row>
    <row r="41" spans="1:33" ht="12.75" customHeight="1" x14ac:dyDescent="0.15">
      <c r="A41" s="9"/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  <c r="AC41" s="9"/>
      <c r="AD41" s="9"/>
      <c r="AE41" s="9"/>
      <c r="AF41" s="9"/>
      <c r="AG41" s="9"/>
    </row>
    <row r="42" spans="1:33" ht="12.75" customHeight="1" x14ac:dyDescent="0.15">
      <c r="A42" s="9"/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  <c r="AC42" s="9"/>
      <c r="AD42" s="9"/>
      <c r="AE42" s="9"/>
      <c r="AF42" s="9"/>
      <c r="AG42" s="9"/>
    </row>
    <row r="43" spans="1:33" ht="12.75" customHeight="1" x14ac:dyDescent="0.15">
      <c r="A43" s="9"/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  <c r="AC43" s="9"/>
      <c r="AD43" s="9"/>
      <c r="AE43" s="9"/>
      <c r="AF43" s="9"/>
      <c r="AG43" s="9"/>
    </row>
    <row r="44" spans="1:33" ht="12.75" customHeight="1" x14ac:dyDescent="0.15">
      <c r="A44" s="9"/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  <c r="AC44" s="9"/>
      <c r="AD44" s="9"/>
      <c r="AE44" s="9"/>
      <c r="AF44" s="9"/>
      <c r="AG44" s="9"/>
    </row>
    <row r="45" spans="1:33" ht="12.75" customHeight="1" x14ac:dyDescent="0.15">
      <c r="A45" s="9"/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  <c r="AC45" s="9"/>
      <c r="AD45" s="9"/>
      <c r="AE45" s="9"/>
      <c r="AF45" s="9"/>
      <c r="AG45" s="9"/>
    </row>
    <row r="46" spans="1:33" ht="12.75" customHeight="1" x14ac:dyDescent="0.15">
      <c r="A46" s="9"/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  <c r="AC46" s="9"/>
      <c r="AD46" s="9"/>
      <c r="AE46" s="9"/>
      <c r="AF46" s="9"/>
      <c r="AG46" s="9"/>
    </row>
    <row r="47" spans="1:33" ht="12.75" customHeight="1" x14ac:dyDescent="0.15">
      <c r="A47" s="9"/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  <c r="AC47" s="9"/>
      <c r="AD47" s="9"/>
      <c r="AE47" s="9"/>
      <c r="AF47" s="9"/>
      <c r="AG47" s="9"/>
    </row>
    <row r="48" spans="1:33" ht="12.75" customHeight="1" x14ac:dyDescent="0.15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</row>
    <row r="49" spans="1:33" ht="12.75" customHeight="1" x14ac:dyDescent="0.15">
      <c r="A49" s="9"/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  <c r="AC49" s="9"/>
      <c r="AD49" s="9"/>
      <c r="AE49" s="9"/>
      <c r="AF49" s="9"/>
      <c r="AG49" s="9"/>
    </row>
    <row r="50" spans="1:33" ht="12.75" customHeight="1" x14ac:dyDescent="0.15">
      <c r="A50" s="9"/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</row>
    <row r="51" spans="1:33" ht="12.75" customHeight="1" x14ac:dyDescent="0.15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</row>
    <row r="52" spans="1:33" ht="12.75" customHeight="1" x14ac:dyDescent="0.15">
      <c r="A52" s="9"/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  <c r="AC52" s="9"/>
      <c r="AD52" s="9"/>
      <c r="AE52" s="9"/>
      <c r="AF52" s="9"/>
      <c r="AG52" s="9"/>
    </row>
    <row r="53" spans="1:33" ht="12.75" customHeight="1" x14ac:dyDescent="0.15">
      <c r="A53" s="9"/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  <c r="AC53" s="9"/>
      <c r="AD53" s="9"/>
      <c r="AE53" s="9"/>
      <c r="AF53" s="9"/>
      <c r="AG53" s="9"/>
    </row>
    <row r="54" spans="1:33" ht="12.75" customHeight="1" x14ac:dyDescent="0.15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</row>
    <row r="55" spans="1:33" ht="12.75" customHeight="1" x14ac:dyDescent="0.15">
      <c r="A55" s="9"/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  <c r="AC55" s="9"/>
      <c r="AD55" s="9"/>
      <c r="AE55" s="9"/>
      <c r="AF55" s="9"/>
      <c r="AG55" s="9"/>
    </row>
    <row r="56" spans="1:33" ht="12.75" customHeight="1" x14ac:dyDescent="0.15">
      <c r="A56" s="9"/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  <c r="AC56" s="9"/>
      <c r="AD56" s="9"/>
      <c r="AE56" s="9"/>
      <c r="AF56" s="9"/>
      <c r="AG56" s="9"/>
    </row>
    <row r="57" spans="1:33" ht="12.75" customHeight="1" x14ac:dyDescent="0.15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</row>
    <row r="58" spans="1:33" ht="12.75" customHeight="1" x14ac:dyDescent="0.15">
      <c r="A58" s="9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  <c r="AC58" s="9"/>
      <c r="AD58" s="9"/>
      <c r="AE58" s="9"/>
      <c r="AF58" s="9"/>
      <c r="AG58" s="9"/>
    </row>
    <row r="59" spans="1:33" ht="12.75" customHeight="1" x14ac:dyDescent="0.15">
      <c r="A59" s="9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  <c r="AC59" s="9"/>
      <c r="AD59" s="9"/>
      <c r="AE59" s="9"/>
      <c r="AF59" s="9"/>
      <c r="AG59" s="9"/>
    </row>
    <row r="60" spans="1:33" ht="12.75" customHeight="1" x14ac:dyDescent="0.15">
      <c r="A60" s="9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  <c r="AC60" s="9"/>
      <c r="AD60" s="9"/>
      <c r="AE60" s="9"/>
      <c r="AF60" s="9"/>
      <c r="AG60" s="9"/>
    </row>
    <row r="61" spans="1:33" ht="12.75" customHeight="1" x14ac:dyDescent="0.15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</row>
    <row r="62" spans="1:33" ht="12.75" customHeight="1" x14ac:dyDescent="0.15">
      <c r="A62" s="9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  <c r="AC62" s="9"/>
      <c r="AD62" s="9"/>
      <c r="AE62" s="9"/>
      <c r="AF62" s="9"/>
      <c r="AG62" s="9"/>
    </row>
    <row r="63" spans="1:33" ht="12.75" customHeight="1" x14ac:dyDescent="0.15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</row>
    <row r="64" spans="1:33" ht="12.75" customHeight="1" x14ac:dyDescent="0.15">
      <c r="A64" s="9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  <c r="AC64" s="9"/>
      <c r="AD64" s="9"/>
      <c r="AE64" s="9"/>
      <c r="AF64" s="9"/>
      <c r="AG64" s="9"/>
    </row>
    <row r="65" spans="1:33" ht="12.75" customHeight="1" x14ac:dyDescent="0.15">
      <c r="A65" s="9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  <c r="AC65" s="9"/>
      <c r="AD65" s="9"/>
      <c r="AE65" s="9"/>
      <c r="AF65" s="9"/>
      <c r="AG65" s="9"/>
    </row>
    <row r="66" spans="1:33" ht="12.75" customHeight="1" x14ac:dyDescent="0.15">
      <c r="A66" s="9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  <c r="AC66" s="9"/>
      <c r="AD66" s="9"/>
      <c r="AE66" s="9"/>
      <c r="AF66" s="9"/>
      <c r="AG66" s="9"/>
    </row>
    <row r="67" spans="1:33" ht="12.75" customHeight="1" x14ac:dyDescent="0.15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</row>
    <row r="68" spans="1:33" ht="12.75" customHeight="1" x14ac:dyDescent="0.15">
      <c r="A68" s="9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  <c r="AC68" s="9"/>
      <c r="AD68" s="9"/>
      <c r="AE68" s="9"/>
      <c r="AF68" s="9"/>
      <c r="AG68" s="9"/>
    </row>
    <row r="69" spans="1:33" ht="12.75" customHeight="1" x14ac:dyDescent="0.15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</row>
    <row r="70" spans="1:33" ht="12.75" customHeight="1" x14ac:dyDescent="0.15">
      <c r="A70" s="9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  <c r="AC70" s="9"/>
      <c r="AD70" s="9"/>
      <c r="AE70" s="9"/>
      <c r="AF70" s="9"/>
      <c r="AG70" s="9"/>
    </row>
    <row r="71" spans="1:33" ht="12.75" customHeight="1" x14ac:dyDescent="0.15">
      <c r="A71" s="9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  <c r="AC71" s="9"/>
      <c r="AD71" s="9"/>
      <c r="AE71" s="9"/>
      <c r="AF71" s="9"/>
      <c r="AG71" s="9"/>
    </row>
    <row r="72" spans="1:33" ht="12.75" customHeight="1" x14ac:dyDescent="0.15">
      <c r="A72" s="9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  <c r="AC72" s="9"/>
      <c r="AD72" s="9"/>
      <c r="AE72" s="9"/>
      <c r="AF72" s="9"/>
      <c r="AG72" s="9"/>
    </row>
    <row r="73" spans="1:33" ht="12.75" customHeight="1" x14ac:dyDescent="0.15">
      <c r="A73" s="9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  <c r="AC73" s="9"/>
      <c r="AD73" s="9"/>
      <c r="AE73" s="9"/>
      <c r="AF73" s="9"/>
      <c r="AG73" s="9"/>
    </row>
    <row r="74" spans="1:33" ht="12.75" customHeight="1" x14ac:dyDescent="0.15">
      <c r="A74" s="9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</row>
    <row r="75" spans="1:33" ht="12.75" customHeight="1" x14ac:dyDescent="0.15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</row>
    <row r="76" spans="1:33" ht="12.75" customHeight="1" x14ac:dyDescent="0.15">
      <c r="A76" s="9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  <c r="AC76" s="9"/>
      <c r="AD76" s="9"/>
      <c r="AE76" s="9"/>
      <c r="AF76" s="9"/>
      <c r="AG76" s="9"/>
    </row>
    <row r="77" spans="1:33" ht="12.75" customHeight="1" x14ac:dyDescent="0.15">
      <c r="A77" s="9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  <c r="AC77" s="9"/>
      <c r="AD77" s="9"/>
      <c r="AE77" s="9"/>
      <c r="AF77" s="9"/>
      <c r="AG77" s="9"/>
    </row>
    <row r="78" spans="1:33" ht="12.75" customHeight="1" x14ac:dyDescent="0.15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</row>
    <row r="79" spans="1:33" ht="12.75" customHeight="1" x14ac:dyDescent="0.15">
      <c r="A79" s="9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  <c r="AC79" s="9"/>
      <c r="AD79" s="9"/>
      <c r="AE79" s="9"/>
      <c r="AF79" s="9"/>
      <c r="AG79" s="9"/>
    </row>
    <row r="80" spans="1:33" ht="12.75" customHeight="1" x14ac:dyDescent="0.15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  <c r="AC80" s="9"/>
      <c r="AD80" s="9"/>
      <c r="AE80" s="9"/>
      <c r="AF80" s="9"/>
      <c r="AG80" s="9"/>
    </row>
    <row r="81" spans="1:33" ht="12.75" customHeight="1" x14ac:dyDescent="0.15">
      <c r="A81" s="9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  <c r="AC81" s="9"/>
      <c r="AD81" s="9"/>
      <c r="AE81" s="9"/>
      <c r="AF81" s="9"/>
      <c r="AG81" s="9"/>
    </row>
    <row r="82" spans="1:33" ht="12.75" customHeight="1" x14ac:dyDescent="0.15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  <c r="AC82" s="9"/>
      <c r="AD82" s="9"/>
      <c r="AE82" s="9"/>
      <c r="AF82" s="9"/>
      <c r="AG82" s="9"/>
    </row>
    <row r="83" spans="1:33" ht="12.75" customHeight="1" x14ac:dyDescent="0.15">
      <c r="A83" s="9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  <c r="AC83" s="9"/>
      <c r="AD83" s="9"/>
      <c r="AE83" s="9"/>
      <c r="AF83" s="9"/>
      <c r="AG83" s="9"/>
    </row>
    <row r="84" spans="1:33" ht="12.75" customHeight="1" x14ac:dyDescent="0.15">
      <c r="A84" s="9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  <c r="AC84" s="9"/>
      <c r="AD84" s="9"/>
      <c r="AE84" s="9"/>
      <c r="AF84" s="9"/>
      <c r="AG84" s="9"/>
    </row>
    <row r="85" spans="1:33" ht="12.75" customHeight="1" x14ac:dyDescent="0.15">
      <c r="A85" s="9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  <c r="AC85" s="9"/>
      <c r="AD85" s="9"/>
      <c r="AE85" s="9"/>
      <c r="AF85" s="9"/>
      <c r="AG85" s="9"/>
    </row>
    <row r="86" spans="1:33" ht="12.75" customHeight="1" x14ac:dyDescent="0.15">
      <c r="A86" s="9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  <c r="AC86" s="9"/>
      <c r="AD86" s="9"/>
      <c r="AE86" s="9"/>
      <c r="AF86" s="9"/>
      <c r="AG86" s="9"/>
    </row>
    <row r="87" spans="1:33" ht="12.75" customHeight="1" x14ac:dyDescent="0.15">
      <c r="A87" s="9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  <c r="AC87" s="9"/>
      <c r="AD87" s="9"/>
      <c r="AE87" s="9"/>
      <c r="AF87" s="9"/>
      <c r="AG87" s="9"/>
    </row>
    <row r="88" spans="1:33" ht="12.75" customHeight="1" x14ac:dyDescent="0.15">
      <c r="A88" s="9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  <c r="AC88" s="9"/>
      <c r="AD88" s="9"/>
      <c r="AE88" s="9"/>
      <c r="AF88" s="9"/>
      <c r="AG88" s="9"/>
    </row>
    <row r="89" spans="1:33" ht="12.75" customHeight="1" x14ac:dyDescent="0.15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</row>
    <row r="90" spans="1:33" ht="12.75" customHeight="1" x14ac:dyDescent="0.15">
      <c r="A90" s="9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  <c r="AC90" s="9"/>
      <c r="AD90" s="9"/>
      <c r="AE90" s="9"/>
      <c r="AF90" s="9"/>
      <c r="AG90" s="9"/>
    </row>
    <row r="91" spans="1:33" ht="12.75" customHeight="1" x14ac:dyDescent="0.15">
      <c r="A91" s="9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9"/>
      <c r="AE91" s="9"/>
      <c r="AF91" s="9"/>
      <c r="AG91" s="9"/>
    </row>
    <row r="92" spans="1:33" ht="12.75" customHeight="1" x14ac:dyDescent="0.15">
      <c r="A92" s="9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  <c r="AC92" s="9"/>
      <c r="AD92" s="9"/>
      <c r="AE92" s="9"/>
      <c r="AF92" s="9"/>
      <c r="AG92" s="9"/>
    </row>
    <row r="93" spans="1:33" ht="12.75" customHeight="1" x14ac:dyDescent="0.15">
      <c r="A93" s="9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</row>
    <row r="94" spans="1:33" ht="12.75" customHeight="1" x14ac:dyDescent="0.15">
      <c r="A94" s="9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  <c r="AC94" s="9"/>
      <c r="AD94" s="9"/>
      <c r="AE94" s="9"/>
      <c r="AF94" s="9"/>
      <c r="AG94" s="9"/>
    </row>
    <row r="95" spans="1:33" ht="12.75" customHeight="1" x14ac:dyDescent="0.15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</row>
    <row r="96" spans="1:33" ht="12.75" customHeight="1" x14ac:dyDescent="0.15">
      <c r="A96" s="9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  <c r="AC96" s="9"/>
      <c r="AD96" s="9"/>
      <c r="AE96" s="9"/>
      <c r="AF96" s="9"/>
      <c r="AG96" s="9"/>
    </row>
    <row r="97" spans="1:33" ht="12.75" customHeight="1" x14ac:dyDescent="0.15">
      <c r="A97" s="9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  <c r="AC97" s="9"/>
      <c r="AD97" s="9"/>
      <c r="AE97" s="9"/>
      <c r="AF97" s="9"/>
      <c r="AG97" s="9"/>
    </row>
    <row r="98" spans="1:33" ht="12.75" customHeight="1" x14ac:dyDescent="0.15">
      <c r="A98" s="9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  <c r="AC98" s="9"/>
      <c r="AD98" s="9"/>
      <c r="AE98" s="9"/>
      <c r="AF98" s="9"/>
      <c r="AG98" s="9"/>
    </row>
    <row r="99" spans="1:33" ht="12.75" customHeight="1" x14ac:dyDescent="0.15">
      <c r="A99" s="9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  <c r="AC99" s="9"/>
      <c r="AD99" s="9"/>
      <c r="AE99" s="9"/>
      <c r="AF99" s="9"/>
      <c r="AG99" s="9"/>
    </row>
    <row r="100" spans="1:33" ht="12.75" customHeight="1" x14ac:dyDescent="0.15">
      <c r="A100" s="9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  <c r="AC100" s="9"/>
      <c r="AD100" s="9"/>
      <c r="AE100" s="9"/>
      <c r="AF100" s="9"/>
      <c r="AG100" s="9"/>
    </row>
    <row r="101" spans="1:33" ht="12.75" customHeight="1" x14ac:dyDescent="0.15">
      <c r="A101" s="9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  <c r="AC101" s="9"/>
      <c r="AD101" s="9"/>
      <c r="AE101" s="9"/>
      <c r="AF101" s="9"/>
      <c r="AG101" s="9"/>
    </row>
    <row r="102" spans="1:33" ht="12.75" customHeight="1" x14ac:dyDescent="0.15">
      <c r="A102" s="9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  <c r="AC102" s="9"/>
      <c r="AD102" s="9"/>
      <c r="AE102" s="9"/>
      <c r="AF102" s="9"/>
      <c r="AG102" s="9"/>
    </row>
    <row r="103" spans="1:33" ht="12.75" customHeight="1" x14ac:dyDescent="0.15">
      <c r="A103" s="9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  <c r="AC103" s="9"/>
      <c r="AD103" s="9"/>
      <c r="AE103" s="9"/>
      <c r="AF103" s="9"/>
      <c r="AG103" s="9"/>
    </row>
    <row r="104" spans="1:33" ht="12.75" customHeight="1" x14ac:dyDescent="0.15">
      <c r="A104" s="9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  <c r="AC104" s="9"/>
      <c r="AD104" s="9"/>
      <c r="AE104" s="9"/>
      <c r="AF104" s="9"/>
      <c r="AG104" s="9"/>
    </row>
    <row r="105" spans="1:33" ht="12.75" customHeight="1" x14ac:dyDescent="0.15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</row>
    <row r="106" spans="1:33" ht="12.75" customHeight="1" x14ac:dyDescent="0.15">
      <c r="A106" s="9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  <c r="AC106" s="9"/>
      <c r="AD106" s="9"/>
      <c r="AE106" s="9"/>
      <c r="AF106" s="9"/>
      <c r="AG106" s="9"/>
    </row>
    <row r="107" spans="1:33" ht="12.75" customHeight="1" x14ac:dyDescent="0.15">
      <c r="A107" s="9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  <c r="AC107" s="9"/>
      <c r="AD107" s="9"/>
      <c r="AE107" s="9"/>
      <c r="AF107" s="9"/>
      <c r="AG107" s="9"/>
    </row>
    <row r="108" spans="1:33" ht="12.75" customHeight="1" x14ac:dyDescent="0.15">
      <c r="A108" s="9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  <c r="AC108" s="9"/>
      <c r="AD108" s="9"/>
      <c r="AE108" s="9"/>
      <c r="AF108" s="9"/>
      <c r="AG108" s="9"/>
    </row>
    <row r="109" spans="1:33" ht="12.75" customHeight="1" x14ac:dyDescent="0.15">
      <c r="A109" s="9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  <c r="AC109" s="9"/>
      <c r="AD109" s="9"/>
      <c r="AE109" s="9"/>
      <c r="AF109" s="9"/>
      <c r="AG109" s="9"/>
    </row>
    <row r="110" spans="1:33" ht="12.75" customHeight="1" x14ac:dyDescent="0.15">
      <c r="A110" s="9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  <c r="AC110" s="9"/>
      <c r="AD110" s="9"/>
      <c r="AE110" s="9"/>
      <c r="AF110" s="9"/>
      <c r="AG110" s="9"/>
    </row>
    <row r="111" spans="1:33" ht="12.75" customHeight="1" x14ac:dyDescent="0.15">
      <c r="A111" s="9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  <c r="AC111" s="9"/>
      <c r="AD111" s="9"/>
      <c r="AE111" s="9"/>
      <c r="AF111" s="9"/>
      <c r="AG111" s="9"/>
    </row>
    <row r="112" spans="1:33" ht="12.75" customHeight="1" x14ac:dyDescent="0.15">
      <c r="A112" s="9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  <c r="AC112" s="9"/>
      <c r="AD112" s="9"/>
      <c r="AE112" s="9"/>
      <c r="AF112" s="9"/>
      <c r="AG112" s="9"/>
    </row>
    <row r="113" spans="1:33" ht="12.75" customHeight="1" x14ac:dyDescent="0.15">
      <c r="A113" s="9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  <c r="AC113" s="9"/>
      <c r="AD113" s="9"/>
      <c r="AE113" s="9"/>
      <c r="AF113" s="9"/>
      <c r="AG113" s="9"/>
    </row>
    <row r="114" spans="1:33" ht="12.75" customHeight="1" x14ac:dyDescent="0.15">
      <c r="A114" s="9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  <c r="AC114" s="9"/>
      <c r="AD114" s="9"/>
      <c r="AE114" s="9"/>
      <c r="AF114" s="9"/>
      <c r="AG114" s="9"/>
    </row>
    <row r="115" spans="1:33" ht="12.75" customHeight="1" x14ac:dyDescent="0.15">
      <c r="A115" s="9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  <c r="AC115" s="9"/>
      <c r="AD115" s="9"/>
      <c r="AE115" s="9"/>
      <c r="AF115" s="9"/>
      <c r="AG115" s="9"/>
    </row>
    <row r="116" spans="1:33" ht="12.75" customHeight="1" x14ac:dyDescent="0.15">
      <c r="A116" s="9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  <c r="AC116" s="9"/>
      <c r="AD116" s="9"/>
      <c r="AE116" s="9"/>
      <c r="AF116" s="9"/>
      <c r="AG116" s="9"/>
    </row>
    <row r="117" spans="1:33" ht="12.75" customHeight="1" x14ac:dyDescent="0.15">
      <c r="A117" s="9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  <c r="AC117" s="9"/>
      <c r="AD117" s="9"/>
      <c r="AE117" s="9"/>
      <c r="AF117" s="9"/>
      <c r="AG117" s="9"/>
    </row>
    <row r="118" spans="1:33" ht="12.75" customHeight="1" x14ac:dyDescent="0.15">
      <c r="A118" s="9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  <c r="AC118" s="9"/>
      <c r="AD118" s="9"/>
      <c r="AE118" s="9"/>
      <c r="AF118" s="9"/>
      <c r="AG118" s="9"/>
    </row>
    <row r="119" spans="1:33" ht="12.75" customHeight="1" x14ac:dyDescent="0.15">
      <c r="A119" s="9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  <c r="AC119" s="9"/>
      <c r="AD119" s="9"/>
      <c r="AE119" s="9"/>
      <c r="AF119" s="9"/>
      <c r="AG119" s="9"/>
    </row>
    <row r="120" spans="1:33" ht="12.75" customHeight="1" x14ac:dyDescent="0.15">
      <c r="A120" s="9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  <c r="AC120" s="9"/>
      <c r="AD120" s="9"/>
      <c r="AE120" s="9"/>
      <c r="AF120" s="9"/>
      <c r="AG120" s="9"/>
    </row>
    <row r="121" spans="1:33" ht="12.75" customHeight="1" x14ac:dyDescent="0.15">
      <c r="A121" s="9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  <c r="AC121" s="9"/>
      <c r="AD121" s="9"/>
      <c r="AE121" s="9"/>
      <c r="AF121" s="9"/>
      <c r="AG121" s="9"/>
    </row>
    <row r="122" spans="1:33" ht="12.75" customHeight="1" x14ac:dyDescent="0.15">
      <c r="A122" s="9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  <c r="AC122" s="9"/>
      <c r="AD122" s="9"/>
      <c r="AE122" s="9"/>
      <c r="AF122" s="9"/>
      <c r="AG122" s="9"/>
    </row>
    <row r="123" spans="1:33" ht="12.75" customHeight="1" x14ac:dyDescent="0.15">
      <c r="A123" s="9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  <c r="AC123" s="9"/>
      <c r="AD123" s="9"/>
      <c r="AE123" s="9"/>
      <c r="AF123" s="9"/>
      <c r="AG123" s="9"/>
    </row>
    <row r="124" spans="1:33" ht="12.75" customHeight="1" x14ac:dyDescent="0.15">
      <c r="A124" s="9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  <c r="AC124" s="9"/>
      <c r="AD124" s="9"/>
      <c r="AE124" s="9"/>
      <c r="AF124" s="9"/>
      <c r="AG124" s="9"/>
    </row>
    <row r="125" spans="1:33" ht="12.75" customHeight="1" x14ac:dyDescent="0.15">
      <c r="A125" s="9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  <c r="AC125" s="9"/>
      <c r="AD125" s="9"/>
      <c r="AE125" s="9"/>
      <c r="AF125" s="9"/>
      <c r="AG125" s="9"/>
    </row>
    <row r="126" spans="1:33" ht="12.75" customHeight="1" x14ac:dyDescent="0.15">
      <c r="A126" s="9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  <c r="AC126" s="9"/>
      <c r="AD126" s="9"/>
      <c r="AE126" s="9"/>
      <c r="AF126" s="9"/>
      <c r="AG126" s="9"/>
    </row>
    <row r="127" spans="1:33" ht="12.75" customHeight="1" x14ac:dyDescent="0.15">
      <c r="A127" s="9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  <c r="AC127" s="9"/>
      <c r="AD127" s="9"/>
      <c r="AE127" s="9"/>
      <c r="AF127" s="9"/>
      <c r="AG127" s="9"/>
    </row>
    <row r="128" spans="1:33" ht="12.75" customHeight="1" x14ac:dyDescent="0.15">
      <c r="A128" s="9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  <c r="AC128" s="9"/>
      <c r="AD128" s="9"/>
      <c r="AE128" s="9"/>
      <c r="AF128" s="9"/>
      <c r="AG128" s="9"/>
    </row>
    <row r="129" spans="1:33" ht="12.75" customHeight="1" x14ac:dyDescent="0.15">
      <c r="A129" s="9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  <c r="AC129" s="9"/>
      <c r="AD129" s="9"/>
      <c r="AE129" s="9"/>
      <c r="AF129" s="9"/>
      <c r="AG129" s="9"/>
    </row>
    <row r="130" spans="1:33" ht="12.75" customHeight="1" x14ac:dyDescent="0.15">
      <c r="A130" s="9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  <c r="AC130" s="9"/>
      <c r="AD130" s="9"/>
      <c r="AE130" s="9"/>
      <c r="AF130" s="9"/>
      <c r="AG130" s="9"/>
    </row>
    <row r="131" spans="1:33" ht="12.75" customHeight="1" x14ac:dyDescent="0.15">
      <c r="A131" s="9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  <c r="AC131" s="9"/>
      <c r="AD131" s="9"/>
      <c r="AE131" s="9"/>
      <c r="AF131" s="9"/>
      <c r="AG131" s="9"/>
    </row>
    <row r="132" spans="1:33" ht="12.75" customHeight="1" x14ac:dyDescent="0.15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</row>
    <row r="133" spans="1:33" ht="12.75" customHeight="1" x14ac:dyDescent="0.15">
      <c r="A133" s="9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  <c r="AC133" s="9"/>
      <c r="AD133" s="9"/>
      <c r="AE133" s="9"/>
      <c r="AF133" s="9"/>
      <c r="AG133" s="9"/>
    </row>
    <row r="134" spans="1:33" ht="12.75" customHeight="1" x14ac:dyDescent="0.15">
      <c r="A134" s="9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  <c r="AC134" s="9"/>
      <c r="AD134" s="9"/>
      <c r="AE134" s="9"/>
      <c r="AF134" s="9"/>
      <c r="AG134" s="9"/>
    </row>
    <row r="135" spans="1:33" ht="12.75" customHeight="1" x14ac:dyDescent="0.15">
      <c r="A135" s="9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  <c r="AC135" s="9"/>
      <c r="AD135" s="9"/>
      <c r="AE135" s="9"/>
      <c r="AF135" s="9"/>
      <c r="AG135" s="9"/>
    </row>
    <row r="136" spans="1:33" ht="12.75" customHeight="1" x14ac:dyDescent="0.15">
      <c r="A136" s="9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  <c r="AC136" s="9"/>
      <c r="AD136" s="9"/>
      <c r="AE136" s="9"/>
      <c r="AF136" s="9"/>
      <c r="AG136" s="9"/>
    </row>
    <row r="137" spans="1:33" ht="12.75" customHeight="1" x14ac:dyDescent="0.15">
      <c r="A137" s="9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  <c r="AC137" s="9"/>
      <c r="AD137" s="9"/>
      <c r="AE137" s="9"/>
      <c r="AF137" s="9"/>
      <c r="AG137" s="9"/>
    </row>
    <row r="138" spans="1:33" ht="12.75" customHeight="1" x14ac:dyDescent="0.15">
      <c r="A138" s="9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  <c r="AC138" s="9"/>
      <c r="AD138" s="9"/>
      <c r="AE138" s="9"/>
      <c r="AF138" s="9"/>
      <c r="AG138" s="9"/>
    </row>
    <row r="139" spans="1:33" ht="12.75" customHeight="1" x14ac:dyDescent="0.15">
      <c r="A139" s="9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  <c r="AC139" s="9"/>
      <c r="AD139" s="9"/>
      <c r="AE139" s="9"/>
      <c r="AF139" s="9"/>
      <c r="AG139" s="9"/>
    </row>
    <row r="140" spans="1:33" ht="12.75" customHeight="1" x14ac:dyDescent="0.15">
      <c r="A140" s="9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  <c r="AC140" s="9"/>
      <c r="AD140" s="9"/>
      <c r="AE140" s="9"/>
      <c r="AF140" s="9"/>
      <c r="AG140" s="9"/>
    </row>
    <row r="141" spans="1:33" ht="12.75" customHeight="1" x14ac:dyDescent="0.15">
      <c r="A141" s="9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  <c r="AC141" s="9"/>
      <c r="AD141" s="9"/>
      <c r="AE141" s="9"/>
      <c r="AF141" s="9"/>
      <c r="AG141" s="9"/>
    </row>
    <row r="142" spans="1:33" ht="12.75" customHeight="1" x14ac:dyDescent="0.15">
      <c r="A142" s="9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  <c r="AC142" s="9"/>
      <c r="AD142" s="9"/>
      <c r="AE142" s="9"/>
      <c r="AF142" s="9"/>
      <c r="AG142" s="9"/>
    </row>
    <row r="143" spans="1:33" ht="12.75" customHeight="1" x14ac:dyDescent="0.15">
      <c r="A143" s="9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  <c r="AC143" s="9"/>
      <c r="AD143" s="9"/>
      <c r="AE143" s="9"/>
      <c r="AF143" s="9"/>
      <c r="AG143" s="9"/>
    </row>
    <row r="144" spans="1:33" ht="12.75" customHeight="1" x14ac:dyDescent="0.15">
      <c r="A144" s="9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  <c r="AC144" s="9"/>
      <c r="AD144" s="9"/>
      <c r="AE144" s="9"/>
      <c r="AF144" s="9"/>
      <c r="AG144" s="9"/>
    </row>
    <row r="145" spans="1:33" ht="12.75" customHeight="1" x14ac:dyDescent="0.15">
      <c r="A145" s="9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  <c r="AC145" s="9"/>
      <c r="AD145" s="9"/>
      <c r="AE145" s="9"/>
      <c r="AF145" s="9"/>
      <c r="AG145" s="9"/>
    </row>
    <row r="146" spans="1:33" ht="12.75" customHeight="1" x14ac:dyDescent="0.15">
      <c r="A146" s="9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  <c r="AC146" s="9"/>
      <c r="AD146" s="9"/>
      <c r="AE146" s="9"/>
      <c r="AF146" s="9"/>
      <c r="AG146" s="9"/>
    </row>
    <row r="147" spans="1:33" ht="12.75" customHeight="1" x14ac:dyDescent="0.15">
      <c r="A147" s="9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  <c r="AC147" s="9"/>
      <c r="AD147" s="9"/>
      <c r="AE147" s="9"/>
      <c r="AF147" s="9"/>
      <c r="AG147" s="9"/>
    </row>
    <row r="148" spans="1:33" ht="12.75" customHeight="1" x14ac:dyDescent="0.15">
      <c r="A148" s="9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  <c r="AC148" s="9"/>
      <c r="AD148" s="9"/>
      <c r="AE148" s="9"/>
      <c r="AF148" s="9"/>
      <c r="AG148" s="9"/>
    </row>
    <row r="149" spans="1:33" ht="12.75" customHeight="1" x14ac:dyDescent="0.15">
      <c r="A149" s="9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  <c r="AC149" s="9"/>
      <c r="AD149" s="9"/>
      <c r="AE149" s="9"/>
      <c r="AF149" s="9"/>
      <c r="AG149" s="9"/>
    </row>
    <row r="150" spans="1:33" ht="12.75" customHeight="1" x14ac:dyDescent="0.15">
      <c r="A150" s="9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  <c r="AC150" s="9"/>
      <c r="AD150" s="9"/>
      <c r="AE150" s="9"/>
      <c r="AF150" s="9"/>
      <c r="AG150" s="9"/>
    </row>
    <row r="151" spans="1:33" ht="12.75" customHeight="1" x14ac:dyDescent="0.15">
      <c r="A151" s="9"/>
      <c r="B151" s="9"/>
      <c r="C151" s="9"/>
      <c r="D151" s="9"/>
      <c r="E151" s="9"/>
      <c r="F151" s="9"/>
      <c r="G151" s="9"/>
      <c r="H151" s="9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  <c r="AC151" s="9"/>
      <c r="AD151" s="9"/>
      <c r="AE151" s="9"/>
      <c r="AF151" s="9"/>
      <c r="AG151" s="9"/>
    </row>
    <row r="152" spans="1:33" ht="12.75" customHeight="1" x14ac:dyDescent="0.15">
      <c r="A152" s="9"/>
      <c r="B152" s="9"/>
      <c r="C152" s="9"/>
      <c r="D152" s="9"/>
      <c r="E152" s="9"/>
      <c r="F152" s="9"/>
      <c r="G152" s="9"/>
      <c r="H152" s="9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  <c r="AC152" s="9"/>
      <c r="AD152" s="9"/>
      <c r="AE152" s="9"/>
      <c r="AF152" s="9"/>
      <c r="AG152" s="9"/>
    </row>
    <row r="153" spans="1:33" ht="12.75" customHeight="1" x14ac:dyDescent="0.15">
      <c r="A153" s="9"/>
      <c r="B153" s="9"/>
      <c r="C153" s="9"/>
      <c r="D153" s="9"/>
      <c r="E153" s="9"/>
      <c r="F153" s="9"/>
      <c r="G153" s="9"/>
      <c r="H153" s="9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  <c r="AC153" s="9"/>
      <c r="AD153" s="9"/>
      <c r="AE153" s="9"/>
      <c r="AF153" s="9"/>
      <c r="AG153" s="9"/>
    </row>
    <row r="154" spans="1:33" ht="12.75" customHeight="1" x14ac:dyDescent="0.15">
      <c r="A154" s="9"/>
      <c r="B154" s="9"/>
      <c r="C154" s="9"/>
      <c r="D154" s="9"/>
      <c r="E154" s="9"/>
      <c r="F154" s="9"/>
      <c r="G154" s="9"/>
      <c r="H154" s="9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  <c r="AC154" s="9"/>
      <c r="AD154" s="9"/>
      <c r="AE154" s="9"/>
      <c r="AF154" s="9"/>
      <c r="AG154" s="9"/>
    </row>
    <row r="155" spans="1:33" ht="12.75" customHeight="1" x14ac:dyDescent="0.15">
      <c r="A155" s="9"/>
      <c r="B155" s="9"/>
      <c r="C155" s="9"/>
      <c r="D155" s="9"/>
      <c r="E155" s="9"/>
      <c r="F155" s="9"/>
      <c r="G155" s="9"/>
      <c r="H155" s="9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  <c r="AC155" s="9"/>
      <c r="AD155" s="9"/>
      <c r="AE155" s="9"/>
      <c r="AF155" s="9"/>
      <c r="AG155" s="9"/>
    </row>
    <row r="156" spans="1:33" ht="12.75" customHeight="1" x14ac:dyDescent="0.15">
      <c r="A156" s="9"/>
      <c r="B156" s="9"/>
      <c r="C156" s="9"/>
      <c r="D156" s="9"/>
      <c r="E156" s="9"/>
      <c r="F156" s="9"/>
      <c r="G156" s="9"/>
      <c r="H156" s="9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  <c r="AC156" s="9"/>
      <c r="AD156" s="9"/>
      <c r="AE156" s="9"/>
      <c r="AF156" s="9"/>
      <c r="AG156" s="9"/>
    </row>
    <row r="157" spans="1:33" ht="12.75" customHeight="1" x14ac:dyDescent="0.15">
      <c r="A157" s="9"/>
      <c r="B157" s="9"/>
      <c r="C157" s="9"/>
      <c r="D157" s="9"/>
      <c r="E157" s="9"/>
      <c r="F157" s="9"/>
      <c r="G157" s="9"/>
      <c r="H157" s="9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  <c r="AC157" s="9"/>
      <c r="AD157" s="9"/>
      <c r="AE157" s="9"/>
      <c r="AF157" s="9"/>
      <c r="AG157" s="9"/>
    </row>
    <row r="158" spans="1:33" ht="12.75" customHeight="1" x14ac:dyDescent="0.15">
      <c r="A158" s="9"/>
      <c r="B158" s="9"/>
      <c r="C158" s="9"/>
      <c r="D158" s="9"/>
      <c r="E158" s="9"/>
      <c r="F158" s="9"/>
      <c r="G158" s="9"/>
      <c r="H158" s="9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  <c r="AC158" s="9"/>
      <c r="AD158" s="9"/>
      <c r="AE158" s="9"/>
      <c r="AF158" s="9"/>
      <c r="AG158" s="9"/>
    </row>
    <row r="159" spans="1:33" ht="12.75" customHeight="1" x14ac:dyDescent="0.15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</row>
    <row r="160" spans="1:33" ht="12.75" customHeight="1" x14ac:dyDescent="0.15">
      <c r="A160" s="9"/>
      <c r="B160" s="9"/>
      <c r="C160" s="9"/>
      <c r="D160" s="9"/>
      <c r="E160" s="9"/>
      <c r="F160" s="9"/>
      <c r="G160" s="9"/>
      <c r="H160" s="9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  <c r="AC160" s="9"/>
      <c r="AD160" s="9"/>
      <c r="AE160" s="9"/>
      <c r="AF160" s="9"/>
      <c r="AG160" s="9"/>
    </row>
    <row r="161" spans="1:33" ht="12.75" customHeight="1" x14ac:dyDescent="0.15">
      <c r="A161" s="9"/>
      <c r="B161" s="9"/>
      <c r="C161" s="9"/>
      <c r="D161" s="9"/>
      <c r="E161" s="9"/>
      <c r="F161" s="9"/>
      <c r="G161" s="9"/>
      <c r="H161" s="9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  <c r="AC161" s="9"/>
      <c r="AD161" s="9"/>
      <c r="AE161" s="9"/>
      <c r="AF161" s="9"/>
      <c r="AG161" s="9"/>
    </row>
    <row r="162" spans="1:33" ht="12.75" customHeight="1" x14ac:dyDescent="0.15">
      <c r="A162" s="9"/>
      <c r="B162" s="9"/>
      <c r="C162" s="9"/>
      <c r="D162" s="9"/>
      <c r="E162" s="9"/>
      <c r="F162" s="9"/>
      <c r="G162" s="9"/>
      <c r="H162" s="9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  <c r="AC162" s="9"/>
      <c r="AD162" s="9"/>
      <c r="AE162" s="9"/>
      <c r="AF162" s="9"/>
      <c r="AG162" s="9"/>
    </row>
    <row r="163" spans="1:33" ht="12.75" customHeight="1" x14ac:dyDescent="0.15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</row>
    <row r="164" spans="1:33" ht="12.75" customHeight="1" x14ac:dyDescent="0.15">
      <c r="A164" s="9"/>
      <c r="B164" s="9"/>
      <c r="C164" s="9"/>
      <c r="D164" s="9"/>
      <c r="E164" s="9"/>
      <c r="F164" s="9"/>
      <c r="G164" s="9"/>
      <c r="H164" s="9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  <c r="AC164" s="9"/>
      <c r="AD164" s="9"/>
      <c r="AE164" s="9"/>
      <c r="AF164" s="9"/>
      <c r="AG164" s="9"/>
    </row>
    <row r="165" spans="1:33" ht="12.75" customHeight="1" x14ac:dyDescent="0.15">
      <c r="A165" s="9"/>
      <c r="B165" s="9"/>
      <c r="C165" s="9"/>
      <c r="D165" s="9"/>
      <c r="E165" s="9"/>
      <c r="F165" s="9"/>
      <c r="G165" s="9"/>
      <c r="H165" s="9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  <c r="AC165" s="9"/>
      <c r="AD165" s="9"/>
      <c r="AE165" s="9"/>
      <c r="AF165" s="9"/>
      <c r="AG165" s="9"/>
    </row>
    <row r="166" spans="1:33" ht="12.75" customHeight="1" x14ac:dyDescent="0.15">
      <c r="A166" s="9"/>
      <c r="B166" s="9"/>
      <c r="C166" s="9"/>
      <c r="D166" s="9"/>
      <c r="E166" s="9"/>
      <c r="F166" s="9"/>
      <c r="G166" s="9"/>
      <c r="H166" s="9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  <c r="AC166" s="9"/>
      <c r="AD166" s="9"/>
      <c r="AE166" s="9"/>
      <c r="AF166" s="9"/>
      <c r="AG166" s="9"/>
    </row>
    <row r="167" spans="1:33" ht="12.75" customHeight="1" x14ac:dyDescent="0.15">
      <c r="A167" s="9"/>
      <c r="B167" s="9"/>
      <c r="C167" s="9"/>
      <c r="D167" s="9"/>
      <c r="E167" s="9"/>
      <c r="F167" s="9"/>
      <c r="G167" s="9"/>
      <c r="H167" s="9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  <c r="AC167" s="9"/>
      <c r="AD167" s="9"/>
      <c r="AE167" s="9"/>
      <c r="AF167" s="9"/>
      <c r="AG167" s="9"/>
    </row>
    <row r="168" spans="1:33" ht="12.75" customHeight="1" x14ac:dyDescent="0.15">
      <c r="A168" s="9"/>
      <c r="B168" s="9"/>
      <c r="C168" s="9"/>
      <c r="D168" s="9"/>
      <c r="E168" s="9"/>
      <c r="F168" s="9"/>
      <c r="G168" s="9"/>
      <c r="H168" s="9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  <c r="AC168" s="9"/>
      <c r="AD168" s="9"/>
      <c r="AE168" s="9"/>
      <c r="AF168" s="9"/>
      <c r="AG168" s="9"/>
    </row>
    <row r="169" spans="1:33" ht="12.75" customHeight="1" x14ac:dyDescent="0.15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</row>
    <row r="170" spans="1:33" ht="12.75" customHeight="1" x14ac:dyDescent="0.15">
      <c r="A170" s="9"/>
      <c r="B170" s="9"/>
      <c r="C170" s="9"/>
      <c r="D170" s="9"/>
      <c r="E170" s="9"/>
      <c r="F170" s="9"/>
      <c r="G170" s="9"/>
      <c r="H170" s="9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  <c r="AC170" s="9"/>
      <c r="AD170" s="9"/>
      <c r="AE170" s="9"/>
      <c r="AF170" s="9"/>
      <c r="AG170" s="9"/>
    </row>
    <row r="171" spans="1:33" ht="12.75" customHeight="1" x14ac:dyDescent="0.15">
      <c r="A171" s="9"/>
      <c r="B171" s="9"/>
      <c r="C171" s="9"/>
      <c r="D171" s="9"/>
      <c r="E171" s="9"/>
      <c r="F171" s="9"/>
      <c r="G171" s="9"/>
      <c r="H171" s="9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  <c r="AC171" s="9"/>
      <c r="AD171" s="9"/>
      <c r="AE171" s="9"/>
      <c r="AF171" s="9"/>
      <c r="AG171" s="9"/>
    </row>
    <row r="172" spans="1:33" ht="12.75" customHeight="1" x14ac:dyDescent="0.15">
      <c r="A172" s="9"/>
      <c r="B172" s="9"/>
      <c r="C172" s="9"/>
      <c r="D172" s="9"/>
      <c r="E172" s="9"/>
      <c r="F172" s="9"/>
      <c r="G172" s="9"/>
      <c r="H172" s="9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  <c r="AC172" s="9"/>
      <c r="AD172" s="9"/>
      <c r="AE172" s="9"/>
      <c r="AF172" s="9"/>
      <c r="AG172" s="9"/>
    </row>
    <row r="173" spans="1:33" ht="12.75" customHeight="1" x14ac:dyDescent="0.15">
      <c r="A173" s="9"/>
      <c r="B173" s="9"/>
      <c r="C173" s="9"/>
      <c r="D173" s="9"/>
      <c r="E173" s="9"/>
      <c r="F173" s="9"/>
      <c r="G173" s="9"/>
      <c r="H173" s="9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  <c r="AC173" s="9"/>
      <c r="AD173" s="9"/>
      <c r="AE173" s="9"/>
      <c r="AF173" s="9"/>
      <c r="AG173" s="9"/>
    </row>
    <row r="174" spans="1:33" ht="12.75" customHeight="1" x14ac:dyDescent="0.15">
      <c r="A174" s="9"/>
      <c r="B174" s="9"/>
      <c r="C174" s="9"/>
      <c r="D174" s="9"/>
      <c r="E174" s="9"/>
      <c r="F174" s="9"/>
      <c r="G174" s="9"/>
      <c r="H174" s="9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  <c r="AC174" s="9"/>
      <c r="AD174" s="9"/>
      <c r="AE174" s="9"/>
      <c r="AF174" s="9"/>
      <c r="AG174" s="9"/>
    </row>
    <row r="175" spans="1:33" ht="12.75" customHeight="1" x14ac:dyDescent="0.15">
      <c r="A175" s="9"/>
      <c r="B175" s="9"/>
      <c r="C175" s="9"/>
      <c r="D175" s="9"/>
      <c r="E175" s="9"/>
      <c r="F175" s="9"/>
      <c r="G175" s="9"/>
      <c r="H175" s="9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  <c r="AC175" s="9"/>
      <c r="AD175" s="9"/>
      <c r="AE175" s="9"/>
      <c r="AF175" s="9"/>
      <c r="AG175" s="9"/>
    </row>
    <row r="176" spans="1:33" ht="12.75" customHeight="1" x14ac:dyDescent="0.15">
      <c r="A176" s="9"/>
      <c r="B176" s="9"/>
      <c r="C176" s="9"/>
      <c r="D176" s="9"/>
      <c r="E176" s="9"/>
      <c r="F176" s="9"/>
      <c r="G176" s="9"/>
      <c r="H176" s="9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  <c r="AC176" s="9"/>
      <c r="AD176" s="9"/>
      <c r="AE176" s="9"/>
      <c r="AF176" s="9"/>
      <c r="AG176" s="9"/>
    </row>
    <row r="177" spans="1:33" ht="12.75" customHeight="1" x14ac:dyDescent="0.15">
      <c r="A177" s="9"/>
      <c r="B177" s="9"/>
      <c r="C177" s="9"/>
      <c r="D177" s="9"/>
      <c r="E177" s="9"/>
      <c r="F177" s="9"/>
      <c r="G177" s="9"/>
      <c r="H177" s="9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  <c r="AC177" s="9"/>
      <c r="AD177" s="9"/>
      <c r="AE177" s="9"/>
      <c r="AF177" s="9"/>
      <c r="AG177" s="9"/>
    </row>
    <row r="178" spans="1:33" ht="12.75" customHeight="1" x14ac:dyDescent="0.15">
      <c r="A178" s="9"/>
      <c r="B178" s="9"/>
      <c r="C178" s="9"/>
      <c r="D178" s="9"/>
      <c r="E178" s="9"/>
      <c r="F178" s="9"/>
      <c r="G178" s="9"/>
      <c r="H178" s="9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  <c r="AC178" s="9"/>
      <c r="AD178" s="9"/>
      <c r="AE178" s="9"/>
      <c r="AF178" s="9"/>
      <c r="AG178" s="9"/>
    </row>
    <row r="179" spans="1:33" ht="12.75" customHeight="1" x14ac:dyDescent="0.15">
      <c r="A179" s="9"/>
      <c r="B179" s="9"/>
      <c r="C179" s="9"/>
      <c r="D179" s="9"/>
      <c r="E179" s="9"/>
      <c r="F179" s="9"/>
      <c r="G179" s="9"/>
      <c r="H179" s="9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  <c r="AC179" s="9"/>
      <c r="AD179" s="9"/>
      <c r="AE179" s="9"/>
      <c r="AF179" s="9"/>
      <c r="AG179" s="9"/>
    </row>
    <row r="180" spans="1:33" ht="12.75" customHeight="1" x14ac:dyDescent="0.15">
      <c r="A180" s="9"/>
      <c r="B180" s="9"/>
      <c r="C180" s="9"/>
      <c r="D180" s="9"/>
      <c r="E180" s="9"/>
      <c r="F180" s="9"/>
      <c r="G180" s="9"/>
      <c r="H180" s="9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  <c r="AC180" s="9"/>
      <c r="AD180" s="9"/>
      <c r="AE180" s="9"/>
      <c r="AF180" s="9"/>
      <c r="AG180" s="9"/>
    </row>
    <row r="181" spans="1:33" ht="12.75" customHeight="1" x14ac:dyDescent="0.15">
      <c r="A181" s="9"/>
      <c r="B181" s="9"/>
      <c r="C181" s="9"/>
      <c r="D181" s="9"/>
      <c r="E181" s="9"/>
      <c r="F181" s="9"/>
      <c r="G181" s="9"/>
      <c r="H181" s="9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  <c r="AC181" s="9"/>
      <c r="AD181" s="9"/>
      <c r="AE181" s="9"/>
      <c r="AF181" s="9"/>
      <c r="AG181" s="9"/>
    </row>
    <row r="182" spans="1:33" ht="12.75" customHeight="1" x14ac:dyDescent="0.15">
      <c r="A182" s="9"/>
      <c r="B182" s="9"/>
      <c r="C182" s="9"/>
      <c r="D182" s="9"/>
      <c r="E182" s="9"/>
      <c r="F182" s="9"/>
      <c r="G182" s="9"/>
      <c r="H182" s="9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  <c r="AC182" s="9"/>
      <c r="AD182" s="9"/>
      <c r="AE182" s="9"/>
      <c r="AF182" s="9"/>
      <c r="AG182" s="9"/>
    </row>
    <row r="183" spans="1:33" ht="12.75" customHeight="1" x14ac:dyDescent="0.15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</row>
    <row r="184" spans="1:33" ht="12.75" customHeight="1" x14ac:dyDescent="0.15">
      <c r="A184" s="9"/>
      <c r="B184" s="9"/>
      <c r="C184" s="9"/>
      <c r="D184" s="9"/>
      <c r="E184" s="9"/>
      <c r="F184" s="9"/>
      <c r="G184" s="9"/>
      <c r="H184" s="9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  <c r="AC184" s="9"/>
      <c r="AD184" s="9"/>
      <c r="AE184" s="9"/>
      <c r="AF184" s="9"/>
      <c r="AG184" s="9"/>
    </row>
    <row r="185" spans="1:33" ht="12.75" customHeight="1" x14ac:dyDescent="0.15">
      <c r="A185" s="9"/>
      <c r="B185" s="9"/>
      <c r="C185" s="9"/>
      <c r="D185" s="9"/>
      <c r="E185" s="9"/>
      <c r="F185" s="9"/>
      <c r="G185" s="9"/>
      <c r="H185" s="9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  <c r="AC185" s="9"/>
      <c r="AD185" s="9"/>
      <c r="AE185" s="9"/>
      <c r="AF185" s="9"/>
      <c r="AG185" s="9"/>
    </row>
    <row r="186" spans="1:33" ht="12.75" customHeight="1" x14ac:dyDescent="0.15">
      <c r="A186" s="9"/>
      <c r="B186" s="9"/>
      <c r="C186" s="9"/>
      <c r="D186" s="9"/>
      <c r="E186" s="9"/>
      <c r="F186" s="9"/>
      <c r="G186" s="9"/>
      <c r="H186" s="9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  <c r="AC186" s="9"/>
      <c r="AD186" s="9"/>
      <c r="AE186" s="9"/>
      <c r="AF186" s="9"/>
      <c r="AG186" s="9"/>
    </row>
    <row r="187" spans="1:33" ht="12.75" customHeight="1" x14ac:dyDescent="0.15">
      <c r="A187" s="9"/>
      <c r="B187" s="9"/>
      <c r="C187" s="9"/>
      <c r="D187" s="9"/>
      <c r="E187" s="9"/>
      <c r="F187" s="9"/>
      <c r="G187" s="9"/>
      <c r="H187" s="9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  <c r="AC187" s="9"/>
      <c r="AD187" s="9"/>
      <c r="AE187" s="9"/>
      <c r="AF187" s="9"/>
      <c r="AG187" s="9"/>
    </row>
    <row r="188" spans="1:33" ht="12.75" customHeight="1" x14ac:dyDescent="0.15">
      <c r="A188" s="9"/>
      <c r="B188" s="9"/>
      <c r="C188" s="9"/>
      <c r="D188" s="9"/>
      <c r="E188" s="9"/>
      <c r="F188" s="9"/>
      <c r="G188" s="9"/>
      <c r="H188" s="9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  <c r="AC188" s="9"/>
      <c r="AD188" s="9"/>
      <c r="AE188" s="9"/>
      <c r="AF188" s="9"/>
      <c r="AG188" s="9"/>
    </row>
    <row r="189" spans="1:33" ht="12.75" customHeight="1" x14ac:dyDescent="0.15">
      <c r="A189" s="9"/>
      <c r="B189" s="9"/>
      <c r="C189" s="9"/>
      <c r="D189" s="9"/>
      <c r="E189" s="9"/>
      <c r="F189" s="9"/>
      <c r="G189" s="9"/>
      <c r="H189" s="9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  <c r="AC189" s="9"/>
      <c r="AD189" s="9"/>
      <c r="AE189" s="9"/>
      <c r="AF189" s="9"/>
      <c r="AG189" s="9"/>
    </row>
    <row r="190" spans="1:33" ht="12.75" customHeight="1" x14ac:dyDescent="0.15">
      <c r="A190" s="9"/>
      <c r="B190" s="9"/>
      <c r="C190" s="9"/>
      <c r="D190" s="9"/>
      <c r="E190" s="9"/>
      <c r="F190" s="9"/>
      <c r="G190" s="9"/>
      <c r="H190" s="9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  <c r="AC190" s="9"/>
      <c r="AD190" s="9"/>
      <c r="AE190" s="9"/>
      <c r="AF190" s="9"/>
      <c r="AG190" s="9"/>
    </row>
    <row r="191" spans="1:33" ht="12.75" customHeight="1" x14ac:dyDescent="0.15">
      <c r="A191" s="9"/>
      <c r="B191" s="9"/>
      <c r="C191" s="9"/>
      <c r="D191" s="9"/>
      <c r="E191" s="9"/>
      <c r="F191" s="9"/>
      <c r="G191" s="9"/>
      <c r="H191" s="9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  <c r="AC191" s="9"/>
      <c r="AD191" s="9"/>
      <c r="AE191" s="9"/>
      <c r="AF191" s="9"/>
      <c r="AG191" s="9"/>
    </row>
    <row r="192" spans="1:33" ht="12.75" customHeight="1" x14ac:dyDescent="0.15">
      <c r="A192" s="9"/>
      <c r="B192" s="9"/>
      <c r="C192" s="9"/>
      <c r="D192" s="9"/>
      <c r="E192" s="9"/>
      <c r="F192" s="9"/>
      <c r="G192" s="9"/>
      <c r="H192" s="9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  <c r="AC192" s="9"/>
      <c r="AD192" s="9"/>
      <c r="AE192" s="9"/>
      <c r="AF192" s="9"/>
      <c r="AG192" s="9"/>
    </row>
    <row r="193" spans="1:33" ht="12.75" customHeight="1" x14ac:dyDescent="0.15">
      <c r="A193" s="9"/>
      <c r="B193" s="9"/>
      <c r="C193" s="9"/>
      <c r="D193" s="9"/>
      <c r="E193" s="9"/>
      <c r="F193" s="9"/>
      <c r="G193" s="9"/>
      <c r="H193" s="9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  <c r="AC193" s="9"/>
      <c r="AD193" s="9"/>
      <c r="AE193" s="9"/>
      <c r="AF193" s="9"/>
      <c r="AG193" s="9"/>
    </row>
    <row r="194" spans="1:33" ht="12.75" customHeight="1" x14ac:dyDescent="0.15">
      <c r="A194" s="9"/>
      <c r="B194" s="9"/>
      <c r="C194" s="9"/>
      <c r="D194" s="9"/>
      <c r="E194" s="9"/>
      <c r="F194" s="9"/>
      <c r="G194" s="9"/>
      <c r="H194" s="9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  <c r="AC194" s="9"/>
      <c r="AD194" s="9"/>
      <c r="AE194" s="9"/>
      <c r="AF194" s="9"/>
      <c r="AG194" s="9"/>
    </row>
    <row r="195" spans="1:33" ht="12.75" customHeight="1" x14ac:dyDescent="0.15">
      <c r="A195" s="9"/>
      <c r="B195" s="9"/>
      <c r="C195" s="9"/>
      <c r="D195" s="9"/>
      <c r="E195" s="9"/>
      <c r="F195" s="9"/>
      <c r="G195" s="9"/>
      <c r="H195" s="9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  <c r="AC195" s="9"/>
      <c r="AD195" s="9"/>
      <c r="AE195" s="9"/>
      <c r="AF195" s="9"/>
      <c r="AG195" s="9"/>
    </row>
    <row r="196" spans="1:33" ht="12.75" customHeight="1" x14ac:dyDescent="0.15">
      <c r="A196" s="9"/>
      <c r="B196" s="9"/>
      <c r="C196" s="9"/>
      <c r="D196" s="9"/>
      <c r="E196" s="9"/>
      <c r="F196" s="9"/>
      <c r="G196" s="9"/>
      <c r="H196" s="9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  <c r="AC196" s="9"/>
      <c r="AD196" s="9"/>
      <c r="AE196" s="9"/>
      <c r="AF196" s="9"/>
      <c r="AG196" s="9"/>
    </row>
    <row r="197" spans="1:33" ht="12.75" customHeight="1" x14ac:dyDescent="0.15">
      <c r="A197" s="9"/>
      <c r="B197" s="9"/>
      <c r="C197" s="9"/>
      <c r="D197" s="9"/>
      <c r="E197" s="9"/>
      <c r="F197" s="9"/>
      <c r="G197" s="9"/>
      <c r="H197" s="9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  <c r="AC197" s="9"/>
      <c r="AD197" s="9"/>
      <c r="AE197" s="9"/>
      <c r="AF197" s="9"/>
      <c r="AG197" s="9"/>
    </row>
    <row r="198" spans="1:33" ht="12.75" customHeight="1" x14ac:dyDescent="0.15">
      <c r="A198" s="9"/>
      <c r="B198" s="9"/>
      <c r="C198" s="9"/>
      <c r="D198" s="9"/>
      <c r="E198" s="9"/>
      <c r="F198" s="9"/>
      <c r="G198" s="9"/>
      <c r="H198" s="9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  <c r="AC198" s="9"/>
      <c r="AD198" s="9"/>
      <c r="AE198" s="9"/>
      <c r="AF198" s="9"/>
      <c r="AG198" s="9"/>
    </row>
    <row r="199" spans="1:33" ht="12.75" customHeight="1" x14ac:dyDescent="0.15">
      <c r="A199" s="9"/>
      <c r="B199" s="9"/>
      <c r="C199" s="9"/>
      <c r="D199" s="9"/>
      <c r="E199" s="9"/>
      <c r="F199" s="9"/>
      <c r="G199" s="9"/>
      <c r="H199" s="9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  <c r="AC199" s="9"/>
      <c r="AD199" s="9"/>
      <c r="AE199" s="9"/>
      <c r="AF199" s="9"/>
      <c r="AG199" s="9"/>
    </row>
    <row r="200" spans="1:33" ht="12.75" customHeight="1" x14ac:dyDescent="0.15">
      <c r="A200" s="9"/>
      <c r="B200" s="9"/>
      <c r="C200" s="9"/>
      <c r="D200" s="9"/>
      <c r="E200" s="9"/>
      <c r="F200" s="9"/>
      <c r="G200" s="9"/>
      <c r="H200" s="9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  <c r="AC200" s="9"/>
      <c r="AD200" s="9"/>
      <c r="AE200" s="9"/>
      <c r="AF200" s="9"/>
      <c r="AG200" s="9"/>
    </row>
    <row r="201" spans="1:33" ht="12.75" customHeight="1" x14ac:dyDescent="0.15">
      <c r="A201" s="9"/>
      <c r="B201" s="9"/>
      <c r="C201" s="9"/>
      <c r="D201" s="9"/>
      <c r="E201" s="9"/>
      <c r="F201" s="9"/>
      <c r="G201" s="9"/>
      <c r="H201" s="9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  <c r="AC201" s="9"/>
      <c r="AD201" s="9"/>
      <c r="AE201" s="9"/>
      <c r="AF201" s="9"/>
      <c r="AG201" s="9"/>
    </row>
    <row r="202" spans="1:33" ht="12.75" customHeight="1" x14ac:dyDescent="0.15">
      <c r="A202" s="9"/>
      <c r="B202" s="9"/>
      <c r="C202" s="9"/>
      <c r="D202" s="9"/>
      <c r="E202" s="9"/>
      <c r="F202" s="9"/>
      <c r="G202" s="9"/>
      <c r="H202" s="9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  <c r="AC202" s="9"/>
      <c r="AD202" s="9"/>
      <c r="AE202" s="9"/>
      <c r="AF202" s="9"/>
      <c r="AG202" s="9"/>
    </row>
    <row r="203" spans="1:33" ht="12.75" customHeight="1" x14ac:dyDescent="0.15">
      <c r="A203" s="9"/>
      <c r="B203" s="9"/>
      <c r="C203" s="9"/>
      <c r="D203" s="9"/>
      <c r="E203" s="9"/>
      <c r="F203" s="9"/>
      <c r="G203" s="9"/>
      <c r="H203" s="9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  <c r="AC203" s="9"/>
      <c r="AD203" s="9"/>
      <c r="AE203" s="9"/>
      <c r="AF203" s="9"/>
      <c r="AG203" s="9"/>
    </row>
    <row r="204" spans="1:33" ht="12.75" customHeight="1" x14ac:dyDescent="0.15">
      <c r="A204" s="9"/>
      <c r="B204" s="9"/>
      <c r="C204" s="9"/>
      <c r="D204" s="9"/>
      <c r="E204" s="9"/>
      <c r="F204" s="9"/>
      <c r="G204" s="9"/>
      <c r="H204" s="9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  <c r="AC204" s="9"/>
      <c r="AD204" s="9"/>
      <c r="AE204" s="9"/>
      <c r="AF204" s="9"/>
      <c r="AG204" s="9"/>
    </row>
    <row r="205" spans="1:33" ht="12.75" customHeight="1" x14ac:dyDescent="0.15">
      <c r="A205" s="9"/>
      <c r="B205" s="9"/>
      <c r="C205" s="9"/>
      <c r="D205" s="9"/>
      <c r="E205" s="9"/>
      <c r="F205" s="9"/>
      <c r="G205" s="9"/>
      <c r="H205" s="9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  <c r="AC205" s="9"/>
      <c r="AD205" s="9"/>
      <c r="AE205" s="9"/>
      <c r="AF205" s="9"/>
      <c r="AG205" s="9"/>
    </row>
    <row r="206" spans="1:33" ht="12.75" customHeight="1" x14ac:dyDescent="0.15">
      <c r="A206" s="9"/>
      <c r="B206" s="9"/>
      <c r="C206" s="9"/>
      <c r="D206" s="9"/>
      <c r="E206" s="9"/>
      <c r="F206" s="9"/>
      <c r="G206" s="9"/>
      <c r="H206" s="9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  <c r="AC206" s="9"/>
      <c r="AD206" s="9"/>
      <c r="AE206" s="9"/>
      <c r="AF206" s="9"/>
      <c r="AG206" s="9"/>
    </row>
    <row r="207" spans="1:33" ht="12.75" customHeight="1" x14ac:dyDescent="0.15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</row>
    <row r="208" spans="1:33" ht="12.75" customHeight="1" x14ac:dyDescent="0.15">
      <c r="A208" s="9"/>
      <c r="B208" s="9"/>
      <c r="C208" s="9"/>
      <c r="D208" s="9"/>
      <c r="E208" s="9"/>
      <c r="F208" s="9"/>
      <c r="G208" s="9"/>
      <c r="H208" s="9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  <c r="AC208" s="9"/>
      <c r="AD208" s="9"/>
      <c r="AE208" s="9"/>
      <c r="AF208" s="9"/>
      <c r="AG208" s="9"/>
    </row>
    <row r="209" spans="1:33" ht="12.75" customHeight="1" x14ac:dyDescent="0.15">
      <c r="A209" s="9"/>
      <c r="B209" s="9"/>
      <c r="C209" s="9"/>
      <c r="D209" s="9"/>
      <c r="E209" s="9"/>
      <c r="F209" s="9"/>
      <c r="G209" s="9"/>
      <c r="H209" s="9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  <c r="AC209" s="9"/>
      <c r="AD209" s="9"/>
      <c r="AE209" s="9"/>
      <c r="AF209" s="9"/>
      <c r="AG209" s="9"/>
    </row>
    <row r="210" spans="1:33" ht="12.75" customHeight="1" x14ac:dyDescent="0.15">
      <c r="A210" s="9"/>
      <c r="B210" s="9"/>
      <c r="C210" s="9"/>
      <c r="D210" s="9"/>
      <c r="E210" s="9"/>
      <c r="F210" s="9"/>
      <c r="G210" s="9"/>
      <c r="H210" s="9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  <c r="AC210" s="9"/>
      <c r="AD210" s="9"/>
      <c r="AE210" s="9"/>
      <c r="AF210" s="9"/>
      <c r="AG210" s="9"/>
    </row>
    <row r="211" spans="1:33" ht="12.75" customHeight="1" x14ac:dyDescent="0.15">
      <c r="A211" s="9"/>
      <c r="B211" s="9"/>
      <c r="C211" s="9"/>
      <c r="D211" s="9"/>
      <c r="E211" s="9"/>
      <c r="F211" s="9"/>
      <c r="G211" s="9"/>
      <c r="H211" s="9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  <c r="AC211" s="9"/>
      <c r="AD211" s="9"/>
      <c r="AE211" s="9"/>
      <c r="AF211" s="9"/>
      <c r="AG211" s="9"/>
    </row>
    <row r="212" spans="1:33" ht="12.75" customHeight="1" x14ac:dyDescent="0.15">
      <c r="A212" s="9"/>
      <c r="B212" s="9"/>
      <c r="C212" s="9"/>
      <c r="D212" s="9"/>
      <c r="E212" s="9"/>
      <c r="F212" s="9"/>
      <c r="G212" s="9"/>
      <c r="H212" s="9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  <c r="AC212" s="9"/>
      <c r="AD212" s="9"/>
      <c r="AE212" s="9"/>
      <c r="AF212" s="9"/>
      <c r="AG212" s="9"/>
    </row>
    <row r="213" spans="1:33" ht="12.75" customHeight="1" x14ac:dyDescent="0.15">
      <c r="A213" s="9"/>
      <c r="B213" s="9"/>
      <c r="C213" s="9"/>
      <c r="D213" s="9"/>
      <c r="E213" s="9"/>
      <c r="F213" s="9"/>
      <c r="G213" s="9"/>
      <c r="H213" s="9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  <c r="AC213" s="9"/>
      <c r="AD213" s="9"/>
      <c r="AE213" s="9"/>
      <c r="AF213" s="9"/>
      <c r="AG213" s="9"/>
    </row>
    <row r="214" spans="1:33" ht="12.75" customHeight="1" x14ac:dyDescent="0.15">
      <c r="A214" s="9"/>
      <c r="B214" s="9"/>
      <c r="C214" s="9"/>
      <c r="D214" s="9"/>
      <c r="E214" s="9"/>
      <c r="F214" s="9"/>
      <c r="G214" s="9"/>
      <c r="H214" s="9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  <c r="AC214" s="9"/>
      <c r="AD214" s="9"/>
      <c r="AE214" s="9"/>
      <c r="AF214" s="9"/>
      <c r="AG214" s="9"/>
    </row>
    <row r="215" spans="1:33" ht="12.75" customHeight="1" x14ac:dyDescent="0.15">
      <c r="A215" s="9"/>
      <c r="B215" s="9"/>
      <c r="C215" s="9"/>
      <c r="D215" s="9"/>
      <c r="E215" s="9"/>
      <c r="F215" s="9"/>
      <c r="G215" s="9"/>
      <c r="H215" s="9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  <c r="AC215" s="9"/>
      <c r="AD215" s="9"/>
      <c r="AE215" s="9"/>
      <c r="AF215" s="9"/>
      <c r="AG215" s="9"/>
    </row>
    <row r="216" spans="1:33" ht="12.75" customHeight="1" x14ac:dyDescent="0.15">
      <c r="A216" s="9"/>
      <c r="B216" s="9"/>
      <c r="C216" s="9"/>
      <c r="D216" s="9"/>
      <c r="E216" s="9"/>
      <c r="F216" s="9"/>
      <c r="G216" s="9"/>
      <c r="H216" s="9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  <c r="AC216" s="9"/>
      <c r="AD216" s="9"/>
      <c r="AE216" s="9"/>
      <c r="AF216" s="9"/>
      <c r="AG216" s="9"/>
    </row>
    <row r="217" spans="1:33" ht="12.75" customHeight="1" x14ac:dyDescent="0.15">
      <c r="A217" s="9"/>
      <c r="B217" s="9"/>
      <c r="C217" s="9"/>
      <c r="D217" s="9"/>
      <c r="E217" s="9"/>
      <c r="F217" s="9"/>
      <c r="G217" s="9"/>
      <c r="H217" s="9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  <c r="AC217" s="9"/>
      <c r="AD217" s="9"/>
      <c r="AE217" s="9"/>
      <c r="AF217" s="9"/>
      <c r="AG217" s="9"/>
    </row>
    <row r="218" spans="1:33" ht="12.75" customHeight="1" x14ac:dyDescent="0.15">
      <c r="A218" s="9"/>
      <c r="B218" s="9"/>
      <c r="C218" s="9"/>
      <c r="D218" s="9"/>
      <c r="E218" s="9"/>
      <c r="F218" s="9"/>
      <c r="G218" s="9"/>
      <c r="H218" s="9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  <c r="AC218" s="9"/>
      <c r="AD218" s="9"/>
      <c r="AE218" s="9"/>
      <c r="AF218" s="9"/>
      <c r="AG218" s="9"/>
    </row>
    <row r="219" spans="1:33" ht="12.75" customHeight="1" x14ac:dyDescent="0.15">
      <c r="A219" s="9"/>
      <c r="B219" s="9"/>
      <c r="C219" s="9"/>
      <c r="D219" s="9"/>
      <c r="E219" s="9"/>
      <c r="F219" s="9"/>
      <c r="G219" s="9"/>
      <c r="H219" s="9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  <c r="AC219" s="9"/>
      <c r="AD219" s="9"/>
      <c r="AE219" s="9"/>
      <c r="AF219" s="9"/>
      <c r="AG219" s="9"/>
    </row>
    <row r="220" spans="1:33" ht="12.75" customHeight="1" x14ac:dyDescent="0.15">
      <c r="A220" s="9"/>
      <c r="B220" s="9"/>
      <c r="C220" s="9"/>
      <c r="D220" s="9"/>
      <c r="E220" s="9"/>
      <c r="F220" s="9"/>
      <c r="G220" s="9"/>
      <c r="H220" s="9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  <c r="AC220" s="9"/>
      <c r="AD220" s="9"/>
      <c r="AE220" s="9"/>
      <c r="AF220" s="9"/>
      <c r="AG220" s="9"/>
    </row>
    <row r="221" spans="1:33" ht="12.75" customHeight="1" x14ac:dyDescent="0.15">
      <c r="A221" s="9"/>
      <c r="B221" s="9"/>
      <c r="C221" s="9"/>
      <c r="D221" s="9"/>
      <c r="E221" s="9"/>
      <c r="F221" s="9"/>
      <c r="G221" s="9"/>
      <c r="H221" s="9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  <c r="AC221" s="9"/>
      <c r="AD221" s="9"/>
      <c r="AE221" s="9"/>
      <c r="AF221" s="9"/>
      <c r="AG221" s="9"/>
    </row>
    <row r="222" spans="1:33" ht="12.75" customHeight="1" x14ac:dyDescent="0.15">
      <c r="A222" s="9"/>
      <c r="B222" s="9"/>
      <c r="C222" s="9"/>
      <c r="D222" s="9"/>
      <c r="E222" s="9"/>
      <c r="F222" s="9"/>
      <c r="G222" s="9"/>
      <c r="H222" s="9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  <c r="AC222" s="9"/>
      <c r="AD222" s="9"/>
      <c r="AE222" s="9"/>
      <c r="AF222" s="9"/>
      <c r="AG222" s="9"/>
    </row>
    <row r="223" spans="1:33" ht="12.75" customHeight="1" x14ac:dyDescent="0.15">
      <c r="A223" s="9"/>
      <c r="B223" s="9"/>
      <c r="C223" s="9"/>
      <c r="D223" s="9"/>
      <c r="E223" s="9"/>
      <c r="F223" s="9"/>
      <c r="G223" s="9"/>
      <c r="H223" s="9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  <c r="AC223" s="9"/>
      <c r="AD223" s="9"/>
      <c r="AE223" s="9"/>
      <c r="AF223" s="9"/>
      <c r="AG223" s="9"/>
    </row>
    <row r="224" spans="1:33" ht="12.75" customHeight="1" x14ac:dyDescent="0.15">
      <c r="A224" s="9"/>
      <c r="B224" s="9"/>
      <c r="C224" s="9"/>
      <c r="D224" s="9"/>
      <c r="E224" s="9"/>
      <c r="F224" s="9"/>
      <c r="G224" s="9"/>
      <c r="H224" s="9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  <c r="AC224" s="9"/>
      <c r="AD224" s="9"/>
      <c r="AE224" s="9"/>
      <c r="AF224" s="9"/>
      <c r="AG224" s="9"/>
    </row>
    <row r="225" spans="1:33" ht="12.75" customHeight="1" x14ac:dyDescent="0.15">
      <c r="A225" s="9"/>
      <c r="B225" s="9"/>
      <c r="C225" s="9"/>
      <c r="D225" s="9"/>
      <c r="E225" s="9"/>
      <c r="F225" s="9"/>
      <c r="G225" s="9"/>
      <c r="H225" s="9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  <c r="AC225" s="9"/>
      <c r="AD225" s="9"/>
      <c r="AE225" s="9"/>
      <c r="AF225" s="9"/>
      <c r="AG225" s="9"/>
    </row>
    <row r="226" spans="1:33" ht="12.75" customHeight="1" x14ac:dyDescent="0.15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</row>
    <row r="227" spans="1:33" ht="12.75" customHeight="1" x14ac:dyDescent="0.15">
      <c r="A227" s="9"/>
      <c r="B227" s="9"/>
      <c r="C227" s="9"/>
      <c r="D227" s="9"/>
      <c r="E227" s="9"/>
      <c r="F227" s="9"/>
      <c r="G227" s="9"/>
      <c r="H227" s="9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  <c r="AC227" s="9"/>
      <c r="AD227" s="9"/>
      <c r="AE227" s="9"/>
      <c r="AF227" s="9"/>
      <c r="AG227" s="9"/>
    </row>
    <row r="228" spans="1:33" ht="12.75" customHeight="1" x14ac:dyDescent="0.15">
      <c r="A228" s="9"/>
      <c r="B228" s="9"/>
      <c r="C228" s="9"/>
      <c r="D228" s="9"/>
      <c r="E228" s="9"/>
      <c r="F228" s="9"/>
      <c r="G228" s="9"/>
      <c r="H228" s="9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  <c r="AC228" s="9"/>
      <c r="AD228" s="9"/>
      <c r="AE228" s="9"/>
      <c r="AF228" s="9"/>
      <c r="AG228" s="9"/>
    </row>
    <row r="229" spans="1:33" ht="12.75" customHeight="1" x14ac:dyDescent="0.15">
      <c r="A229" s="9"/>
      <c r="B229" s="9"/>
      <c r="C229" s="9"/>
      <c r="D229" s="9"/>
      <c r="E229" s="9"/>
      <c r="F229" s="9"/>
      <c r="G229" s="9"/>
      <c r="H229" s="9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  <c r="AC229" s="9"/>
      <c r="AD229" s="9"/>
      <c r="AE229" s="9"/>
      <c r="AF229" s="9"/>
      <c r="AG229" s="9"/>
    </row>
    <row r="230" spans="1:33" ht="12.75" customHeight="1" x14ac:dyDescent="0.15">
      <c r="A230" s="9"/>
      <c r="B230" s="9"/>
      <c r="C230" s="9"/>
      <c r="D230" s="9"/>
      <c r="E230" s="9"/>
      <c r="F230" s="9"/>
      <c r="G230" s="9"/>
      <c r="H230" s="9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  <c r="AC230" s="9"/>
      <c r="AD230" s="9"/>
      <c r="AE230" s="9"/>
      <c r="AF230" s="9"/>
      <c r="AG230" s="9"/>
    </row>
    <row r="231" spans="1:33" ht="12.75" customHeight="1" x14ac:dyDescent="0.15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</row>
    <row r="232" spans="1:33" ht="12.75" customHeight="1" x14ac:dyDescent="0.15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</row>
    <row r="233" spans="1:33" ht="12.75" customHeight="1" x14ac:dyDescent="0.15">
      <c r="A233" s="9"/>
      <c r="B233" s="9"/>
      <c r="C233" s="9"/>
      <c r="D233" s="9"/>
      <c r="E233" s="9"/>
      <c r="F233" s="9"/>
      <c r="G233" s="9"/>
      <c r="H233" s="9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  <c r="AC233" s="9"/>
      <c r="AD233" s="9"/>
      <c r="AE233" s="9"/>
      <c r="AF233" s="9"/>
      <c r="AG233" s="9"/>
    </row>
    <row r="234" spans="1:33" ht="12.75" customHeight="1" x14ac:dyDescent="0.15">
      <c r="A234" s="9"/>
      <c r="B234" s="9"/>
      <c r="C234" s="9"/>
      <c r="D234" s="9"/>
      <c r="E234" s="9"/>
      <c r="F234" s="9"/>
      <c r="G234" s="9"/>
      <c r="H234" s="9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  <c r="AC234" s="9"/>
      <c r="AD234" s="9"/>
      <c r="AE234" s="9"/>
      <c r="AF234" s="9"/>
      <c r="AG234" s="9"/>
    </row>
    <row r="235" spans="1:33" ht="12.75" customHeight="1" x14ac:dyDescent="0.15">
      <c r="A235" s="9"/>
      <c r="B235" s="9"/>
      <c r="C235" s="9"/>
      <c r="D235" s="9"/>
      <c r="E235" s="9"/>
      <c r="F235" s="9"/>
      <c r="G235" s="9"/>
      <c r="H235" s="9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  <c r="AC235" s="9"/>
      <c r="AD235" s="9"/>
      <c r="AE235" s="9"/>
      <c r="AF235" s="9"/>
      <c r="AG235" s="9"/>
    </row>
    <row r="236" spans="1:33" ht="12.75" customHeight="1" x14ac:dyDescent="0.15">
      <c r="A236" s="9"/>
      <c r="B236" s="9"/>
      <c r="C236" s="9"/>
      <c r="D236" s="9"/>
      <c r="E236" s="9"/>
      <c r="F236" s="9"/>
      <c r="G236" s="9"/>
      <c r="H236" s="9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  <c r="AC236" s="9"/>
      <c r="AD236" s="9"/>
      <c r="AE236" s="9"/>
      <c r="AF236" s="9"/>
      <c r="AG236" s="9"/>
    </row>
    <row r="237" spans="1:33" ht="12.75" customHeight="1" x14ac:dyDescent="0.15">
      <c r="A237" s="9"/>
      <c r="B237" s="9"/>
      <c r="C237" s="9"/>
      <c r="D237" s="9"/>
      <c r="E237" s="9"/>
      <c r="F237" s="9"/>
      <c r="G237" s="9"/>
      <c r="H237" s="9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  <c r="AC237" s="9"/>
      <c r="AD237" s="9"/>
      <c r="AE237" s="9"/>
      <c r="AF237" s="9"/>
      <c r="AG237" s="9"/>
    </row>
    <row r="238" spans="1:33" ht="12.75" customHeight="1" x14ac:dyDescent="0.15">
      <c r="A238" s="9"/>
      <c r="B238" s="9"/>
      <c r="C238" s="9"/>
      <c r="D238" s="9"/>
      <c r="E238" s="9"/>
      <c r="F238" s="9"/>
      <c r="G238" s="9"/>
      <c r="H238" s="9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  <c r="AC238" s="9"/>
      <c r="AD238" s="9"/>
      <c r="AE238" s="9"/>
      <c r="AF238" s="9"/>
      <c r="AG238" s="9"/>
    </row>
    <row r="239" spans="1:33" ht="12.75" customHeight="1" x14ac:dyDescent="0.15">
      <c r="A239" s="9"/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  <c r="AC239" s="9"/>
      <c r="AD239" s="9"/>
      <c r="AE239" s="9"/>
      <c r="AF239" s="9"/>
      <c r="AG239" s="9"/>
    </row>
    <row r="240" spans="1:33" ht="12.75" customHeight="1" x14ac:dyDescent="0.15">
      <c r="A240" s="9"/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  <c r="AC240" s="9"/>
      <c r="AD240" s="9"/>
      <c r="AE240" s="9"/>
      <c r="AF240" s="9"/>
      <c r="AG240" s="9"/>
    </row>
    <row r="241" spans="1:33" ht="12.75" customHeight="1" x14ac:dyDescent="0.15">
      <c r="A241" s="9"/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  <c r="AC241" s="9"/>
      <c r="AD241" s="9"/>
      <c r="AE241" s="9"/>
      <c r="AF241" s="9"/>
      <c r="AG241" s="9"/>
    </row>
    <row r="242" spans="1:33" ht="12.75" customHeight="1" x14ac:dyDescent="0.15">
      <c r="A242" s="9"/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  <c r="AC242" s="9"/>
      <c r="AD242" s="9"/>
      <c r="AE242" s="9"/>
      <c r="AF242" s="9"/>
      <c r="AG242" s="9"/>
    </row>
    <row r="243" spans="1:33" ht="12.75" customHeight="1" x14ac:dyDescent="0.15">
      <c r="A243" s="9"/>
      <c r="B243" s="9"/>
      <c r="C243" s="9"/>
      <c r="D243" s="9"/>
      <c r="E243" s="9"/>
      <c r="F243" s="9"/>
      <c r="G243" s="9"/>
      <c r="H243" s="9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  <c r="AC243" s="9"/>
      <c r="AD243" s="9"/>
      <c r="AE243" s="9"/>
      <c r="AF243" s="9"/>
      <c r="AG243" s="9"/>
    </row>
    <row r="244" spans="1:33" ht="12.75" customHeight="1" x14ac:dyDescent="0.15">
      <c r="A244" s="9"/>
      <c r="B244" s="9"/>
      <c r="C244" s="9"/>
      <c r="D244" s="9"/>
      <c r="E244" s="9"/>
      <c r="F244" s="9"/>
      <c r="G244" s="9"/>
      <c r="H244" s="9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  <c r="AC244" s="9"/>
      <c r="AD244" s="9"/>
      <c r="AE244" s="9"/>
      <c r="AF244" s="9"/>
      <c r="AG244" s="9"/>
    </row>
    <row r="245" spans="1:33" ht="12.75" customHeight="1" x14ac:dyDescent="0.15">
      <c r="A245" s="9"/>
      <c r="B245" s="9"/>
      <c r="C245" s="9"/>
      <c r="D245" s="9"/>
      <c r="E245" s="9"/>
      <c r="F245" s="9"/>
      <c r="G245" s="9"/>
      <c r="H245" s="9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  <c r="AC245" s="9"/>
      <c r="AD245" s="9"/>
      <c r="AE245" s="9"/>
      <c r="AF245" s="9"/>
      <c r="AG245" s="9"/>
    </row>
    <row r="246" spans="1:33" ht="12.75" customHeight="1" x14ac:dyDescent="0.15">
      <c r="A246" s="9"/>
      <c r="B246" s="9"/>
      <c r="C246" s="9"/>
      <c r="D246" s="9"/>
      <c r="E246" s="9"/>
      <c r="F246" s="9"/>
      <c r="G246" s="9"/>
      <c r="H246" s="9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  <c r="AC246" s="9"/>
      <c r="AD246" s="9"/>
      <c r="AE246" s="9"/>
      <c r="AF246" s="9"/>
      <c r="AG246" s="9"/>
    </row>
    <row r="247" spans="1:33" ht="12.75" customHeight="1" x14ac:dyDescent="0.15">
      <c r="A247" s="9"/>
      <c r="B247" s="9"/>
      <c r="C247" s="9"/>
      <c r="D247" s="9"/>
      <c r="E247" s="9"/>
      <c r="F247" s="9"/>
      <c r="G247" s="9"/>
      <c r="H247" s="9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  <c r="AC247" s="9"/>
      <c r="AD247" s="9"/>
      <c r="AE247" s="9"/>
      <c r="AF247" s="9"/>
      <c r="AG247" s="9"/>
    </row>
    <row r="248" spans="1:33" ht="12.75" customHeight="1" x14ac:dyDescent="0.15">
      <c r="A248" s="9"/>
      <c r="B248" s="9"/>
      <c r="C248" s="9"/>
      <c r="D248" s="9"/>
      <c r="E248" s="9"/>
      <c r="F248" s="9"/>
      <c r="G248" s="9"/>
      <c r="H248" s="9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  <c r="AC248" s="9"/>
      <c r="AD248" s="9"/>
      <c r="AE248" s="9"/>
      <c r="AF248" s="9"/>
      <c r="AG248" s="9"/>
    </row>
    <row r="249" spans="1:33" ht="12.75" customHeight="1" x14ac:dyDescent="0.15">
      <c r="A249" s="9"/>
      <c r="B249" s="9"/>
      <c r="C249" s="9"/>
      <c r="D249" s="9"/>
      <c r="E249" s="9"/>
      <c r="F249" s="9"/>
      <c r="G249" s="9"/>
      <c r="H249" s="9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  <c r="AC249" s="9"/>
      <c r="AD249" s="9"/>
      <c r="AE249" s="9"/>
      <c r="AF249" s="9"/>
      <c r="AG249" s="9"/>
    </row>
    <row r="250" spans="1:33" ht="12.75" customHeight="1" x14ac:dyDescent="0.15">
      <c r="A250" s="9"/>
      <c r="B250" s="9"/>
      <c r="C250" s="9"/>
      <c r="D250" s="9"/>
      <c r="E250" s="9"/>
      <c r="F250" s="9"/>
      <c r="G250" s="9"/>
      <c r="H250" s="9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  <c r="AC250" s="9"/>
      <c r="AD250" s="9"/>
      <c r="AE250" s="9"/>
      <c r="AF250" s="9"/>
      <c r="AG250" s="9"/>
    </row>
    <row r="251" spans="1:33" ht="12.75" customHeight="1" x14ac:dyDescent="0.15">
      <c r="A251" s="9"/>
      <c r="B251" s="9"/>
      <c r="C251" s="9"/>
      <c r="D251" s="9"/>
      <c r="E251" s="9"/>
      <c r="F251" s="9"/>
      <c r="G251" s="9"/>
      <c r="H251" s="9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  <c r="AC251" s="9"/>
      <c r="AD251" s="9"/>
      <c r="AE251" s="9"/>
      <c r="AF251" s="9"/>
      <c r="AG251" s="9"/>
    </row>
    <row r="252" spans="1:33" ht="12.75" customHeight="1" x14ac:dyDescent="0.15">
      <c r="A252" s="9"/>
      <c r="B252" s="9"/>
      <c r="C252" s="9"/>
      <c r="D252" s="9"/>
      <c r="E252" s="9"/>
      <c r="F252" s="9"/>
      <c r="G252" s="9"/>
      <c r="H252" s="9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  <c r="AC252" s="9"/>
      <c r="AD252" s="9"/>
      <c r="AE252" s="9"/>
      <c r="AF252" s="9"/>
      <c r="AG252" s="9"/>
    </row>
    <row r="253" spans="1:33" ht="12.75" customHeight="1" x14ac:dyDescent="0.15">
      <c r="A253" s="9"/>
      <c r="B253" s="9"/>
      <c r="C253" s="9"/>
      <c r="D253" s="9"/>
      <c r="E253" s="9"/>
      <c r="F253" s="9"/>
      <c r="G253" s="9"/>
      <c r="H253" s="9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  <c r="AC253" s="9"/>
      <c r="AD253" s="9"/>
      <c r="AE253" s="9"/>
      <c r="AF253" s="9"/>
      <c r="AG253" s="9"/>
    </row>
    <row r="254" spans="1:33" ht="12.75" customHeight="1" x14ac:dyDescent="0.15">
      <c r="A254" s="9"/>
      <c r="B254" s="9"/>
      <c r="C254" s="9"/>
      <c r="D254" s="9"/>
      <c r="E254" s="9"/>
      <c r="F254" s="9"/>
      <c r="G254" s="9"/>
      <c r="H254" s="9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  <c r="AC254" s="9"/>
      <c r="AD254" s="9"/>
      <c r="AE254" s="9"/>
      <c r="AF254" s="9"/>
      <c r="AG254" s="9"/>
    </row>
    <row r="255" spans="1:33" ht="12.75" customHeight="1" x14ac:dyDescent="0.15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</row>
    <row r="256" spans="1:33" ht="12.75" customHeight="1" x14ac:dyDescent="0.15">
      <c r="A256" s="9"/>
      <c r="B256" s="9"/>
      <c r="C256" s="9"/>
      <c r="D256" s="9"/>
      <c r="E256" s="9"/>
      <c r="F256" s="9"/>
      <c r="G256" s="9"/>
      <c r="H256" s="9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  <c r="AC256" s="9"/>
      <c r="AD256" s="9"/>
      <c r="AE256" s="9"/>
      <c r="AF256" s="9"/>
      <c r="AG256" s="9"/>
    </row>
    <row r="257" spans="1:33" ht="12.75" customHeight="1" x14ac:dyDescent="0.15">
      <c r="A257" s="9"/>
      <c r="B257" s="9"/>
      <c r="C257" s="9"/>
      <c r="D257" s="9"/>
      <c r="E257" s="9"/>
      <c r="F257" s="9"/>
      <c r="G257" s="9"/>
      <c r="H257" s="9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  <c r="AC257" s="9"/>
      <c r="AD257" s="9"/>
      <c r="AE257" s="9"/>
      <c r="AF257" s="9"/>
      <c r="AG257" s="9"/>
    </row>
    <row r="258" spans="1:33" ht="12.75" customHeight="1" x14ac:dyDescent="0.15">
      <c r="A258" s="9"/>
      <c r="B258" s="9"/>
      <c r="C258" s="9"/>
      <c r="D258" s="9"/>
      <c r="E258" s="9"/>
      <c r="F258" s="9"/>
      <c r="G258" s="9"/>
      <c r="H258" s="9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  <c r="AC258" s="9"/>
      <c r="AD258" s="9"/>
      <c r="AE258" s="9"/>
      <c r="AF258" s="9"/>
      <c r="AG258" s="9"/>
    </row>
    <row r="259" spans="1:33" ht="12.75" customHeight="1" x14ac:dyDescent="0.15">
      <c r="A259" s="9"/>
      <c r="B259" s="9"/>
      <c r="C259" s="9"/>
      <c r="D259" s="9"/>
      <c r="E259" s="9"/>
      <c r="F259" s="9"/>
      <c r="G259" s="9"/>
      <c r="H259" s="9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  <c r="AC259" s="9"/>
      <c r="AD259" s="9"/>
      <c r="AE259" s="9"/>
      <c r="AF259" s="9"/>
      <c r="AG259" s="9"/>
    </row>
    <row r="260" spans="1:33" ht="12.75" customHeight="1" x14ac:dyDescent="0.15">
      <c r="A260" s="9"/>
      <c r="B260" s="9"/>
      <c r="C260" s="9"/>
      <c r="D260" s="9"/>
      <c r="E260" s="9"/>
      <c r="F260" s="9"/>
      <c r="G260" s="9"/>
      <c r="H260" s="9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  <c r="AC260" s="9"/>
      <c r="AD260" s="9"/>
      <c r="AE260" s="9"/>
      <c r="AF260" s="9"/>
      <c r="AG260" s="9"/>
    </row>
    <row r="261" spans="1:33" ht="12.75" customHeight="1" x14ac:dyDescent="0.15">
      <c r="A261" s="9"/>
      <c r="B261" s="9"/>
      <c r="C261" s="9"/>
      <c r="D261" s="9"/>
      <c r="E261" s="9"/>
      <c r="F261" s="9"/>
      <c r="G261" s="9"/>
      <c r="H261" s="9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  <c r="AC261" s="9"/>
      <c r="AD261" s="9"/>
      <c r="AE261" s="9"/>
      <c r="AF261" s="9"/>
      <c r="AG261" s="9"/>
    </row>
    <row r="262" spans="1:33" ht="12.75" customHeight="1" x14ac:dyDescent="0.15">
      <c r="A262" s="9"/>
      <c r="B262" s="9"/>
      <c r="C262" s="9"/>
      <c r="D262" s="9"/>
      <c r="E262" s="9"/>
      <c r="F262" s="9"/>
      <c r="G262" s="9"/>
      <c r="H262" s="9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  <c r="AC262" s="9"/>
      <c r="AD262" s="9"/>
      <c r="AE262" s="9"/>
      <c r="AF262" s="9"/>
      <c r="AG262" s="9"/>
    </row>
    <row r="263" spans="1:33" ht="12.75" customHeight="1" x14ac:dyDescent="0.15">
      <c r="A263" s="9"/>
      <c r="B263" s="9"/>
      <c r="C263" s="9"/>
      <c r="D263" s="9"/>
      <c r="E263" s="9"/>
      <c r="F263" s="9"/>
      <c r="G263" s="9"/>
      <c r="H263" s="9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  <c r="AC263" s="9"/>
      <c r="AD263" s="9"/>
      <c r="AE263" s="9"/>
      <c r="AF263" s="9"/>
      <c r="AG263" s="9"/>
    </row>
    <row r="264" spans="1:33" ht="12.75" customHeight="1" x14ac:dyDescent="0.15">
      <c r="A264" s="9"/>
      <c r="B264" s="9"/>
      <c r="C264" s="9"/>
      <c r="D264" s="9"/>
      <c r="E264" s="9"/>
      <c r="F264" s="9"/>
      <c r="G264" s="9"/>
      <c r="H264" s="9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  <c r="AC264" s="9"/>
      <c r="AD264" s="9"/>
      <c r="AE264" s="9"/>
      <c r="AF264" s="9"/>
      <c r="AG264" s="9"/>
    </row>
    <row r="265" spans="1:33" ht="12.75" customHeight="1" x14ac:dyDescent="0.15">
      <c r="A265" s="9"/>
      <c r="B265" s="9"/>
      <c r="C265" s="9"/>
      <c r="D265" s="9"/>
      <c r="E265" s="9"/>
      <c r="F265" s="9"/>
      <c r="G265" s="9"/>
      <c r="H265" s="9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  <c r="AC265" s="9"/>
      <c r="AD265" s="9"/>
      <c r="AE265" s="9"/>
      <c r="AF265" s="9"/>
      <c r="AG265" s="9"/>
    </row>
    <row r="266" spans="1:33" ht="12.75" customHeight="1" x14ac:dyDescent="0.15">
      <c r="A266" s="9"/>
      <c r="B266" s="9"/>
      <c r="C266" s="9"/>
      <c r="D266" s="9"/>
      <c r="E266" s="9"/>
      <c r="F266" s="9"/>
      <c r="G266" s="9"/>
      <c r="H266" s="9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  <c r="AC266" s="9"/>
      <c r="AD266" s="9"/>
      <c r="AE266" s="9"/>
      <c r="AF266" s="9"/>
      <c r="AG266" s="9"/>
    </row>
    <row r="267" spans="1:33" ht="12.75" customHeight="1" x14ac:dyDescent="0.15">
      <c r="A267" s="9"/>
      <c r="B267" s="9"/>
      <c r="C267" s="9"/>
      <c r="D267" s="9"/>
      <c r="E267" s="9"/>
      <c r="F267" s="9"/>
      <c r="G267" s="9"/>
      <c r="H267" s="9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  <c r="AC267" s="9"/>
      <c r="AD267" s="9"/>
      <c r="AE267" s="9"/>
      <c r="AF267" s="9"/>
      <c r="AG267" s="9"/>
    </row>
    <row r="268" spans="1:33" ht="12.75" customHeight="1" x14ac:dyDescent="0.15">
      <c r="A268" s="9"/>
      <c r="B268" s="9"/>
      <c r="C268" s="9"/>
      <c r="D268" s="9"/>
      <c r="E268" s="9"/>
      <c r="F268" s="9"/>
      <c r="G268" s="9"/>
      <c r="H268" s="9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  <c r="AC268" s="9"/>
      <c r="AD268" s="9"/>
      <c r="AE268" s="9"/>
      <c r="AF268" s="9"/>
      <c r="AG268" s="9"/>
    </row>
    <row r="269" spans="1:33" ht="12.75" customHeight="1" x14ac:dyDescent="0.15">
      <c r="A269" s="9"/>
      <c r="B269" s="9"/>
      <c r="C269" s="9"/>
      <c r="D269" s="9"/>
      <c r="E269" s="9"/>
      <c r="F269" s="9"/>
      <c r="G269" s="9"/>
      <c r="H269" s="9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  <c r="AC269" s="9"/>
      <c r="AD269" s="9"/>
      <c r="AE269" s="9"/>
      <c r="AF269" s="9"/>
      <c r="AG269" s="9"/>
    </row>
    <row r="270" spans="1:33" ht="12.75" customHeight="1" x14ac:dyDescent="0.15">
      <c r="A270" s="9"/>
      <c r="B270" s="9"/>
      <c r="C270" s="9"/>
      <c r="D270" s="9"/>
      <c r="E270" s="9"/>
      <c r="F270" s="9"/>
      <c r="G270" s="9"/>
      <c r="H270" s="9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  <c r="AC270" s="9"/>
      <c r="AD270" s="9"/>
      <c r="AE270" s="9"/>
      <c r="AF270" s="9"/>
      <c r="AG270" s="9"/>
    </row>
    <row r="271" spans="1:33" ht="12.75" customHeight="1" x14ac:dyDescent="0.15">
      <c r="A271" s="9"/>
      <c r="B271" s="9"/>
      <c r="C271" s="9"/>
      <c r="D271" s="9"/>
      <c r="E271" s="9"/>
      <c r="F271" s="9"/>
      <c r="G271" s="9"/>
      <c r="H271" s="9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  <c r="AC271" s="9"/>
      <c r="AD271" s="9"/>
      <c r="AE271" s="9"/>
      <c r="AF271" s="9"/>
      <c r="AG271" s="9"/>
    </row>
    <row r="272" spans="1:33" ht="12.75" customHeight="1" x14ac:dyDescent="0.15">
      <c r="A272" s="9"/>
      <c r="B272" s="9"/>
      <c r="C272" s="9"/>
      <c r="D272" s="9"/>
      <c r="E272" s="9"/>
      <c r="F272" s="9"/>
      <c r="G272" s="9"/>
      <c r="H272" s="9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  <c r="AC272" s="9"/>
      <c r="AD272" s="9"/>
      <c r="AE272" s="9"/>
      <c r="AF272" s="9"/>
      <c r="AG272" s="9"/>
    </row>
    <row r="273" spans="1:33" ht="12.75" customHeight="1" x14ac:dyDescent="0.15">
      <c r="A273" s="9"/>
      <c r="B273" s="9"/>
      <c r="C273" s="9"/>
      <c r="D273" s="9"/>
      <c r="E273" s="9"/>
      <c r="F273" s="9"/>
      <c r="G273" s="9"/>
      <c r="H273" s="9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  <c r="AC273" s="9"/>
      <c r="AD273" s="9"/>
      <c r="AE273" s="9"/>
      <c r="AF273" s="9"/>
      <c r="AG273" s="9"/>
    </row>
    <row r="274" spans="1:33" ht="12.75" customHeight="1" x14ac:dyDescent="0.15">
      <c r="A274" s="9"/>
      <c r="B274" s="9"/>
      <c r="C274" s="9"/>
      <c r="D274" s="9"/>
      <c r="E274" s="9"/>
      <c r="F274" s="9"/>
      <c r="G274" s="9"/>
      <c r="H274" s="9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  <c r="AC274" s="9"/>
      <c r="AD274" s="9"/>
      <c r="AE274" s="9"/>
      <c r="AF274" s="9"/>
      <c r="AG274" s="9"/>
    </row>
    <row r="275" spans="1:33" ht="12.75" customHeight="1" x14ac:dyDescent="0.15">
      <c r="A275" s="9"/>
      <c r="B275" s="9"/>
      <c r="C275" s="9"/>
      <c r="D275" s="9"/>
      <c r="E275" s="9"/>
      <c r="F275" s="9"/>
      <c r="G275" s="9"/>
      <c r="H275" s="9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  <c r="AC275" s="9"/>
      <c r="AD275" s="9"/>
      <c r="AE275" s="9"/>
      <c r="AF275" s="9"/>
      <c r="AG275" s="9"/>
    </row>
    <row r="276" spans="1:33" ht="12.75" customHeight="1" x14ac:dyDescent="0.15">
      <c r="A276" s="9"/>
      <c r="B276" s="9"/>
      <c r="C276" s="9"/>
      <c r="D276" s="9"/>
      <c r="E276" s="9"/>
      <c r="F276" s="9"/>
      <c r="G276" s="9"/>
      <c r="H276" s="9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  <c r="AC276" s="9"/>
      <c r="AD276" s="9"/>
      <c r="AE276" s="9"/>
      <c r="AF276" s="9"/>
      <c r="AG276" s="9"/>
    </row>
    <row r="277" spans="1:33" ht="12.75" customHeight="1" x14ac:dyDescent="0.15">
      <c r="A277" s="9"/>
      <c r="B277" s="9"/>
      <c r="C277" s="9"/>
      <c r="D277" s="9"/>
      <c r="E277" s="9"/>
      <c r="F277" s="9"/>
      <c r="G277" s="9"/>
      <c r="H277" s="9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  <c r="AC277" s="9"/>
      <c r="AD277" s="9"/>
      <c r="AE277" s="9"/>
      <c r="AF277" s="9"/>
      <c r="AG277" s="9"/>
    </row>
    <row r="278" spans="1:33" ht="12.75" customHeight="1" x14ac:dyDescent="0.15">
      <c r="A278" s="9"/>
      <c r="B278" s="9"/>
      <c r="C278" s="9"/>
      <c r="D278" s="9"/>
      <c r="E278" s="9"/>
      <c r="F278" s="9"/>
      <c r="G278" s="9"/>
      <c r="H278" s="9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  <c r="AC278" s="9"/>
      <c r="AD278" s="9"/>
      <c r="AE278" s="9"/>
      <c r="AF278" s="9"/>
      <c r="AG278" s="9"/>
    </row>
    <row r="279" spans="1:33" ht="12.75" customHeight="1" x14ac:dyDescent="0.15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</row>
    <row r="280" spans="1:33" ht="12.75" customHeight="1" x14ac:dyDescent="0.15">
      <c r="A280" s="9"/>
      <c r="B280" s="9"/>
      <c r="C280" s="9"/>
      <c r="D280" s="9"/>
      <c r="E280" s="9"/>
      <c r="F280" s="9"/>
      <c r="G280" s="9"/>
      <c r="H280" s="9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  <c r="AC280" s="9"/>
      <c r="AD280" s="9"/>
      <c r="AE280" s="9"/>
      <c r="AF280" s="9"/>
      <c r="AG280" s="9"/>
    </row>
    <row r="281" spans="1:33" ht="12.75" customHeight="1" x14ac:dyDescent="0.15">
      <c r="A281" s="9"/>
      <c r="B281" s="9"/>
      <c r="C281" s="9"/>
      <c r="D281" s="9"/>
      <c r="E281" s="9"/>
      <c r="F281" s="9"/>
      <c r="G281" s="9"/>
      <c r="H281" s="9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  <c r="AC281" s="9"/>
      <c r="AD281" s="9"/>
      <c r="AE281" s="9"/>
      <c r="AF281" s="9"/>
      <c r="AG281" s="9"/>
    </row>
    <row r="282" spans="1:33" ht="12.75" customHeight="1" x14ac:dyDescent="0.15">
      <c r="A282" s="9"/>
      <c r="B282" s="9"/>
      <c r="C282" s="9"/>
      <c r="D282" s="9"/>
      <c r="E282" s="9"/>
      <c r="F282" s="9"/>
      <c r="G282" s="9"/>
      <c r="H282" s="9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  <c r="AC282" s="9"/>
      <c r="AD282" s="9"/>
      <c r="AE282" s="9"/>
      <c r="AF282" s="9"/>
      <c r="AG282" s="9"/>
    </row>
    <row r="283" spans="1:33" ht="12.75" customHeight="1" x14ac:dyDescent="0.15">
      <c r="A283" s="9"/>
      <c r="B283" s="9"/>
      <c r="C283" s="9"/>
      <c r="D283" s="9"/>
      <c r="E283" s="9"/>
      <c r="F283" s="9"/>
      <c r="G283" s="9"/>
      <c r="H283" s="9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  <c r="AC283" s="9"/>
      <c r="AD283" s="9"/>
      <c r="AE283" s="9"/>
      <c r="AF283" s="9"/>
      <c r="AG283" s="9"/>
    </row>
    <row r="284" spans="1:33" ht="12.75" customHeight="1" x14ac:dyDescent="0.15">
      <c r="A284" s="9"/>
      <c r="B284" s="9"/>
      <c r="C284" s="9"/>
      <c r="D284" s="9"/>
      <c r="E284" s="9"/>
      <c r="F284" s="9"/>
      <c r="G284" s="9"/>
      <c r="H284" s="9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  <c r="AC284" s="9"/>
      <c r="AD284" s="9"/>
      <c r="AE284" s="9"/>
      <c r="AF284" s="9"/>
      <c r="AG284" s="9"/>
    </row>
    <row r="285" spans="1:33" ht="12.75" customHeight="1" x14ac:dyDescent="0.15">
      <c r="A285" s="9"/>
      <c r="B285" s="9"/>
      <c r="C285" s="9"/>
      <c r="D285" s="9"/>
      <c r="E285" s="9"/>
      <c r="F285" s="9"/>
      <c r="G285" s="9"/>
      <c r="H285" s="9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  <c r="AC285" s="9"/>
      <c r="AD285" s="9"/>
      <c r="AE285" s="9"/>
      <c r="AF285" s="9"/>
      <c r="AG285" s="9"/>
    </row>
    <row r="286" spans="1:33" ht="12.75" customHeight="1" x14ac:dyDescent="0.15">
      <c r="A286" s="9"/>
      <c r="B286" s="9"/>
      <c r="C286" s="9"/>
      <c r="D286" s="9"/>
      <c r="E286" s="9"/>
      <c r="F286" s="9"/>
      <c r="G286" s="9"/>
      <c r="H286" s="9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  <c r="AC286" s="9"/>
      <c r="AD286" s="9"/>
      <c r="AE286" s="9"/>
      <c r="AF286" s="9"/>
      <c r="AG286" s="9"/>
    </row>
    <row r="287" spans="1:33" ht="12.75" customHeight="1" x14ac:dyDescent="0.15">
      <c r="A287" s="9"/>
      <c r="B287" s="9"/>
      <c r="C287" s="9"/>
      <c r="D287" s="9"/>
      <c r="E287" s="9"/>
      <c r="F287" s="9"/>
      <c r="G287" s="9"/>
      <c r="H287" s="9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  <c r="AC287" s="9"/>
      <c r="AD287" s="9"/>
      <c r="AE287" s="9"/>
      <c r="AF287" s="9"/>
      <c r="AG287" s="9"/>
    </row>
    <row r="288" spans="1:33" ht="12.75" customHeight="1" x14ac:dyDescent="0.15">
      <c r="A288" s="9"/>
      <c r="B288" s="9"/>
      <c r="C288" s="9"/>
      <c r="D288" s="9"/>
      <c r="E288" s="9"/>
      <c r="F288" s="9"/>
      <c r="G288" s="9"/>
      <c r="H288" s="9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  <c r="AC288" s="9"/>
      <c r="AD288" s="9"/>
      <c r="AE288" s="9"/>
      <c r="AF288" s="9"/>
      <c r="AG288" s="9"/>
    </row>
    <row r="289" spans="1:33" ht="12.75" customHeight="1" x14ac:dyDescent="0.15">
      <c r="A289" s="9"/>
      <c r="B289" s="9"/>
      <c r="C289" s="9"/>
      <c r="D289" s="9"/>
      <c r="E289" s="9"/>
      <c r="F289" s="9"/>
      <c r="G289" s="9"/>
      <c r="H289" s="9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  <c r="AC289" s="9"/>
      <c r="AD289" s="9"/>
      <c r="AE289" s="9"/>
      <c r="AF289" s="9"/>
      <c r="AG289" s="9"/>
    </row>
    <row r="290" spans="1:33" ht="12.75" customHeight="1" x14ac:dyDescent="0.15">
      <c r="A290" s="9"/>
      <c r="B290" s="9"/>
      <c r="C290" s="9"/>
      <c r="D290" s="9"/>
      <c r="E290" s="9"/>
      <c r="F290" s="9"/>
      <c r="G290" s="9"/>
      <c r="H290" s="9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  <c r="AC290" s="9"/>
      <c r="AD290" s="9"/>
      <c r="AE290" s="9"/>
      <c r="AF290" s="9"/>
      <c r="AG290" s="9"/>
    </row>
    <row r="291" spans="1:33" ht="12.75" customHeight="1" x14ac:dyDescent="0.15">
      <c r="A291" s="9"/>
      <c r="B291" s="9"/>
      <c r="C291" s="9"/>
      <c r="D291" s="9"/>
      <c r="E291" s="9"/>
      <c r="F291" s="9"/>
      <c r="G291" s="9"/>
      <c r="H291" s="9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  <c r="AC291" s="9"/>
      <c r="AD291" s="9"/>
      <c r="AE291" s="9"/>
      <c r="AF291" s="9"/>
      <c r="AG291" s="9"/>
    </row>
    <row r="292" spans="1:33" ht="12.75" customHeight="1" x14ac:dyDescent="0.15">
      <c r="A292" s="9"/>
      <c r="B292" s="9"/>
      <c r="C292" s="9"/>
      <c r="D292" s="9"/>
      <c r="E292" s="9"/>
      <c r="F292" s="9"/>
      <c r="G292" s="9"/>
      <c r="H292" s="9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  <c r="AC292" s="9"/>
      <c r="AD292" s="9"/>
      <c r="AE292" s="9"/>
      <c r="AF292" s="9"/>
      <c r="AG292" s="9"/>
    </row>
    <row r="293" spans="1:33" ht="12.75" customHeight="1" x14ac:dyDescent="0.15">
      <c r="A293" s="9"/>
      <c r="B293" s="9"/>
      <c r="C293" s="9"/>
      <c r="D293" s="9"/>
      <c r="E293" s="9"/>
      <c r="F293" s="9"/>
      <c r="G293" s="9"/>
      <c r="H293" s="9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  <c r="AC293" s="9"/>
      <c r="AD293" s="9"/>
      <c r="AE293" s="9"/>
      <c r="AF293" s="9"/>
      <c r="AG293" s="9"/>
    </row>
    <row r="294" spans="1:33" ht="12.75" customHeight="1" x14ac:dyDescent="0.15">
      <c r="A294" s="9"/>
      <c r="B294" s="9"/>
      <c r="C294" s="9"/>
      <c r="D294" s="9"/>
      <c r="E294" s="9"/>
      <c r="F294" s="9"/>
      <c r="G294" s="9"/>
      <c r="H294" s="9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  <c r="AC294" s="9"/>
      <c r="AD294" s="9"/>
      <c r="AE294" s="9"/>
      <c r="AF294" s="9"/>
      <c r="AG294" s="9"/>
    </row>
    <row r="295" spans="1:33" ht="12.75" customHeight="1" x14ac:dyDescent="0.15">
      <c r="A295" s="9"/>
      <c r="B295" s="9"/>
      <c r="C295" s="9"/>
      <c r="D295" s="9"/>
      <c r="E295" s="9"/>
      <c r="F295" s="9"/>
      <c r="G295" s="9"/>
      <c r="H295" s="9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  <c r="AC295" s="9"/>
      <c r="AD295" s="9"/>
      <c r="AE295" s="9"/>
      <c r="AF295" s="9"/>
      <c r="AG295" s="9"/>
    </row>
    <row r="296" spans="1:33" ht="12.75" customHeight="1" x14ac:dyDescent="0.15">
      <c r="A296" s="9"/>
      <c r="B296" s="9"/>
      <c r="C296" s="9"/>
      <c r="D296" s="9"/>
      <c r="E296" s="9"/>
      <c r="F296" s="9"/>
      <c r="G296" s="9"/>
      <c r="H296" s="9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  <c r="AC296" s="9"/>
      <c r="AD296" s="9"/>
      <c r="AE296" s="9"/>
      <c r="AF296" s="9"/>
      <c r="AG296" s="9"/>
    </row>
    <row r="297" spans="1:33" ht="12.75" customHeight="1" x14ac:dyDescent="0.15">
      <c r="A297" s="9"/>
      <c r="B297" s="9"/>
      <c r="C297" s="9"/>
      <c r="D297" s="9"/>
      <c r="E297" s="9"/>
      <c r="F297" s="9"/>
      <c r="G297" s="9"/>
      <c r="H297" s="9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  <c r="AC297" s="9"/>
      <c r="AD297" s="9"/>
      <c r="AE297" s="9"/>
      <c r="AF297" s="9"/>
      <c r="AG297" s="9"/>
    </row>
    <row r="298" spans="1:33" ht="12.75" customHeight="1" x14ac:dyDescent="0.15">
      <c r="A298" s="9"/>
      <c r="B298" s="9"/>
      <c r="C298" s="9"/>
      <c r="D298" s="9"/>
      <c r="E298" s="9"/>
      <c r="F298" s="9"/>
      <c r="G298" s="9"/>
      <c r="H298" s="9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  <c r="AC298" s="9"/>
      <c r="AD298" s="9"/>
      <c r="AE298" s="9"/>
      <c r="AF298" s="9"/>
      <c r="AG298" s="9"/>
    </row>
    <row r="299" spans="1:33" ht="12.75" customHeight="1" x14ac:dyDescent="0.15">
      <c r="A299" s="9"/>
      <c r="B299" s="9"/>
      <c r="C299" s="9"/>
      <c r="D299" s="9"/>
      <c r="E299" s="9"/>
      <c r="F299" s="9"/>
      <c r="G299" s="9"/>
      <c r="H299" s="9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  <c r="AC299" s="9"/>
      <c r="AD299" s="9"/>
      <c r="AE299" s="9"/>
      <c r="AF299" s="9"/>
      <c r="AG299" s="9"/>
    </row>
    <row r="300" spans="1:33" ht="12.75" customHeight="1" x14ac:dyDescent="0.15">
      <c r="A300" s="9"/>
      <c r="B300" s="9"/>
      <c r="C300" s="9"/>
      <c r="D300" s="9"/>
      <c r="E300" s="9"/>
      <c r="F300" s="9"/>
      <c r="G300" s="9"/>
      <c r="H300" s="9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  <c r="AC300" s="9"/>
      <c r="AD300" s="9"/>
      <c r="AE300" s="9"/>
      <c r="AF300" s="9"/>
      <c r="AG300" s="9"/>
    </row>
    <row r="301" spans="1:33" ht="12.75" customHeight="1" x14ac:dyDescent="0.15">
      <c r="A301" s="9"/>
      <c r="B301" s="9"/>
      <c r="C301" s="9"/>
      <c r="D301" s="9"/>
      <c r="E301" s="9"/>
      <c r="F301" s="9"/>
      <c r="G301" s="9"/>
      <c r="H301" s="9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  <c r="AC301" s="9"/>
      <c r="AD301" s="9"/>
      <c r="AE301" s="9"/>
      <c r="AF301" s="9"/>
      <c r="AG301" s="9"/>
    </row>
    <row r="302" spans="1:33" ht="12.75" customHeight="1" x14ac:dyDescent="0.15">
      <c r="A302" s="9"/>
      <c r="B302" s="9"/>
      <c r="C302" s="9"/>
      <c r="D302" s="9"/>
      <c r="E302" s="9"/>
      <c r="F302" s="9"/>
      <c r="G302" s="9"/>
      <c r="H302" s="9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  <c r="AC302" s="9"/>
      <c r="AD302" s="9"/>
      <c r="AE302" s="9"/>
      <c r="AF302" s="9"/>
      <c r="AG302" s="9"/>
    </row>
    <row r="303" spans="1:33" ht="12.75" customHeight="1" x14ac:dyDescent="0.15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</row>
    <row r="304" spans="1:33" ht="12.75" customHeight="1" x14ac:dyDescent="0.15">
      <c r="A304" s="9"/>
      <c r="B304" s="9"/>
      <c r="C304" s="9"/>
      <c r="D304" s="9"/>
      <c r="E304" s="9"/>
      <c r="F304" s="9"/>
      <c r="G304" s="9"/>
      <c r="H304" s="9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  <c r="AC304" s="9"/>
      <c r="AD304" s="9"/>
      <c r="AE304" s="9"/>
      <c r="AF304" s="9"/>
      <c r="AG304" s="9"/>
    </row>
    <row r="305" spans="1:33" ht="12.75" customHeight="1" x14ac:dyDescent="0.15">
      <c r="A305" s="9"/>
      <c r="B305" s="9"/>
      <c r="C305" s="9"/>
      <c r="D305" s="9"/>
      <c r="E305" s="9"/>
      <c r="F305" s="9"/>
      <c r="G305" s="9"/>
      <c r="H305" s="9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  <c r="AC305" s="9"/>
      <c r="AD305" s="9"/>
      <c r="AE305" s="9"/>
      <c r="AF305" s="9"/>
      <c r="AG305" s="9"/>
    </row>
    <row r="306" spans="1:33" ht="12.75" customHeight="1" x14ac:dyDescent="0.15">
      <c r="A306" s="9"/>
      <c r="B306" s="9"/>
      <c r="C306" s="9"/>
      <c r="D306" s="9"/>
      <c r="E306" s="9"/>
      <c r="F306" s="9"/>
      <c r="G306" s="9"/>
      <c r="H306" s="9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  <c r="AC306" s="9"/>
      <c r="AD306" s="9"/>
      <c r="AE306" s="9"/>
      <c r="AF306" s="9"/>
      <c r="AG306" s="9"/>
    </row>
    <row r="307" spans="1:33" ht="12.75" customHeight="1" x14ac:dyDescent="0.15">
      <c r="A307" s="9"/>
      <c r="B307" s="9"/>
      <c r="C307" s="9"/>
      <c r="D307" s="9"/>
      <c r="E307" s="9"/>
      <c r="F307" s="9"/>
      <c r="G307" s="9"/>
      <c r="H307" s="9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  <c r="AC307" s="9"/>
      <c r="AD307" s="9"/>
      <c r="AE307" s="9"/>
      <c r="AF307" s="9"/>
      <c r="AG307" s="9"/>
    </row>
    <row r="308" spans="1:33" ht="12.75" customHeight="1" x14ac:dyDescent="0.15">
      <c r="A308" s="9"/>
      <c r="B308" s="9"/>
      <c r="C308" s="9"/>
      <c r="D308" s="9"/>
      <c r="E308" s="9"/>
      <c r="F308" s="9"/>
      <c r="G308" s="9"/>
      <c r="H308" s="9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  <c r="AC308" s="9"/>
      <c r="AD308" s="9"/>
      <c r="AE308" s="9"/>
      <c r="AF308" s="9"/>
      <c r="AG308" s="9"/>
    </row>
    <row r="309" spans="1:33" ht="12.75" customHeight="1" x14ac:dyDescent="0.15">
      <c r="A309" s="9"/>
      <c r="B309" s="9"/>
      <c r="C309" s="9"/>
      <c r="D309" s="9"/>
      <c r="E309" s="9"/>
      <c r="F309" s="9"/>
      <c r="G309" s="9"/>
      <c r="H309" s="9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  <c r="AC309" s="9"/>
      <c r="AD309" s="9"/>
      <c r="AE309" s="9"/>
      <c r="AF309" s="9"/>
      <c r="AG309" s="9"/>
    </row>
    <row r="310" spans="1:33" ht="12.75" customHeight="1" x14ac:dyDescent="0.15">
      <c r="A310" s="9"/>
      <c r="B310" s="9"/>
      <c r="C310" s="9"/>
      <c r="D310" s="9"/>
      <c r="E310" s="9"/>
      <c r="F310" s="9"/>
      <c r="G310" s="9"/>
      <c r="H310" s="9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  <c r="AC310" s="9"/>
      <c r="AD310" s="9"/>
      <c r="AE310" s="9"/>
      <c r="AF310" s="9"/>
      <c r="AG310" s="9"/>
    </row>
    <row r="311" spans="1:33" ht="12.75" customHeight="1" x14ac:dyDescent="0.15">
      <c r="A311" s="9"/>
      <c r="B311" s="9"/>
      <c r="C311" s="9"/>
      <c r="D311" s="9"/>
      <c r="E311" s="9"/>
      <c r="F311" s="9"/>
      <c r="G311" s="9"/>
      <c r="H311" s="9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  <c r="AC311" s="9"/>
      <c r="AD311" s="9"/>
      <c r="AE311" s="9"/>
      <c r="AF311" s="9"/>
      <c r="AG311" s="9"/>
    </row>
    <row r="312" spans="1:33" ht="12.75" customHeight="1" x14ac:dyDescent="0.15">
      <c r="A312" s="9"/>
      <c r="B312" s="9"/>
      <c r="C312" s="9"/>
      <c r="D312" s="9"/>
      <c r="E312" s="9"/>
      <c r="F312" s="9"/>
      <c r="G312" s="9"/>
      <c r="H312" s="9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  <c r="AC312" s="9"/>
      <c r="AD312" s="9"/>
      <c r="AE312" s="9"/>
      <c r="AF312" s="9"/>
      <c r="AG312" s="9"/>
    </row>
    <row r="313" spans="1:33" ht="12.75" customHeight="1" x14ac:dyDescent="0.15">
      <c r="A313" s="9"/>
      <c r="B313" s="9"/>
      <c r="C313" s="9"/>
      <c r="D313" s="9"/>
      <c r="E313" s="9"/>
      <c r="F313" s="9"/>
      <c r="G313" s="9"/>
      <c r="H313" s="9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  <c r="AC313" s="9"/>
      <c r="AD313" s="9"/>
      <c r="AE313" s="9"/>
      <c r="AF313" s="9"/>
      <c r="AG313" s="9"/>
    </row>
    <row r="314" spans="1:33" ht="12.75" customHeight="1" x14ac:dyDescent="0.15">
      <c r="A314" s="9"/>
      <c r="B314" s="9"/>
      <c r="C314" s="9"/>
      <c r="D314" s="9"/>
      <c r="E314" s="9"/>
      <c r="F314" s="9"/>
      <c r="G314" s="9"/>
      <c r="H314" s="9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  <c r="AC314" s="9"/>
      <c r="AD314" s="9"/>
      <c r="AE314" s="9"/>
      <c r="AF314" s="9"/>
      <c r="AG314" s="9"/>
    </row>
    <row r="315" spans="1:33" ht="12.75" customHeight="1" x14ac:dyDescent="0.15">
      <c r="A315" s="9"/>
      <c r="B315" s="9"/>
      <c r="C315" s="9"/>
      <c r="D315" s="9"/>
      <c r="E315" s="9"/>
      <c r="F315" s="9"/>
      <c r="G315" s="9"/>
      <c r="H315" s="9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  <c r="AC315" s="9"/>
      <c r="AD315" s="9"/>
      <c r="AE315" s="9"/>
      <c r="AF315" s="9"/>
      <c r="AG315" s="9"/>
    </row>
    <row r="316" spans="1:33" ht="12.75" customHeight="1" x14ac:dyDescent="0.15">
      <c r="A316" s="9"/>
      <c r="B316" s="9"/>
      <c r="C316" s="9"/>
      <c r="D316" s="9"/>
      <c r="E316" s="9"/>
      <c r="F316" s="9"/>
      <c r="G316" s="9"/>
      <c r="H316" s="9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  <c r="AC316" s="9"/>
      <c r="AD316" s="9"/>
      <c r="AE316" s="9"/>
      <c r="AF316" s="9"/>
      <c r="AG316" s="9"/>
    </row>
    <row r="317" spans="1:33" ht="12.75" customHeight="1" x14ac:dyDescent="0.15">
      <c r="A317" s="9"/>
      <c r="B317" s="9"/>
      <c r="C317" s="9"/>
      <c r="D317" s="9"/>
      <c r="E317" s="9"/>
      <c r="F317" s="9"/>
      <c r="G317" s="9"/>
      <c r="H317" s="9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  <c r="AC317" s="9"/>
      <c r="AD317" s="9"/>
      <c r="AE317" s="9"/>
      <c r="AF317" s="9"/>
      <c r="AG317" s="9"/>
    </row>
    <row r="318" spans="1:33" ht="12.75" customHeight="1" x14ac:dyDescent="0.15">
      <c r="A318" s="9"/>
      <c r="B318" s="9"/>
      <c r="C318" s="9"/>
      <c r="D318" s="9"/>
      <c r="E318" s="9"/>
      <c r="F318" s="9"/>
      <c r="G318" s="9"/>
      <c r="H318" s="9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  <c r="AC318" s="9"/>
      <c r="AD318" s="9"/>
      <c r="AE318" s="9"/>
      <c r="AF318" s="9"/>
      <c r="AG318" s="9"/>
    </row>
    <row r="319" spans="1:33" ht="12.75" customHeight="1" x14ac:dyDescent="0.15">
      <c r="A319" s="9"/>
      <c r="B319" s="9"/>
      <c r="C319" s="9"/>
      <c r="D319" s="9"/>
      <c r="E319" s="9"/>
      <c r="F319" s="9"/>
      <c r="G319" s="9"/>
      <c r="H319" s="9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  <c r="AC319" s="9"/>
      <c r="AD319" s="9"/>
      <c r="AE319" s="9"/>
      <c r="AF319" s="9"/>
      <c r="AG319" s="9"/>
    </row>
    <row r="320" spans="1:33" ht="12.75" customHeight="1" x14ac:dyDescent="0.15">
      <c r="A320" s="9"/>
      <c r="B320" s="9"/>
      <c r="C320" s="9"/>
      <c r="D320" s="9"/>
      <c r="E320" s="9"/>
      <c r="F320" s="9"/>
      <c r="G320" s="9"/>
      <c r="H320" s="9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  <c r="AC320" s="9"/>
      <c r="AD320" s="9"/>
      <c r="AE320" s="9"/>
      <c r="AF320" s="9"/>
      <c r="AG320" s="9"/>
    </row>
    <row r="321" spans="1:33" ht="12.75" customHeight="1" x14ac:dyDescent="0.15">
      <c r="A321" s="9"/>
      <c r="B321" s="9"/>
      <c r="C321" s="9"/>
      <c r="D321" s="9"/>
      <c r="E321" s="9"/>
      <c r="F321" s="9"/>
      <c r="G321" s="9"/>
      <c r="H321" s="9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  <c r="AC321" s="9"/>
      <c r="AD321" s="9"/>
      <c r="AE321" s="9"/>
      <c r="AF321" s="9"/>
      <c r="AG321" s="9"/>
    </row>
    <row r="322" spans="1:33" ht="12.75" customHeight="1" x14ac:dyDescent="0.15">
      <c r="A322" s="9"/>
      <c r="B322" s="9"/>
      <c r="C322" s="9"/>
      <c r="D322" s="9"/>
      <c r="E322" s="9"/>
      <c r="F322" s="9"/>
      <c r="G322" s="9"/>
      <c r="H322" s="9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  <c r="AC322" s="9"/>
      <c r="AD322" s="9"/>
      <c r="AE322" s="9"/>
      <c r="AF322" s="9"/>
      <c r="AG322" s="9"/>
    </row>
    <row r="323" spans="1:33" ht="12.75" customHeight="1" x14ac:dyDescent="0.15">
      <c r="A323" s="9"/>
      <c r="B323" s="9"/>
      <c r="C323" s="9"/>
      <c r="D323" s="9"/>
      <c r="E323" s="9"/>
      <c r="F323" s="9"/>
      <c r="G323" s="9"/>
      <c r="H323" s="9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  <c r="AC323" s="9"/>
      <c r="AD323" s="9"/>
      <c r="AE323" s="9"/>
      <c r="AF323" s="9"/>
      <c r="AG323" s="9"/>
    </row>
    <row r="324" spans="1:33" ht="12.75" customHeight="1" x14ac:dyDescent="0.15">
      <c r="A324" s="9"/>
      <c r="B324" s="9"/>
      <c r="C324" s="9"/>
      <c r="D324" s="9"/>
      <c r="E324" s="9"/>
      <c r="F324" s="9"/>
      <c r="G324" s="9"/>
      <c r="H324" s="9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  <c r="AC324" s="9"/>
      <c r="AD324" s="9"/>
      <c r="AE324" s="9"/>
      <c r="AF324" s="9"/>
      <c r="AG324" s="9"/>
    </row>
    <row r="325" spans="1:33" ht="12.75" customHeight="1" x14ac:dyDescent="0.15">
      <c r="A325" s="9"/>
      <c r="B325" s="9"/>
      <c r="C325" s="9"/>
      <c r="D325" s="9"/>
      <c r="E325" s="9"/>
      <c r="F325" s="9"/>
      <c r="G325" s="9"/>
      <c r="H325" s="9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  <c r="AC325" s="9"/>
      <c r="AD325" s="9"/>
      <c r="AE325" s="9"/>
      <c r="AF325" s="9"/>
      <c r="AG325" s="9"/>
    </row>
    <row r="326" spans="1:33" ht="12.75" customHeight="1" x14ac:dyDescent="0.15">
      <c r="A326" s="9"/>
      <c r="B326" s="9"/>
      <c r="C326" s="9"/>
      <c r="D326" s="9"/>
      <c r="E326" s="9"/>
      <c r="F326" s="9"/>
      <c r="G326" s="9"/>
      <c r="H326" s="9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  <c r="AC326" s="9"/>
      <c r="AD326" s="9"/>
      <c r="AE326" s="9"/>
      <c r="AF326" s="9"/>
      <c r="AG326" s="9"/>
    </row>
    <row r="327" spans="1:33" ht="12.75" customHeight="1" x14ac:dyDescent="0.15">
      <c r="A327" s="9"/>
      <c r="B327" s="9"/>
      <c r="C327" s="9"/>
      <c r="D327" s="9"/>
      <c r="E327" s="9"/>
      <c r="F327" s="9"/>
      <c r="G327" s="9"/>
      <c r="H327" s="9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  <c r="AC327" s="9"/>
      <c r="AD327" s="9"/>
      <c r="AE327" s="9"/>
      <c r="AF327" s="9"/>
      <c r="AG327" s="9"/>
    </row>
    <row r="328" spans="1:33" ht="12.75" customHeight="1" x14ac:dyDescent="0.15">
      <c r="A328" s="9"/>
      <c r="B328" s="9"/>
      <c r="C328" s="9"/>
      <c r="D328" s="9"/>
      <c r="E328" s="9"/>
      <c r="F328" s="9"/>
      <c r="G328" s="9"/>
      <c r="H328" s="9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  <c r="AC328" s="9"/>
      <c r="AD328" s="9"/>
      <c r="AE328" s="9"/>
      <c r="AF328" s="9"/>
      <c r="AG328" s="9"/>
    </row>
    <row r="329" spans="1:33" ht="12.75" customHeight="1" x14ac:dyDescent="0.15">
      <c r="A329" s="9"/>
      <c r="B329" s="9"/>
      <c r="C329" s="9"/>
      <c r="D329" s="9"/>
      <c r="E329" s="9"/>
      <c r="F329" s="9"/>
      <c r="G329" s="9"/>
      <c r="H329" s="9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  <c r="AC329" s="9"/>
      <c r="AD329" s="9"/>
      <c r="AE329" s="9"/>
      <c r="AF329" s="9"/>
      <c r="AG329" s="9"/>
    </row>
    <row r="330" spans="1:33" ht="12.75" customHeight="1" x14ac:dyDescent="0.15">
      <c r="A330" s="9"/>
      <c r="B330" s="9"/>
      <c r="C330" s="9"/>
      <c r="D330" s="9"/>
      <c r="E330" s="9"/>
      <c r="F330" s="9"/>
      <c r="G330" s="9"/>
      <c r="H330" s="9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  <c r="AC330" s="9"/>
      <c r="AD330" s="9"/>
      <c r="AE330" s="9"/>
      <c r="AF330" s="9"/>
      <c r="AG330" s="9"/>
    </row>
    <row r="331" spans="1:33" ht="12.75" customHeight="1" x14ac:dyDescent="0.15">
      <c r="A331" s="9"/>
      <c r="B331" s="9"/>
      <c r="C331" s="9"/>
      <c r="D331" s="9"/>
      <c r="E331" s="9"/>
      <c r="F331" s="9"/>
      <c r="G331" s="9"/>
      <c r="H331" s="9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  <c r="AC331" s="9"/>
      <c r="AD331" s="9"/>
      <c r="AE331" s="9"/>
      <c r="AF331" s="9"/>
      <c r="AG331" s="9"/>
    </row>
    <row r="332" spans="1:33" ht="12.75" customHeight="1" x14ac:dyDescent="0.15">
      <c r="A332" s="9"/>
      <c r="B332" s="9"/>
      <c r="C332" s="9"/>
      <c r="D332" s="9"/>
      <c r="E332" s="9"/>
      <c r="F332" s="9"/>
      <c r="G332" s="9"/>
      <c r="H332" s="9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  <c r="AC332" s="9"/>
      <c r="AD332" s="9"/>
      <c r="AE332" s="9"/>
      <c r="AF332" s="9"/>
      <c r="AG332" s="9"/>
    </row>
    <row r="333" spans="1:33" ht="12.75" customHeight="1" x14ac:dyDescent="0.15">
      <c r="A333" s="9"/>
      <c r="B333" s="9"/>
      <c r="C333" s="9"/>
      <c r="D333" s="9"/>
      <c r="E333" s="9"/>
      <c r="F333" s="9"/>
      <c r="G333" s="9"/>
      <c r="H333" s="9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  <c r="AC333" s="9"/>
      <c r="AD333" s="9"/>
      <c r="AE333" s="9"/>
      <c r="AF333" s="9"/>
      <c r="AG333" s="9"/>
    </row>
    <row r="334" spans="1:33" ht="12.75" customHeight="1" x14ac:dyDescent="0.15">
      <c r="A334" s="9"/>
      <c r="B334" s="9"/>
      <c r="C334" s="9"/>
      <c r="D334" s="9"/>
      <c r="E334" s="9"/>
      <c r="F334" s="9"/>
      <c r="G334" s="9"/>
      <c r="H334" s="9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  <c r="AC334" s="9"/>
      <c r="AD334" s="9"/>
      <c r="AE334" s="9"/>
      <c r="AF334" s="9"/>
      <c r="AG334" s="9"/>
    </row>
    <row r="335" spans="1:33" ht="12.75" customHeight="1" x14ac:dyDescent="0.15">
      <c r="A335" s="9"/>
      <c r="B335" s="9"/>
      <c r="C335" s="9"/>
      <c r="D335" s="9"/>
      <c r="E335" s="9"/>
      <c r="F335" s="9"/>
      <c r="G335" s="9"/>
      <c r="H335" s="9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  <c r="AC335" s="9"/>
      <c r="AD335" s="9"/>
      <c r="AE335" s="9"/>
      <c r="AF335" s="9"/>
      <c r="AG335" s="9"/>
    </row>
    <row r="336" spans="1:33" ht="12.75" customHeight="1" x14ac:dyDescent="0.15">
      <c r="A336" s="9"/>
      <c r="B336" s="9"/>
      <c r="C336" s="9"/>
      <c r="D336" s="9"/>
      <c r="E336" s="9"/>
      <c r="F336" s="9"/>
      <c r="G336" s="9"/>
      <c r="H336" s="9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  <c r="AC336" s="9"/>
      <c r="AD336" s="9"/>
      <c r="AE336" s="9"/>
      <c r="AF336" s="9"/>
      <c r="AG336" s="9"/>
    </row>
    <row r="337" spans="1:33" ht="12.75" customHeight="1" x14ac:dyDescent="0.15">
      <c r="A337" s="9"/>
      <c r="B337" s="9"/>
      <c r="C337" s="9"/>
      <c r="D337" s="9"/>
      <c r="E337" s="9"/>
      <c r="F337" s="9"/>
      <c r="G337" s="9"/>
      <c r="H337" s="9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  <c r="AC337" s="9"/>
      <c r="AD337" s="9"/>
      <c r="AE337" s="9"/>
      <c r="AF337" s="9"/>
      <c r="AG337" s="9"/>
    </row>
    <row r="338" spans="1:33" ht="12.75" customHeight="1" x14ac:dyDescent="0.15">
      <c r="A338" s="9"/>
      <c r="B338" s="9"/>
      <c r="C338" s="9"/>
      <c r="D338" s="9"/>
      <c r="E338" s="9"/>
      <c r="F338" s="9"/>
      <c r="G338" s="9"/>
      <c r="H338" s="9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  <c r="AC338" s="9"/>
      <c r="AD338" s="9"/>
      <c r="AE338" s="9"/>
      <c r="AF338" s="9"/>
      <c r="AG338" s="9"/>
    </row>
    <row r="339" spans="1:33" ht="12.75" customHeight="1" x14ac:dyDescent="0.15">
      <c r="A339" s="9"/>
      <c r="B339" s="9"/>
      <c r="C339" s="9"/>
      <c r="D339" s="9"/>
      <c r="E339" s="9"/>
      <c r="F339" s="9"/>
      <c r="G339" s="9"/>
      <c r="H339" s="9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  <c r="AC339" s="9"/>
      <c r="AD339" s="9"/>
      <c r="AE339" s="9"/>
      <c r="AF339" s="9"/>
      <c r="AG339" s="9"/>
    </row>
    <row r="340" spans="1:33" ht="12.75" customHeight="1" x14ac:dyDescent="0.15">
      <c r="A340" s="9"/>
      <c r="B340" s="9"/>
      <c r="C340" s="9"/>
      <c r="D340" s="9"/>
      <c r="E340" s="9"/>
      <c r="F340" s="9"/>
      <c r="G340" s="9"/>
      <c r="H340" s="9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  <c r="AC340" s="9"/>
      <c r="AD340" s="9"/>
      <c r="AE340" s="9"/>
      <c r="AF340" s="9"/>
      <c r="AG340" s="9"/>
    </row>
    <row r="341" spans="1:33" ht="12.75" customHeight="1" x14ac:dyDescent="0.15">
      <c r="A341" s="9"/>
      <c r="B341" s="9"/>
      <c r="C341" s="9"/>
      <c r="D341" s="9"/>
      <c r="E341" s="9"/>
      <c r="F341" s="9"/>
      <c r="G341" s="9"/>
      <c r="H341" s="9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  <c r="AC341" s="9"/>
      <c r="AD341" s="9"/>
      <c r="AE341" s="9"/>
      <c r="AF341" s="9"/>
      <c r="AG341" s="9"/>
    </row>
    <row r="342" spans="1:33" ht="12.75" customHeight="1" x14ac:dyDescent="0.15">
      <c r="A342" s="9"/>
      <c r="B342" s="9"/>
      <c r="C342" s="9"/>
      <c r="D342" s="9"/>
      <c r="E342" s="9"/>
      <c r="F342" s="9"/>
      <c r="G342" s="9"/>
      <c r="H342" s="9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  <c r="AC342" s="9"/>
      <c r="AD342" s="9"/>
      <c r="AE342" s="9"/>
      <c r="AF342" s="9"/>
      <c r="AG342" s="9"/>
    </row>
    <row r="343" spans="1:33" ht="12.75" customHeight="1" x14ac:dyDescent="0.15">
      <c r="A343" s="9"/>
      <c r="B343" s="9"/>
      <c r="C343" s="9"/>
      <c r="D343" s="9"/>
      <c r="E343" s="9"/>
      <c r="F343" s="9"/>
      <c r="G343" s="9"/>
      <c r="H343" s="9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  <c r="AC343" s="9"/>
      <c r="AD343" s="9"/>
      <c r="AE343" s="9"/>
      <c r="AF343" s="9"/>
      <c r="AG343" s="9"/>
    </row>
    <row r="344" spans="1:33" ht="12.75" customHeight="1" x14ac:dyDescent="0.15">
      <c r="A344" s="9"/>
      <c r="B344" s="9"/>
      <c r="C344" s="9"/>
      <c r="D344" s="9"/>
      <c r="E344" s="9"/>
      <c r="F344" s="9"/>
      <c r="G344" s="9"/>
      <c r="H344" s="9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  <c r="AC344" s="9"/>
      <c r="AD344" s="9"/>
      <c r="AE344" s="9"/>
      <c r="AF344" s="9"/>
      <c r="AG344" s="9"/>
    </row>
    <row r="345" spans="1:33" ht="12.75" customHeight="1" x14ac:dyDescent="0.15">
      <c r="A345" s="9"/>
      <c r="B345" s="9"/>
      <c r="C345" s="9"/>
      <c r="D345" s="9"/>
      <c r="E345" s="9"/>
      <c r="F345" s="9"/>
      <c r="G345" s="9"/>
      <c r="H345" s="9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  <c r="AC345" s="9"/>
      <c r="AD345" s="9"/>
      <c r="AE345" s="9"/>
      <c r="AF345" s="9"/>
      <c r="AG345" s="9"/>
    </row>
    <row r="346" spans="1:33" ht="12.75" customHeight="1" x14ac:dyDescent="0.15">
      <c r="A346" s="9"/>
      <c r="B346" s="9"/>
      <c r="C346" s="9"/>
      <c r="D346" s="9"/>
      <c r="E346" s="9"/>
      <c r="F346" s="9"/>
      <c r="G346" s="9"/>
      <c r="H346" s="9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  <c r="AC346" s="9"/>
      <c r="AD346" s="9"/>
      <c r="AE346" s="9"/>
      <c r="AF346" s="9"/>
      <c r="AG346" s="9"/>
    </row>
    <row r="347" spans="1:33" ht="12.75" customHeight="1" x14ac:dyDescent="0.15">
      <c r="A347" s="9"/>
      <c r="B347" s="9"/>
      <c r="C347" s="9"/>
      <c r="D347" s="9"/>
      <c r="E347" s="9"/>
      <c r="F347" s="9"/>
      <c r="G347" s="9"/>
      <c r="H347" s="9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  <c r="AC347" s="9"/>
      <c r="AD347" s="9"/>
      <c r="AE347" s="9"/>
      <c r="AF347" s="9"/>
      <c r="AG347" s="9"/>
    </row>
    <row r="348" spans="1:33" ht="12.75" customHeight="1" x14ac:dyDescent="0.15">
      <c r="A348" s="9"/>
      <c r="B348" s="9"/>
      <c r="C348" s="9"/>
      <c r="D348" s="9"/>
      <c r="E348" s="9"/>
      <c r="F348" s="9"/>
      <c r="G348" s="9"/>
      <c r="H348" s="9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  <c r="AC348" s="9"/>
      <c r="AD348" s="9"/>
      <c r="AE348" s="9"/>
      <c r="AF348" s="9"/>
      <c r="AG348" s="9"/>
    </row>
    <row r="349" spans="1:33" ht="12.75" customHeight="1" x14ac:dyDescent="0.15">
      <c r="A349" s="9"/>
      <c r="B349" s="9"/>
      <c r="C349" s="9"/>
      <c r="D349" s="9"/>
      <c r="E349" s="9"/>
      <c r="F349" s="9"/>
      <c r="G349" s="9"/>
      <c r="H349" s="9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  <c r="AC349" s="9"/>
      <c r="AD349" s="9"/>
      <c r="AE349" s="9"/>
      <c r="AF349" s="9"/>
      <c r="AG349" s="9"/>
    </row>
    <row r="350" spans="1:33" ht="12.75" customHeight="1" x14ac:dyDescent="0.15">
      <c r="A350" s="9"/>
      <c r="B350" s="9"/>
      <c r="C350" s="9"/>
      <c r="D350" s="9"/>
      <c r="E350" s="9"/>
      <c r="F350" s="9"/>
      <c r="G350" s="9"/>
      <c r="H350" s="9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  <c r="AC350" s="9"/>
      <c r="AD350" s="9"/>
      <c r="AE350" s="9"/>
      <c r="AF350" s="9"/>
      <c r="AG350" s="9"/>
    </row>
    <row r="351" spans="1:33" ht="12.75" customHeight="1" x14ac:dyDescent="0.15">
      <c r="A351" s="9"/>
      <c r="B351" s="9"/>
      <c r="C351" s="9"/>
      <c r="D351" s="9"/>
      <c r="E351" s="9"/>
      <c r="F351" s="9"/>
      <c r="G351" s="9"/>
      <c r="H351" s="9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  <c r="AC351" s="9"/>
      <c r="AD351" s="9"/>
      <c r="AE351" s="9"/>
      <c r="AF351" s="9"/>
      <c r="AG351" s="9"/>
    </row>
    <row r="352" spans="1:33" ht="12.75" customHeight="1" x14ac:dyDescent="0.15">
      <c r="A352" s="9"/>
      <c r="B352" s="9"/>
      <c r="C352" s="9"/>
      <c r="D352" s="9"/>
      <c r="E352" s="9"/>
      <c r="F352" s="9"/>
      <c r="G352" s="9"/>
      <c r="H352" s="9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  <c r="AC352" s="9"/>
      <c r="AD352" s="9"/>
      <c r="AE352" s="9"/>
      <c r="AF352" s="9"/>
      <c r="AG352" s="9"/>
    </row>
    <row r="353" spans="1:33" ht="12.75" customHeight="1" x14ac:dyDescent="0.15">
      <c r="A353" s="9"/>
      <c r="B353" s="9"/>
      <c r="C353" s="9"/>
      <c r="D353" s="9"/>
      <c r="E353" s="9"/>
      <c r="F353" s="9"/>
      <c r="G353" s="9"/>
      <c r="H353" s="9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  <c r="AC353" s="9"/>
      <c r="AD353" s="9"/>
      <c r="AE353" s="9"/>
      <c r="AF353" s="9"/>
      <c r="AG353" s="9"/>
    </row>
    <row r="354" spans="1:33" ht="12.75" customHeight="1" x14ac:dyDescent="0.15">
      <c r="A354" s="9"/>
      <c r="B354" s="9"/>
      <c r="C354" s="9"/>
      <c r="D354" s="9"/>
      <c r="E354" s="9"/>
      <c r="F354" s="9"/>
      <c r="G354" s="9"/>
      <c r="H354" s="9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  <c r="AC354" s="9"/>
      <c r="AD354" s="9"/>
      <c r="AE354" s="9"/>
      <c r="AF354" s="9"/>
      <c r="AG354" s="9"/>
    </row>
    <row r="355" spans="1:33" ht="12.75" customHeight="1" x14ac:dyDescent="0.15">
      <c r="A355" s="9"/>
      <c r="B355" s="9"/>
      <c r="C355" s="9"/>
      <c r="D355" s="9"/>
      <c r="E355" s="9"/>
      <c r="F355" s="9"/>
      <c r="G355" s="9"/>
      <c r="H355" s="9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  <c r="AC355" s="9"/>
      <c r="AD355" s="9"/>
      <c r="AE355" s="9"/>
      <c r="AF355" s="9"/>
      <c r="AG355" s="9"/>
    </row>
    <row r="356" spans="1:33" ht="12.75" customHeight="1" x14ac:dyDescent="0.15">
      <c r="A356" s="9"/>
      <c r="B356" s="9"/>
      <c r="C356" s="9"/>
      <c r="D356" s="9"/>
      <c r="E356" s="9"/>
      <c r="F356" s="9"/>
      <c r="G356" s="9"/>
      <c r="H356" s="9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  <c r="AC356" s="9"/>
      <c r="AD356" s="9"/>
      <c r="AE356" s="9"/>
      <c r="AF356" s="9"/>
      <c r="AG356" s="9"/>
    </row>
    <row r="357" spans="1:33" ht="12.75" customHeight="1" x14ac:dyDescent="0.15">
      <c r="A357" s="9"/>
      <c r="B357" s="9"/>
      <c r="C357" s="9"/>
      <c r="D357" s="9"/>
      <c r="E357" s="9"/>
      <c r="F357" s="9"/>
      <c r="G357" s="9"/>
      <c r="H357" s="9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  <c r="AC357" s="9"/>
      <c r="AD357" s="9"/>
      <c r="AE357" s="9"/>
      <c r="AF357" s="9"/>
      <c r="AG357" s="9"/>
    </row>
    <row r="358" spans="1:33" ht="12.75" customHeight="1" x14ac:dyDescent="0.15">
      <c r="A358" s="9"/>
      <c r="B358" s="9"/>
      <c r="C358" s="9"/>
      <c r="D358" s="9"/>
      <c r="E358" s="9"/>
      <c r="F358" s="9"/>
      <c r="G358" s="9"/>
      <c r="H358" s="9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  <c r="AC358" s="9"/>
      <c r="AD358" s="9"/>
      <c r="AE358" s="9"/>
      <c r="AF358" s="9"/>
      <c r="AG358" s="9"/>
    </row>
    <row r="359" spans="1:33" ht="12.75" customHeight="1" x14ac:dyDescent="0.15">
      <c r="A359" s="9"/>
      <c r="B359" s="9"/>
      <c r="C359" s="9"/>
      <c r="D359" s="9"/>
      <c r="E359" s="9"/>
      <c r="F359" s="9"/>
      <c r="G359" s="9"/>
      <c r="H359" s="9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  <c r="AC359" s="9"/>
      <c r="AD359" s="9"/>
      <c r="AE359" s="9"/>
      <c r="AF359" s="9"/>
      <c r="AG359" s="9"/>
    </row>
    <row r="360" spans="1:33" ht="12.75" customHeight="1" x14ac:dyDescent="0.15">
      <c r="A360" s="9"/>
      <c r="B360" s="9"/>
      <c r="C360" s="9"/>
      <c r="D360" s="9"/>
      <c r="E360" s="9"/>
      <c r="F360" s="9"/>
      <c r="G360" s="9"/>
      <c r="H360" s="9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  <c r="AC360" s="9"/>
      <c r="AD360" s="9"/>
      <c r="AE360" s="9"/>
      <c r="AF360" s="9"/>
      <c r="AG360" s="9"/>
    </row>
    <row r="361" spans="1:33" ht="12.75" customHeight="1" x14ac:dyDescent="0.15">
      <c r="A361" s="9"/>
      <c r="B361" s="9"/>
      <c r="C361" s="9"/>
      <c r="D361" s="9"/>
      <c r="E361" s="9"/>
      <c r="F361" s="9"/>
      <c r="G361" s="9"/>
      <c r="H361" s="9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  <c r="AC361" s="9"/>
      <c r="AD361" s="9"/>
      <c r="AE361" s="9"/>
      <c r="AF361" s="9"/>
      <c r="AG361" s="9"/>
    </row>
    <row r="362" spans="1:33" ht="12.75" customHeight="1" x14ac:dyDescent="0.15">
      <c r="A362" s="9"/>
      <c r="B362" s="9"/>
      <c r="C362" s="9"/>
      <c r="D362" s="9"/>
      <c r="E362" s="9"/>
      <c r="F362" s="9"/>
      <c r="G362" s="9"/>
      <c r="H362" s="9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  <c r="AC362" s="9"/>
      <c r="AD362" s="9"/>
      <c r="AE362" s="9"/>
      <c r="AF362" s="9"/>
      <c r="AG362" s="9"/>
    </row>
    <row r="363" spans="1:33" ht="12.75" customHeight="1" x14ac:dyDescent="0.15">
      <c r="A363" s="9"/>
      <c r="B363" s="9"/>
      <c r="C363" s="9"/>
      <c r="D363" s="9"/>
      <c r="E363" s="9"/>
      <c r="F363" s="9"/>
      <c r="G363" s="9"/>
      <c r="H363" s="9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  <c r="AC363" s="9"/>
      <c r="AD363" s="9"/>
      <c r="AE363" s="9"/>
      <c r="AF363" s="9"/>
      <c r="AG363" s="9"/>
    </row>
    <row r="364" spans="1:33" ht="12.75" customHeight="1" x14ac:dyDescent="0.15">
      <c r="A364" s="9"/>
      <c r="B364" s="9"/>
      <c r="C364" s="9"/>
      <c r="D364" s="9"/>
      <c r="E364" s="9"/>
      <c r="F364" s="9"/>
      <c r="G364" s="9"/>
      <c r="H364" s="9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  <c r="AC364" s="9"/>
      <c r="AD364" s="9"/>
      <c r="AE364" s="9"/>
      <c r="AF364" s="9"/>
      <c r="AG364" s="9"/>
    </row>
    <row r="365" spans="1:33" ht="12.75" customHeight="1" x14ac:dyDescent="0.15">
      <c r="A365" s="9"/>
      <c r="B365" s="9"/>
      <c r="C365" s="9"/>
      <c r="D365" s="9"/>
      <c r="E365" s="9"/>
      <c r="F365" s="9"/>
      <c r="G365" s="9"/>
      <c r="H365" s="9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  <c r="AC365" s="9"/>
      <c r="AD365" s="9"/>
      <c r="AE365" s="9"/>
      <c r="AF365" s="9"/>
      <c r="AG365" s="9"/>
    </row>
    <row r="366" spans="1:33" ht="12.75" customHeight="1" x14ac:dyDescent="0.15">
      <c r="A366" s="9"/>
      <c r="B366" s="9"/>
      <c r="C366" s="9"/>
      <c r="D366" s="9"/>
      <c r="E366" s="9"/>
      <c r="F366" s="9"/>
      <c r="G366" s="9"/>
      <c r="H366" s="9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  <c r="AC366" s="9"/>
      <c r="AD366" s="9"/>
      <c r="AE366" s="9"/>
      <c r="AF366" s="9"/>
      <c r="AG366" s="9"/>
    </row>
    <row r="367" spans="1:33" ht="12.75" customHeight="1" x14ac:dyDescent="0.15">
      <c r="A367" s="9"/>
      <c r="B367" s="9"/>
      <c r="C367" s="9"/>
      <c r="D367" s="9"/>
      <c r="E367" s="9"/>
      <c r="F367" s="9"/>
      <c r="G367" s="9"/>
      <c r="H367" s="9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  <c r="AC367" s="9"/>
      <c r="AD367" s="9"/>
      <c r="AE367" s="9"/>
      <c r="AF367" s="9"/>
      <c r="AG367" s="9"/>
    </row>
    <row r="368" spans="1:33" ht="12.75" customHeight="1" x14ac:dyDescent="0.15">
      <c r="A368" s="9"/>
      <c r="B368" s="9"/>
      <c r="C368" s="9"/>
      <c r="D368" s="9"/>
      <c r="E368" s="9"/>
      <c r="F368" s="9"/>
      <c r="G368" s="9"/>
      <c r="H368" s="9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  <c r="AC368" s="9"/>
      <c r="AD368" s="9"/>
      <c r="AE368" s="9"/>
      <c r="AF368" s="9"/>
      <c r="AG368" s="9"/>
    </row>
    <row r="369" spans="1:33" ht="12.75" customHeight="1" x14ac:dyDescent="0.15">
      <c r="A369" s="9"/>
      <c r="B369" s="9"/>
      <c r="C369" s="9"/>
      <c r="D369" s="9"/>
      <c r="E369" s="9"/>
      <c r="F369" s="9"/>
      <c r="G369" s="9"/>
      <c r="H369" s="9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  <c r="AC369" s="9"/>
      <c r="AD369" s="9"/>
      <c r="AE369" s="9"/>
      <c r="AF369" s="9"/>
      <c r="AG369" s="9"/>
    </row>
    <row r="370" spans="1:33" ht="12.75" customHeight="1" x14ac:dyDescent="0.15">
      <c r="A370" s="9"/>
      <c r="B370" s="9"/>
      <c r="C370" s="9"/>
      <c r="D370" s="9"/>
      <c r="E370" s="9"/>
      <c r="F370" s="9"/>
      <c r="G370" s="9"/>
      <c r="H370" s="9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  <c r="AC370" s="9"/>
      <c r="AD370" s="9"/>
      <c r="AE370" s="9"/>
      <c r="AF370" s="9"/>
      <c r="AG370" s="9"/>
    </row>
    <row r="371" spans="1:33" ht="12.75" customHeight="1" x14ac:dyDescent="0.15">
      <c r="A371" s="9"/>
      <c r="B371" s="9"/>
      <c r="C371" s="9"/>
      <c r="D371" s="9"/>
      <c r="E371" s="9"/>
      <c r="F371" s="9"/>
      <c r="G371" s="9"/>
      <c r="H371" s="9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  <c r="AC371" s="9"/>
      <c r="AD371" s="9"/>
      <c r="AE371" s="9"/>
      <c r="AF371" s="9"/>
      <c r="AG371" s="9"/>
    </row>
    <row r="372" spans="1:33" ht="12.75" customHeight="1" x14ac:dyDescent="0.15">
      <c r="A372" s="9"/>
      <c r="B372" s="9"/>
      <c r="C372" s="9"/>
      <c r="D372" s="9"/>
      <c r="E372" s="9"/>
      <c r="F372" s="9"/>
      <c r="G372" s="9"/>
      <c r="H372" s="9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  <c r="AC372" s="9"/>
      <c r="AD372" s="9"/>
      <c r="AE372" s="9"/>
      <c r="AF372" s="9"/>
      <c r="AG372" s="9"/>
    </row>
    <row r="373" spans="1:33" ht="12.75" customHeight="1" x14ac:dyDescent="0.15">
      <c r="A373" s="9"/>
      <c r="B373" s="9"/>
      <c r="C373" s="9"/>
      <c r="D373" s="9"/>
      <c r="E373" s="9"/>
      <c r="F373" s="9"/>
      <c r="G373" s="9"/>
      <c r="H373" s="9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  <c r="AC373" s="9"/>
      <c r="AD373" s="9"/>
      <c r="AE373" s="9"/>
      <c r="AF373" s="9"/>
      <c r="AG373" s="9"/>
    </row>
    <row r="374" spans="1:33" ht="12.75" customHeight="1" x14ac:dyDescent="0.15">
      <c r="A374" s="9"/>
      <c r="B374" s="9"/>
      <c r="C374" s="9"/>
      <c r="D374" s="9"/>
      <c r="E374" s="9"/>
      <c r="F374" s="9"/>
      <c r="G374" s="9"/>
      <c r="H374" s="9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  <c r="AC374" s="9"/>
      <c r="AD374" s="9"/>
      <c r="AE374" s="9"/>
      <c r="AF374" s="9"/>
      <c r="AG374" s="9"/>
    </row>
    <row r="375" spans="1:33" ht="12.75" customHeight="1" x14ac:dyDescent="0.15">
      <c r="A375" s="9"/>
      <c r="B375" s="9"/>
      <c r="C375" s="9"/>
      <c r="D375" s="9"/>
      <c r="E375" s="9"/>
      <c r="F375" s="9"/>
      <c r="G375" s="9"/>
      <c r="H375" s="9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  <c r="AC375" s="9"/>
      <c r="AD375" s="9"/>
      <c r="AE375" s="9"/>
      <c r="AF375" s="9"/>
      <c r="AG375" s="9"/>
    </row>
    <row r="376" spans="1:33" ht="12.75" customHeight="1" x14ac:dyDescent="0.15">
      <c r="A376" s="9"/>
      <c r="B376" s="9"/>
      <c r="C376" s="9"/>
      <c r="D376" s="9"/>
      <c r="E376" s="9"/>
      <c r="F376" s="9"/>
      <c r="G376" s="9"/>
      <c r="H376" s="9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  <c r="AC376" s="9"/>
      <c r="AD376" s="9"/>
      <c r="AE376" s="9"/>
      <c r="AF376" s="9"/>
      <c r="AG376" s="9"/>
    </row>
    <row r="377" spans="1:33" ht="12.75" customHeight="1" x14ac:dyDescent="0.15">
      <c r="A377" s="9"/>
      <c r="B377" s="9"/>
      <c r="C377" s="9"/>
      <c r="D377" s="9"/>
      <c r="E377" s="9"/>
      <c r="F377" s="9"/>
      <c r="G377" s="9"/>
      <c r="H377" s="9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  <c r="AC377" s="9"/>
      <c r="AD377" s="9"/>
      <c r="AE377" s="9"/>
      <c r="AF377" s="9"/>
      <c r="AG377" s="9"/>
    </row>
    <row r="378" spans="1:33" ht="12.75" customHeight="1" x14ac:dyDescent="0.15">
      <c r="A378" s="9"/>
      <c r="B378" s="9"/>
      <c r="C378" s="9"/>
      <c r="D378" s="9"/>
      <c r="E378" s="9"/>
      <c r="F378" s="9"/>
      <c r="G378" s="9"/>
      <c r="H378" s="9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  <c r="AC378" s="9"/>
      <c r="AD378" s="9"/>
      <c r="AE378" s="9"/>
      <c r="AF378" s="9"/>
      <c r="AG378" s="9"/>
    </row>
    <row r="379" spans="1:33" ht="12.75" customHeight="1" x14ac:dyDescent="0.15">
      <c r="A379" s="9"/>
      <c r="B379" s="9"/>
      <c r="C379" s="9"/>
      <c r="D379" s="9"/>
      <c r="E379" s="9"/>
      <c r="F379" s="9"/>
      <c r="G379" s="9"/>
      <c r="H379" s="9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  <c r="AC379" s="9"/>
      <c r="AD379" s="9"/>
      <c r="AE379" s="9"/>
      <c r="AF379" s="9"/>
      <c r="AG379" s="9"/>
    </row>
    <row r="380" spans="1:33" ht="12.75" customHeight="1" x14ac:dyDescent="0.15">
      <c r="A380" s="9"/>
      <c r="B380" s="9"/>
      <c r="C380" s="9"/>
      <c r="D380" s="9"/>
      <c r="E380" s="9"/>
      <c r="F380" s="9"/>
      <c r="G380" s="9"/>
      <c r="H380" s="9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  <c r="AC380" s="9"/>
      <c r="AD380" s="9"/>
      <c r="AE380" s="9"/>
      <c r="AF380" s="9"/>
      <c r="AG380" s="9"/>
    </row>
    <row r="381" spans="1:33" ht="12.75" customHeight="1" x14ac:dyDescent="0.15">
      <c r="A381" s="9"/>
      <c r="B381" s="9"/>
      <c r="C381" s="9"/>
      <c r="D381" s="9"/>
      <c r="E381" s="9"/>
      <c r="F381" s="9"/>
      <c r="G381" s="9"/>
      <c r="H381" s="9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  <c r="AC381" s="9"/>
      <c r="AD381" s="9"/>
      <c r="AE381" s="9"/>
      <c r="AF381" s="9"/>
      <c r="AG381" s="9"/>
    </row>
    <row r="382" spans="1:33" ht="12.75" customHeight="1" x14ac:dyDescent="0.15">
      <c r="A382" s="9"/>
      <c r="B382" s="9"/>
      <c r="C382" s="9"/>
      <c r="D382" s="9"/>
      <c r="E382" s="9"/>
      <c r="F382" s="9"/>
      <c r="G382" s="9"/>
      <c r="H382" s="9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  <c r="AC382" s="9"/>
      <c r="AD382" s="9"/>
      <c r="AE382" s="9"/>
      <c r="AF382" s="9"/>
      <c r="AG382" s="9"/>
    </row>
    <row r="383" spans="1:33" ht="12.75" customHeight="1" x14ac:dyDescent="0.15">
      <c r="A383" s="9"/>
      <c r="B383" s="9"/>
      <c r="C383" s="9"/>
      <c r="D383" s="9"/>
      <c r="E383" s="9"/>
      <c r="F383" s="9"/>
      <c r="G383" s="9"/>
      <c r="H383" s="9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  <c r="AC383" s="9"/>
      <c r="AD383" s="9"/>
      <c r="AE383" s="9"/>
      <c r="AF383" s="9"/>
      <c r="AG383" s="9"/>
    </row>
    <row r="384" spans="1:33" ht="12.75" customHeight="1" x14ac:dyDescent="0.15">
      <c r="A384" s="9"/>
      <c r="B384" s="9"/>
      <c r="C384" s="9"/>
      <c r="D384" s="9"/>
      <c r="E384" s="9"/>
      <c r="F384" s="9"/>
      <c r="G384" s="9"/>
      <c r="H384" s="9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  <c r="AC384" s="9"/>
      <c r="AD384" s="9"/>
      <c r="AE384" s="9"/>
      <c r="AF384" s="9"/>
      <c r="AG384" s="9"/>
    </row>
    <row r="385" spans="1:33" ht="12.75" customHeight="1" x14ac:dyDescent="0.15">
      <c r="A385" s="9"/>
      <c r="B385" s="9"/>
      <c r="C385" s="9"/>
      <c r="D385" s="9"/>
      <c r="E385" s="9"/>
      <c r="F385" s="9"/>
      <c r="G385" s="9"/>
      <c r="H385" s="9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  <c r="AC385" s="9"/>
      <c r="AD385" s="9"/>
      <c r="AE385" s="9"/>
      <c r="AF385" s="9"/>
      <c r="AG385" s="9"/>
    </row>
    <row r="386" spans="1:33" ht="12.75" customHeight="1" x14ac:dyDescent="0.15">
      <c r="A386" s="9"/>
      <c r="B386" s="9"/>
      <c r="C386" s="9"/>
      <c r="D386" s="9"/>
      <c r="E386" s="9"/>
      <c r="F386" s="9"/>
      <c r="G386" s="9"/>
      <c r="H386" s="9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  <c r="AC386" s="9"/>
      <c r="AD386" s="9"/>
      <c r="AE386" s="9"/>
      <c r="AF386" s="9"/>
      <c r="AG386" s="9"/>
    </row>
    <row r="387" spans="1:33" ht="12.75" customHeight="1" x14ac:dyDescent="0.15">
      <c r="A387" s="9"/>
      <c r="B387" s="9"/>
      <c r="C387" s="9"/>
      <c r="D387" s="9"/>
      <c r="E387" s="9"/>
      <c r="F387" s="9"/>
      <c r="G387" s="9"/>
      <c r="H387" s="9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  <c r="AC387" s="9"/>
      <c r="AD387" s="9"/>
      <c r="AE387" s="9"/>
      <c r="AF387" s="9"/>
      <c r="AG387" s="9"/>
    </row>
    <row r="388" spans="1:33" ht="12.75" customHeight="1" x14ac:dyDescent="0.15">
      <c r="A388" s="9"/>
      <c r="B388" s="9"/>
      <c r="C388" s="9"/>
      <c r="D388" s="9"/>
      <c r="E388" s="9"/>
      <c r="F388" s="9"/>
      <c r="G388" s="9"/>
      <c r="H388" s="9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  <c r="AC388" s="9"/>
      <c r="AD388" s="9"/>
      <c r="AE388" s="9"/>
      <c r="AF388" s="9"/>
      <c r="AG388" s="9"/>
    </row>
    <row r="389" spans="1:33" ht="12.75" customHeight="1" x14ac:dyDescent="0.15">
      <c r="A389" s="9"/>
      <c r="B389" s="9"/>
      <c r="C389" s="9"/>
      <c r="D389" s="9"/>
      <c r="E389" s="9"/>
      <c r="F389" s="9"/>
      <c r="G389" s="9"/>
      <c r="H389" s="9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  <c r="AC389" s="9"/>
      <c r="AD389" s="9"/>
      <c r="AE389" s="9"/>
      <c r="AF389" s="9"/>
      <c r="AG389" s="9"/>
    </row>
    <row r="390" spans="1:33" ht="12.75" customHeight="1" x14ac:dyDescent="0.15">
      <c r="A390" s="9"/>
      <c r="B390" s="9"/>
      <c r="C390" s="9"/>
      <c r="D390" s="9"/>
      <c r="E390" s="9"/>
      <c r="F390" s="9"/>
      <c r="G390" s="9"/>
      <c r="H390" s="9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  <c r="AC390" s="9"/>
      <c r="AD390" s="9"/>
      <c r="AE390" s="9"/>
      <c r="AF390" s="9"/>
      <c r="AG390" s="9"/>
    </row>
    <row r="391" spans="1:33" ht="12.75" customHeight="1" x14ac:dyDescent="0.15">
      <c r="A391" s="9"/>
      <c r="B391" s="9"/>
      <c r="C391" s="9"/>
      <c r="D391" s="9"/>
      <c r="E391" s="9"/>
      <c r="F391" s="9"/>
      <c r="G391" s="9"/>
      <c r="H391" s="9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  <c r="AC391" s="9"/>
      <c r="AD391" s="9"/>
      <c r="AE391" s="9"/>
      <c r="AF391" s="9"/>
      <c r="AG391" s="9"/>
    </row>
    <row r="392" spans="1:33" ht="12.75" customHeight="1" x14ac:dyDescent="0.15">
      <c r="A392" s="9"/>
      <c r="B392" s="9"/>
      <c r="C392" s="9"/>
      <c r="D392" s="9"/>
      <c r="E392" s="9"/>
      <c r="F392" s="9"/>
      <c r="G392" s="9"/>
      <c r="H392" s="9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  <c r="AC392" s="9"/>
      <c r="AD392" s="9"/>
      <c r="AE392" s="9"/>
      <c r="AF392" s="9"/>
      <c r="AG392" s="9"/>
    </row>
    <row r="393" spans="1:33" ht="12.75" customHeight="1" x14ac:dyDescent="0.15">
      <c r="A393" s="9"/>
      <c r="B393" s="9"/>
      <c r="C393" s="9"/>
      <c r="D393" s="9"/>
      <c r="E393" s="9"/>
      <c r="F393" s="9"/>
      <c r="G393" s="9"/>
      <c r="H393" s="9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  <c r="AC393" s="9"/>
      <c r="AD393" s="9"/>
      <c r="AE393" s="9"/>
      <c r="AF393" s="9"/>
      <c r="AG393" s="9"/>
    </row>
    <row r="394" spans="1:33" ht="12.75" customHeight="1" x14ac:dyDescent="0.15">
      <c r="A394" s="9"/>
      <c r="B394" s="9"/>
      <c r="C394" s="9"/>
      <c r="D394" s="9"/>
      <c r="E394" s="9"/>
      <c r="F394" s="9"/>
      <c r="G394" s="9"/>
      <c r="H394" s="9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  <c r="AC394" s="9"/>
      <c r="AD394" s="9"/>
      <c r="AE394" s="9"/>
      <c r="AF394" s="9"/>
      <c r="AG394" s="9"/>
    </row>
    <row r="395" spans="1:33" ht="12.75" customHeight="1" x14ac:dyDescent="0.15">
      <c r="A395" s="9"/>
      <c r="B395" s="9"/>
      <c r="C395" s="9"/>
      <c r="D395" s="9"/>
      <c r="E395" s="9"/>
      <c r="F395" s="9"/>
      <c r="G395" s="9"/>
      <c r="H395" s="9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  <c r="AC395" s="9"/>
      <c r="AD395" s="9"/>
      <c r="AE395" s="9"/>
      <c r="AF395" s="9"/>
      <c r="AG395" s="9"/>
    </row>
    <row r="396" spans="1:33" ht="12.75" customHeight="1" x14ac:dyDescent="0.15">
      <c r="A396" s="9"/>
      <c r="B396" s="9"/>
      <c r="C396" s="9"/>
      <c r="D396" s="9"/>
      <c r="E396" s="9"/>
      <c r="F396" s="9"/>
      <c r="G396" s="9"/>
      <c r="H396" s="9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  <c r="AC396" s="9"/>
      <c r="AD396" s="9"/>
      <c r="AE396" s="9"/>
      <c r="AF396" s="9"/>
      <c r="AG396" s="9"/>
    </row>
    <row r="397" spans="1:33" ht="12.75" customHeight="1" x14ac:dyDescent="0.15">
      <c r="A397" s="9"/>
      <c r="B397" s="9"/>
      <c r="C397" s="9"/>
      <c r="D397" s="9"/>
      <c r="E397" s="9"/>
      <c r="F397" s="9"/>
      <c r="G397" s="9"/>
      <c r="H397" s="9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  <c r="AC397" s="9"/>
      <c r="AD397" s="9"/>
      <c r="AE397" s="9"/>
      <c r="AF397" s="9"/>
      <c r="AG397" s="9"/>
    </row>
    <row r="398" spans="1:33" ht="12.75" customHeight="1" x14ac:dyDescent="0.15">
      <c r="A398" s="9"/>
      <c r="B398" s="9"/>
      <c r="C398" s="9"/>
      <c r="D398" s="9"/>
      <c r="E398" s="9"/>
      <c r="F398" s="9"/>
      <c r="G398" s="9"/>
      <c r="H398" s="9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  <c r="AC398" s="9"/>
      <c r="AD398" s="9"/>
      <c r="AE398" s="9"/>
      <c r="AF398" s="9"/>
      <c r="AG398" s="9"/>
    </row>
    <row r="399" spans="1:33" ht="12.75" customHeight="1" x14ac:dyDescent="0.15">
      <c r="A399" s="9"/>
      <c r="B399" s="9"/>
      <c r="C399" s="9"/>
      <c r="D399" s="9"/>
      <c r="E399" s="9"/>
      <c r="F399" s="9"/>
      <c r="G399" s="9"/>
      <c r="H399" s="9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  <c r="AC399" s="9"/>
      <c r="AD399" s="9"/>
      <c r="AE399" s="9"/>
      <c r="AF399" s="9"/>
      <c r="AG399" s="9"/>
    </row>
    <row r="400" spans="1:33" ht="12.75" customHeight="1" x14ac:dyDescent="0.15">
      <c r="A400" s="9"/>
      <c r="B400" s="9"/>
      <c r="C400" s="9"/>
      <c r="D400" s="9"/>
      <c r="E400" s="9"/>
      <c r="F400" s="9"/>
      <c r="G400" s="9"/>
      <c r="H400" s="9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  <c r="AC400" s="9"/>
      <c r="AD400" s="9"/>
      <c r="AE400" s="9"/>
      <c r="AF400" s="9"/>
      <c r="AG400" s="9"/>
    </row>
    <row r="401" spans="1:33" ht="12.75" customHeight="1" x14ac:dyDescent="0.15">
      <c r="A401" s="9"/>
      <c r="B401" s="9"/>
      <c r="C401" s="9"/>
      <c r="D401" s="9"/>
      <c r="E401" s="9"/>
      <c r="F401" s="9"/>
      <c r="G401" s="9"/>
      <c r="H401" s="9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  <c r="AC401" s="9"/>
      <c r="AD401" s="9"/>
      <c r="AE401" s="9"/>
      <c r="AF401" s="9"/>
      <c r="AG401" s="9"/>
    </row>
    <row r="402" spans="1:33" ht="12.75" customHeight="1" x14ac:dyDescent="0.15">
      <c r="A402" s="9"/>
      <c r="B402" s="9"/>
      <c r="C402" s="9"/>
      <c r="D402" s="9"/>
      <c r="E402" s="9"/>
      <c r="F402" s="9"/>
      <c r="G402" s="9"/>
      <c r="H402" s="9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  <c r="AC402" s="9"/>
      <c r="AD402" s="9"/>
      <c r="AE402" s="9"/>
      <c r="AF402" s="9"/>
      <c r="AG402" s="9"/>
    </row>
    <row r="403" spans="1:33" ht="12.75" customHeight="1" x14ac:dyDescent="0.15">
      <c r="A403" s="9"/>
      <c r="B403" s="9"/>
      <c r="C403" s="9"/>
      <c r="D403" s="9"/>
      <c r="E403" s="9"/>
      <c r="F403" s="9"/>
      <c r="G403" s="9"/>
      <c r="H403" s="9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  <c r="AC403" s="9"/>
      <c r="AD403" s="9"/>
      <c r="AE403" s="9"/>
      <c r="AF403" s="9"/>
      <c r="AG403" s="9"/>
    </row>
    <row r="404" spans="1:33" ht="12.75" customHeight="1" x14ac:dyDescent="0.15">
      <c r="A404" s="9"/>
      <c r="B404" s="9"/>
      <c r="C404" s="9"/>
      <c r="D404" s="9"/>
      <c r="E404" s="9"/>
      <c r="F404" s="9"/>
      <c r="G404" s="9"/>
      <c r="H404" s="9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  <c r="AC404" s="9"/>
      <c r="AD404" s="9"/>
      <c r="AE404" s="9"/>
      <c r="AF404" s="9"/>
      <c r="AG404" s="9"/>
    </row>
    <row r="405" spans="1:33" ht="12.75" customHeight="1" x14ac:dyDescent="0.15">
      <c r="A405" s="9"/>
      <c r="B405" s="9"/>
      <c r="C405" s="9"/>
      <c r="D405" s="9"/>
      <c r="E405" s="9"/>
      <c r="F405" s="9"/>
      <c r="G405" s="9"/>
      <c r="H405" s="9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  <c r="AC405" s="9"/>
      <c r="AD405" s="9"/>
      <c r="AE405" s="9"/>
      <c r="AF405" s="9"/>
      <c r="AG405" s="9"/>
    </row>
    <row r="406" spans="1:33" ht="12.75" customHeight="1" x14ac:dyDescent="0.15">
      <c r="A406" s="9"/>
      <c r="B406" s="9"/>
      <c r="C406" s="9"/>
      <c r="D406" s="9"/>
      <c r="E406" s="9"/>
      <c r="F406" s="9"/>
      <c r="G406" s="9"/>
      <c r="H406" s="9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  <c r="AC406" s="9"/>
      <c r="AD406" s="9"/>
      <c r="AE406" s="9"/>
      <c r="AF406" s="9"/>
      <c r="AG406" s="9"/>
    </row>
    <row r="407" spans="1:33" ht="12.75" customHeight="1" x14ac:dyDescent="0.15">
      <c r="A407" s="9"/>
      <c r="B407" s="9"/>
      <c r="C407" s="9"/>
      <c r="D407" s="9"/>
      <c r="E407" s="9"/>
      <c r="F407" s="9"/>
      <c r="G407" s="9"/>
      <c r="H407" s="9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  <c r="AC407" s="9"/>
      <c r="AD407" s="9"/>
      <c r="AE407" s="9"/>
      <c r="AF407" s="9"/>
      <c r="AG407" s="9"/>
    </row>
    <row r="408" spans="1:33" ht="12.75" customHeight="1" x14ac:dyDescent="0.15">
      <c r="A408" s="9"/>
      <c r="B408" s="9"/>
      <c r="C408" s="9"/>
      <c r="D408" s="9"/>
      <c r="E408" s="9"/>
      <c r="F408" s="9"/>
      <c r="G408" s="9"/>
      <c r="H408" s="9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  <c r="AC408" s="9"/>
      <c r="AD408" s="9"/>
      <c r="AE408" s="9"/>
      <c r="AF408" s="9"/>
      <c r="AG408" s="9"/>
    </row>
    <row r="409" spans="1:33" ht="12.75" customHeight="1" x14ac:dyDescent="0.15">
      <c r="A409" s="9"/>
      <c r="B409" s="9"/>
      <c r="C409" s="9"/>
      <c r="D409" s="9"/>
      <c r="E409" s="9"/>
      <c r="F409" s="9"/>
      <c r="G409" s="9"/>
      <c r="H409" s="9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  <c r="AC409" s="9"/>
      <c r="AD409" s="9"/>
      <c r="AE409" s="9"/>
      <c r="AF409" s="9"/>
      <c r="AG409" s="9"/>
    </row>
    <row r="410" spans="1:33" ht="12.75" customHeight="1" x14ac:dyDescent="0.15">
      <c r="A410" s="9"/>
      <c r="B410" s="9"/>
      <c r="C410" s="9"/>
      <c r="D410" s="9"/>
      <c r="E410" s="9"/>
      <c r="F410" s="9"/>
      <c r="G410" s="9"/>
      <c r="H410" s="9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  <c r="AC410" s="9"/>
      <c r="AD410" s="9"/>
      <c r="AE410" s="9"/>
      <c r="AF410" s="9"/>
      <c r="AG410" s="9"/>
    </row>
    <row r="411" spans="1:33" ht="12.75" customHeight="1" x14ac:dyDescent="0.15">
      <c r="A411" s="9"/>
      <c r="B411" s="9"/>
      <c r="C411" s="9"/>
      <c r="D411" s="9"/>
      <c r="E411" s="9"/>
      <c r="F411" s="9"/>
      <c r="G411" s="9"/>
      <c r="H411" s="9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  <c r="AC411" s="9"/>
      <c r="AD411" s="9"/>
      <c r="AE411" s="9"/>
      <c r="AF411" s="9"/>
      <c r="AG411" s="9"/>
    </row>
    <row r="412" spans="1:33" ht="12.75" customHeight="1" x14ac:dyDescent="0.15">
      <c r="A412" s="9"/>
      <c r="B412" s="9"/>
      <c r="C412" s="9"/>
      <c r="D412" s="9"/>
      <c r="E412" s="9"/>
      <c r="F412" s="9"/>
      <c r="G412" s="9"/>
      <c r="H412" s="9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  <c r="AC412" s="9"/>
      <c r="AD412" s="9"/>
      <c r="AE412" s="9"/>
      <c r="AF412" s="9"/>
      <c r="AG412" s="9"/>
    </row>
    <row r="413" spans="1:33" ht="12.75" customHeight="1" x14ac:dyDescent="0.15">
      <c r="A413" s="9"/>
      <c r="B413" s="9"/>
      <c r="C413" s="9"/>
      <c r="D413" s="9"/>
      <c r="E413" s="9"/>
      <c r="F413" s="9"/>
      <c r="G413" s="9"/>
      <c r="H413" s="9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  <c r="AC413" s="9"/>
      <c r="AD413" s="9"/>
      <c r="AE413" s="9"/>
      <c r="AF413" s="9"/>
      <c r="AG413" s="9"/>
    </row>
    <row r="414" spans="1:33" ht="12.75" customHeight="1" x14ac:dyDescent="0.15">
      <c r="A414" s="9"/>
      <c r="B414" s="9"/>
      <c r="C414" s="9"/>
      <c r="D414" s="9"/>
      <c r="E414" s="9"/>
      <c r="F414" s="9"/>
      <c r="G414" s="9"/>
      <c r="H414" s="9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  <c r="AC414" s="9"/>
      <c r="AD414" s="9"/>
      <c r="AE414" s="9"/>
      <c r="AF414" s="9"/>
      <c r="AG414" s="9"/>
    </row>
    <row r="415" spans="1:33" ht="12.75" customHeight="1" x14ac:dyDescent="0.15">
      <c r="A415" s="9"/>
      <c r="B415" s="9"/>
      <c r="C415" s="9"/>
      <c r="D415" s="9"/>
      <c r="E415" s="9"/>
      <c r="F415" s="9"/>
      <c r="G415" s="9"/>
      <c r="H415" s="9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  <c r="AC415" s="9"/>
      <c r="AD415" s="9"/>
      <c r="AE415" s="9"/>
      <c r="AF415" s="9"/>
      <c r="AG415" s="9"/>
    </row>
    <row r="416" spans="1:33" ht="12.75" customHeight="1" x14ac:dyDescent="0.15">
      <c r="A416" s="9"/>
      <c r="B416" s="9"/>
      <c r="C416" s="9"/>
      <c r="D416" s="9"/>
      <c r="E416" s="9"/>
      <c r="F416" s="9"/>
      <c r="G416" s="9"/>
      <c r="H416" s="9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  <c r="AC416" s="9"/>
      <c r="AD416" s="9"/>
      <c r="AE416" s="9"/>
      <c r="AF416" s="9"/>
      <c r="AG416" s="9"/>
    </row>
    <row r="417" spans="1:33" ht="12.75" customHeight="1" x14ac:dyDescent="0.15">
      <c r="A417" s="9"/>
      <c r="B417" s="9"/>
      <c r="C417" s="9"/>
      <c r="D417" s="9"/>
      <c r="E417" s="9"/>
      <c r="F417" s="9"/>
      <c r="G417" s="9"/>
      <c r="H417" s="9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  <c r="AC417" s="9"/>
      <c r="AD417" s="9"/>
      <c r="AE417" s="9"/>
      <c r="AF417" s="9"/>
      <c r="AG417" s="9"/>
    </row>
    <row r="418" spans="1:33" ht="12.75" customHeight="1" x14ac:dyDescent="0.15">
      <c r="A418" s="9"/>
      <c r="B418" s="9"/>
      <c r="C418" s="9"/>
      <c r="D418" s="9"/>
      <c r="E418" s="9"/>
      <c r="F418" s="9"/>
      <c r="G418" s="9"/>
      <c r="H418" s="9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  <c r="AC418" s="9"/>
      <c r="AD418" s="9"/>
      <c r="AE418" s="9"/>
      <c r="AF418" s="9"/>
      <c r="AG418" s="9"/>
    </row>
    <row r="419" spans="1:33" ht="12.75" customHeight="1" x14ac:dyDescent="0.15">
      <c r="A419" s="9"/>
      <c r="B419" s="9"/>
      <c r="C419" s="9"/>
      <c r="D419" s="9"/>
      <c r="E419" s="9"/>
      <c r="F419" s="9"/>
      <c r="G419" s="9"/>
      <c r="H419" s="9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  <c r="AC419" s="9"/>
      <c r="AD419" s="9"/>
      <c r="AE419" s="9"/>
      <c r="AF419" s="9"/>
      <c r="AG419" s="9"/>
    </row>
    <row r="420" spans="1:33" ht="12.75" customHeight="1" x14ac:dyDescent="0.15">
      <c r="A420" s="9"/>
      <c r="B420" s="9"/>
      <c r="C420" s="9"/>
      <c r="D420" s="9"/>
      <c r="E420" s="9"/>
      <c r="F420" s="9"/>
      <c r="G420" s="9"/>
      <c r="H420" s="9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  <c r="AC420" s="9"/>
      <c r="AD420" s="9"/>
      <c r="AE420" s="9"/>
      <c r="AF420" s="9"/>
      <c r="AG420" s="9"/>
    </row>
    <row r="421" spans="1:33" ht="12.75" customHeight="1" x14ac:dyDescent="0.15">
      <c r="A421" s="9"/>
      <c r="B421" s="9"/>
      <c r="C421" s="9"/>
      <c r="D421" s="9"/>
      <c r="E421" s="9"/>
      <c r="F421" s="9"/>
      <c r="G421" s="9"/>
      <c r="H421" s="9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  <c r="AC421" s="9"/>
      <c r="AD421" s="9"/>
      <c r="AE421" s="9"/>
      <c r="AF421" s="9"/>
      <c r="AG421" s="9"/>
    </row>
    <row r="422" spans="1:33" ht="12.75" customHeight="1" x14ac:dyDescent="0.15">
      <c r="A422" s="9"/>
      <c r="B422" s="9"/>
      <c r="C422" s="9"/>
      <c r="D422" s="9"/>
      <c r="E422" s="9"/>
      <c r="F422" s="9"/>
      <c r="G422" s="9"/>
      <c r="H422" s="9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  <c r="AC422" s="9"/>
      <c r="AD422" s="9"/>
      <c r="AE422" s="9"/>
      <c r="AF422" s="9"/>
      <c r="AG422" s="9"/>
    </row>
    <row r="423" spans="1:33" ht="12.75" customHeight="1" x14ac:dyDescent="0.15">
      <c r="A423" s="9"/>
      <c r="B423" s="9"/>
      <c r="C423" s="9"/>
      <c r="D423" s="9"/>
      <c r="E423" s="9"/>
      <c r="F423" s="9"/>
      <c r="G423" s="9"/>
      <c r="H423" s="9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  <c r="AC423" s="9"/>
      <c r="AD423" s="9"/>
      <c r="AE423" s="9"/>
      <c r="AF423" s="9"/>
      <c r="AG423" s="9"/>
    </row>
    <row r="424" spans="1:33" ht="12.75" customHeight="1" x14ac:dyDescent="0.15">
      <c r="A424" s="9"/>
      <c r="B424" s="9"/>
      <c r="C424" s="9"/>
      <c r="D424" s="9"/>
      <c r="E424" s="9"/>
      <c r="F424" s="9"/>
      <c r="G424" s="9"/>
      <c r="H424" s="9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  <c r="AC424" s="9"/>
      <c r="AD424" s="9"/>
      <c r="AE424" s="9"/>
      <c r="AF424" s="9"/>
      <c r="AG424" s="9"/>
    </row>
    <row r="425" spans="1:33" ht="12.75" customHeight="1" x14ac:dyDescent="0.15">
      <c r="A425" s="9"/>
      <c r="B425" s="9"/>
      <c r="C425" s="9"/>
      <c r="D425" s="9"/>
      <c r="E425" s="9"/>
      <c r="F425" s="9"/>
      <c r="G425" s="9"/>
      <c r="H425" s="9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  <c r="AC425" s="9"/>
      <c r="AD425" s="9"/>
      <c r="AE425" s="9"/>
      <c r="AF425" s="9"/>
      <c r="AG425" s="9"/>
    </row>
    <row r="426" spans="1:33" ht="12.75" customHeight="1" x14ac:dyDescent="0.15">
      <c r="A426" s="9"/>
      <c r="B426" s="9"/>
      <c r="C426" s="9"/>
      <c r="D426" s="9"/>
      <c r="E426" s="9"/>
      <c r="F426" s="9"/>
      <c r="G426" s="9"/>
      <c r="H426" s="9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  <c r="AC426" s="9"/>
      <c r="AD426" s="9"/>
      <c r="AE426" s="9"/>
      <c r="AF426" s="9"/>
      <c r="AG426" s="9"/>
    </row>
    <row r="427" spans="1:33" ht="12.75" customHeight="1" x14ac:dyDescent="0.15">
      <c r="A427" s="9"/>
      <c r="B427" s="9"/>
      <c r="C427" s="9"/>
      <c r="D427" s="9"/>
      <c r="E427" s="9"/>
      <c r="F427" s="9"/>
      <c r="G427" s="9"/>
      <c r="H427" s="9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  <c r="AC427" s="9"/>
      <c r="AD427" s="9"/>
      <c r="AE427" s="9"/>
      <c r="AF427" s="9"/>
      <c r="AG427" s="9"/>
    </row>
    <row r="428" spans="1:33" ht="12.75" customHeight="1" x14ac:dyDescent="0.15">
      <c r="A428" s="9"/>
      <c r="B428" s="9"/>
      <c r="C428" s="9"/>
      <c r="D428" s="9"/>
      <c r="E428" s="9"/>
      <c r="F428" s="9"/>
      <c r="G428" s="9"/>
      <c r="H428" s="9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  <c r="AC428" s="9"/>
      <c r="AD428" s="9"/>
      <c r="AE428" s="9"/>
      <c r="AF428" s="9"/>
      <c r="AG428" s="9"/>
    </row>
    <row r="429" spans="1:33" ht="12.75" customHeight="1" x14ac:dyDescent="0.15">
      <c r="A429" s="9"/>
      <c r="B429" s="9"/>
      <c r="C429" s="9"/>
      <c r="D429" s="9"/>
      <c r="E429" s="9"/>
      <c r="F429" s="9"/>
      <c r="G429" s="9"/>
      <c r="H429" s="9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  <c r="AC429" s="9"/>
      <c r="AD429" s="9"/>
      <c r="AE429" s="9"/>
      <c r="AF429" s="9"/>
      <c r="AG429" s="9"/>
    </row>
    <row r="430" spans="1:33" ht="12.75" customHeight="1" x14ac:dyDescent="0.15">
      <c r="A430" s="9"/>
      <c r="B430" s="9"/>
      <c r="C430" s="9"/>
      <c r="D430" s="9"/>
      <c r="E430" s="9"/>
      <c r="F430" s="9"/>
      <c r="G430" s="9"/>
      <c r="H430" s="9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  <c r="AC430" s="9"/>
      <c r="AD430" s="9"/>
      <c r="AE430" s="9"/>
      <c r="AF430" s="9"/>
      <c r="AG430" s="9"/>
    </row>
    <row r="431" spans="1:33" ht="12.75" customHeight="1" x14ac:dyDescent="0.15">
      <c r="A431" s="9"/>
      <c r="B431" s="9"/>
      <c r="C431" s="9"/>
      <c r="D431" s="9"/>
      <c r="E431" s="9"/>
      <c r="F431" s="9"/>
      <c r="G431" s="9"/>
      <c r="H431" s="9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  <c r="AC431" s="9"/>
      <c r="AD431" s="9"/>
      <c r="AE431" s="9"/>
      <c r="AF431" s="9"/>
      <c r="AG431" s="9"/>
    </row>
    <row r="432" spans="1:33" ht="12.75" customHeight="1" x14ac:dyDescent="0.15">
      <c r="A432" s="9"/>
      <c r="B432" s="9"/>
      <c r="C432" s="9"/>
      <c r="D432" s="9"/>
      <c r="E432" s="9"/>
      <c r="F432" s="9"/>
      <c r="G432" s="9"/>
      <c r="H432" s="9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  <c r="AC432" s="9"/>
      <c r="AD432" s="9"/>
      <c r="AE432" s="9"/>
      <c r="AF432" s="9"/>
      <c r="AG432" s="9"/>
    </row>
    <row r="433" spans="1:33" ht="12.75" customHeight="1" x14ac:dyDescent="0.15">
      <c r="A433" s="9"/>
      <c r="B433" s="9"/>
      <c r="C433" s="9"/>
      <c r="D433" s="9"/>
      <c r="E433" s="9"/>
      <c r="F433" s="9"/>
      <c r="G433" s="9"/>
      <c r="H433" s="9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  <c r="AC433" s="9"/>
      <c r="AD433" s="9"/>
      <c r="AE433" s="9"/>
      <c r="AF433" s="9"/>
      <c r="AG433" s="9"/>
    </row>
    <row r="434" spans="1:33" ht="12.75" customHeight="1" x14ac:dyDescent="0.15">
      <c r="A434" s="9"/>
      <c r="B434" s="9"/>
      <c r="C434" s="9"/>
      <c r="D434" s="9"/>
      <c r="E434" s="9"/>
      <c r="F434" s="9"/>
      <c r="G434" s="9"/>
      <c r="H434" s="9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  <c r="AC434" s="9"/>
      <c r="AD434" s="9"/>
      <c r="AE434" s="9"/>
      <c r="AF434" s="9"/>
      <c r="AG434" s="9"/>
    </row>
    <row r="435" spans="1:33" ht="12.75" customHeight="1" x14ac:dyDescent="0.15">
      <c r="A435" s="9"/>
      <c r="B435" s="9"/>
      <c r="C435" s="9"/>
      <c r="D435" s="9"/>
      <c r="E435" s="9"/>
      <c r="F435" s="9"/>
      <c r="G435" s="9"/>
      <c r="H435" s="9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  <c r="AC435" s="9"/>
      <c r="AD435" s="9"/>
      <c r="AE435" s="9"/>
      <c r="AF435" s="9"/>
      <c r="AG435" s="9"/>
    </row>
    <row r="436" spans="1:33" ht="12.75" customHeight="1" x14ac:dyDescent="0.15">
      <c r="A436" s="9"/>
      <c r="B436" s="9"/>
      <c r="C436" s="9"/>
      <c r="D436" s="9"/>
      <c r="E436" s="9"/>
      <c r="F436" s="9"/>
      <c r="G436" s="9"/>
      <c r="H436" s="9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  <c r="AC436" s="9"/>
      <c r="AD436" s="9"/>
      <c r="AE436" s="9"/>
      <c r="AF436" s="9"/>
      <c r="AG436" s="9"/>
    </row>
    <row r="437" spans="1:33" ht="12.75" customHeight="1" x14ac:dyDescent="0.15">
      <c r="A437" s="9"/>
      <c r="B437" s="9"/>
      <c r="C437" s="9"/>
      <c r="D437" s="9"/>
      <c r="E437" s="9"/>
      <c r="F437" s="9"/>
      <c r="G437" s="9"/>
      <c r="H437" s="9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  <c r="AC437" s="9"/>
      <c r="AD437" s="9"/>
      <c r="AE437" s="9"/>
      <c r="AF437" s="9"/>
      <c r="AG437" s="9"/>
    </row>
    <row r="438" spans="1:33" ht="12.75" customHeight="1" x14ac:dyDescent="0.15">
      <c r="A438" s="9"/>
      <c r="B438" s="9"/>
      <c r="C438" s="9"/>
      <c r="D438" s="9"/>
      <c r="E438" s="9"/>
      <c r="F438" s="9"/>
      <c r="G438" s="9"/>
      <c r="H438" s="9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  <c r="AC438" s="9"/>
      <c r="AD438" s="9"/>
      <c r="AE438" s="9"/>
      <c r="AF438" s="9"/>
      <c r="AG438" s="9"/>
    </row>
    <row r="439" spans="1:33" ht="12.75" customHeight="1" x14ac:dyDescent="0.15">
      <c r="A439" s="9"/>
      <c r="B439" s="9"/>
      <c r="C439" s="9"/>
      <c r="D439" s="9"/>
      <c r="E439" s="9"/>
      <c r="F439" s="9"/>
      <c r="G439" s="9"/>
      <c r="H439" s="9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  <c r="AC439" s="9"/>
      <c r="AD439" s="9"/>
      <c r="AE439" s="9"/>
      <c r="AF439" s="9"/>
      <c r="AG439" s="9"/>
    </row>
    <row r="440" spans="1:33" ht="12.75" customHeight="1" x14ac:dyDescent="0.15">
      <c r="A440" s="9"/>
      <c r="B440" s="9"/>
      <c r="C440" s="9"/>
      <c r="D440" s="9"/>
      <c r="E440" s="9"/>
      <c r="F440" s="9"/>
      <c r="G440" s="9"/>
      <c r="H440" s="9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  <c r="AC440" s="9"/>
      <c r="AD440" s="9"/>
      <c r="AE440" s="9"/>
      <c r="AF440" s="9"/>
      <c r="AG440" s="9"/>
    </row>
    <row r="441" spans="1:33" ht="12.75" customHeight="1" x14ac:dyDescent="0.15">
      <c r="A441" s="9"/>
      <c r="B441" s="9"/>
      <c r="C441" s="9"/>
      <c r="D441" s="9"/>
      <c r="E441" s="9"/>
      <c r="F441" s="9"/>
      <c r="G441" s="9"/>
      <c r="H441" s="9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  <c r="AC441" s="9"/>
      <c r="AD441" s="9"/>
      <c r="AE441" s="9"/>
      <c r="AF441" s="9"/>
      <c r="AG441" s="9"/>
    </row>
    <row r="442" spans="1:33" ht="12.75" customHeight="1" x14ac:dyDescent="0.15">
      <c r="A442" s="9"/>
      <c r="B442" s="9"/>
      <c r="C442" s="9"/>
      <c r="D442" s="9"/>
      <c r="E442" s="9"/>
      <c r="F442" s="9"/>
      <c r="G442" s="9"/>
      <c r="H442" s="9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  <c r="AC442" s="9"/>
      <c r="AD442" s="9"/>
      <c r="AE442" s="9"/>
      <c r="AF442" s="9"/>
      <c r="AG442" s="9"/>
    </row>
    <row r="443" spans="1:33" ht="12.75" customHeight="1" x14ac:dyDescent="0.15">
      <c r="A443" s="9"/>
      <c r="B443" s="9"/>
      <c r="C443" s="9"/>
      <c r="D443" s="9"/>
      <c r="E443" s="9"/>
      <c r="F443" s="9"/>
      <c r="G443" s="9"/>
      <c r="H443" s="9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  <c r="AC443" s="9"/>
      <c r="AD443" s="9"/>
      <c r="AE443" s="9"/>
      <c r="AF443" s="9"/>
      <c r="AG443" s="9"/>
    </row>
    <row r="444" spans="1:33" ht="12.75" customHeight="1" x14ac:dyDescent="0.15">
      <c r="A444" s="9"/>
      <c r="B444" s="9"/>
      <c r="C444" s="9"/>
      <c r="D444" s="9"/>
      <c r="E444" s="9"/>
      <c r="F444" s="9"/>
      <c r="G444" s="9"/>
      <c r="H444" s="9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  <c r="AC444" s="9"/>
      <c r="AD444" s="9"/>
      <c r="AE444" s="9"/>
      <c r="AF444" s="9"/>
      <c r="AG444" s="9"/>
    </row>
    <row r="445" spans="1:33" ht="12.75" customHeight="1" x14ac:dyDescent="0.15">
      <c r="A445" s="9"/>
      <c r="B445" s="9"/>
      <c r="C445" s="9"/>
      <c r="D445" s="9"/>
      <c r="E445" s="9"/>
      <c r="F445" s="9"/>
      <c r="G445" s="9"/>
      <c r="H445" s="9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  <c r="AC445" s="9"/>
      <c r="AD445" s="9"/>
      <c r="AE445" s="9"/>
      <c r="AF445" s="9"/>
      <c r="AG445" s="9"/>
    </row>
    <row r="446" spans="1:33" ht="12.75" customHeight="1" x14ac:dyDescent="0.15">
      <c r="A446" s="9"/>
      <c r="B446" s="9"/>
      <c r="C446" s="9"/>
      <c r="D446" s="9"/>
      <c r="E446" s="9"/>
      <c r="F446" s="9"/>
      <c r="G446" s="9"/>
      <c r="H446" s="9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  <c r="AC446" s="9"/>
      <c r="AD446" s="9"/>
      <c r="AE446" s="9"/>
      <c r="AF446" s="9"/>
      <c r="AG446" s="9"/>
    </row>
    <row r="447" spans="1:33" ht="12.75" customHeight="1" x14ac:dyDescent="0.15">
      <c r="A447" s="9"/>
      <c r="B447" s="9"/>
      <c r="C447" s="9"/>
      <c r="D447" s="9"/>
      <c r="E447" s="9"/>
      <c r="F447" s="9"/>
      <c r="G447" s="9"/>
      <c r="H447" s="9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  <c r="AC447" s="9"/>
      <c r="AD447" s="9"/>
      <c r="AE447" s="9"/>
      <c r="AF447" s="9"/>
      <c r="AG447" s="9"/>
    </row>
    <row r="448" spans="1:33" ht="12.75" customHeight="1" x14ac:dyDescent="0.15">
      <c r="A448" s="9"/>
      <c r="B448" s="9"/>
      <c r="C448" s="9"/>
      <c r="D448" s="9"/>
      <c r="E448" s="9"/>
      <c r="F448" s="9"/>
      <c r="G448" s="9"/>
      <c r="H448" s="9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  <c r="AC448" s="9"/>
      <c r="AD448" s="9"/>
      <c r="AE448" s="9"/>
      <c r="AF448" s="9"/>
      <c r="AG448" s="9"/>
    </row>
    <row r="449" spans="1:33" ht="12.75" customHeight="1" x14ac:dyDescent="0.15">
      <c r="A449" s="9"/>
      <c r="B449" s="9"/>
      <c r="C449" s="9"/>
      <c r="D449" s="9"/>
      <c r="E449" s="9"/>
      <c r="F449" s="9"/>
      <c r="G449" s="9"/>
      <c r="H449" s="9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  <c r="AC449" s="9"/>
      <c r="AD449" s="9"/>
      <c r="AE449" s="9"/>
      <c r="AF449" s="9"/>
      <c r="AG449" s="9"/>
    </row>
    <row r="450" spans="1:33" ht="12.75" customHeight="1" x14ac:dyDescent="0.15">
      <c r="A450" s="9"/>
      <c r="B450" s="9"/>
      <c r="C450" s="9"/>
      <c r="D450" s="9"/>
      <c r="E450" s="9"/>
      <c r="F450" s="9"/>
      <c r="G450" s="9"/>
      <c r="H450" s="9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  <c r="AC450" s="9"/>
      <c r="AD450" s="9"/>
      <c r="AE450" s="9"/>
      <c r="AF450" s="9"/>
      <c r="AG450" s="9"/>
    </row>
    <row r="451" spans="1:33" ht="12.75" customHeight="1" x14ac:dyDescent="0.15">
      <c r="A451" s="9"/>
      <c r="B451" s="9"/>
      <c r="C451" s="9"/>
      <c r="D451" s="9"/>
      <c r="E451" s="9"/>
      <c r="F451" s="9"/>
      <c r="G451" s="9"/>
      <c r="H451" s="9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  <c r="AC451" s="9"/>
      <c r="AD451" s="9"/>
      <c r="AE451" s="9"/>
      <c r="AF451" s="9"/>
      <c r="AG451" s="9"/>
    </row>
    <row r="452" spans="1:33" ht="12.75" customHeight="1" x14ac:dyDescent="0.15">
      <c r="A452" s="9"/>
      <c r="B452" s="9"/>
      <c r="C452" s="9"/>
      <c r="D452" s="9"/>
      <c r="E452" s="9"/>
      <c r="F452" s="9"/>
      <c r="G452" s="9"/>
      <c r="H452" s="9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  <c r="AC452" s="9"/>
      <c r="AD452" s="9"/>
      <c r="AE452" s="9"/>
      <c r="AF452" s="9"/>
      <c r="AG452" s="9"/>
    </row>
    <row r="453" spans="1:33" ht="12.75" customHeight="1" x14ac:dyDescent="0.15">
      <c r="A453" s="9"/>
      <c r="B453" s="9"/>
      <c r="C453" s="9"/>
      <c r="D453" s="9"/>
      <c r="E453" s="9"/>
      <c r="F453" s="9"/>
      <c r="G453" s="9"/>
      <c r="H453" s="9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  <c r="AC453" s="9"/>
      <c r="AD453" s="9"/>
      <c r="AE453" s="9"/>
      <c r="AF453" s="9"/>
      <c r="AG453" s="9"/>
    </row>
    <row r="454" spans="1:33" ht="12.75" customHeight="1" x14ac:dyDescent="0.15">
      <c r="A454" s="9"/>
      <c r="B454" s="9"/>
      <c r="C454" s="9"/>
      <c r="D454" s="9"/>
      <c r="E454" s="9"/>
      <c r="F454" s="9"/>
      <c r="G454" s="9"/>
      <c r="H454" s="9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  <c r="AC454" s="9"/>
      <c r="AD454" s="9"/>
      <c r="AE454" s="9"/>
      <c r="AF454" s="9"/>
      <c r="AG454" s="9"/>
    </row>
    <row r="455" spans="1:33" ht="12.75" customHeight="1" x14ac:dyDescent="0.15">
      <c r="A455" s="9"/>
      <c r="B455" s="9"/>
      <c r="C455" s="9"/>
      <c r="D455" s="9"/>
      <c r="E455" s="9"/>
      <c r="F455" s="9"/>
      <c r="G455" s="9"/>
      <c r="H455" s="9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  <c r="AC455" s="9"/>
      <c r="AD455" s="9"/>
      <c r="AE455" s="9"/>
      <c r="AF455" s="9"/>
      <c r="AG455" s="9"/>
    </row>
    <row r="456" spans="1:33" ht="12.75" customHeight="1" x14ac:dyDescent="0.15">
      <c r="A456" s="9"/>
      <c r="B456" s="9"/>
      <c r="C456" s="9"/>
      <c r="D456" s="9"/>
      <c r="E456" s="9"/>
      <c r="F456" s="9"/>
      <c r="G456" s="9"/>
      <c r="H456" s="9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  <c r="AC456" s="9"/>
      <c r="AD456" s="9"/>
      <c r="AE456" s="9"/>
      <c r="AF456" s="9"/>
      <c r="AG456" s="9"/>
    </row>
    <row r="457" spans="1:33" ht="12.75" customHeight="1" x14ac:dyDescent="0.15">
      <c r="A457" s="9"/>
      <c r="B457" s="9"/>
      <c r="C457" s="9"/>
      <c r="D457" s="9"/>
      <c r="E457" s="9"/>
      <c r="F457" s="9"/>
      <c r="G457" s="9"/>
      <c r="H457" s="9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  <c r="AC457" s="9"/>
      <c r="AD457" s="9"/>
      <c r="AE457" s="9"/>
      <c r="AF457" s="9"/>
      <c r="AG457" s="9"/>
    </row>
    <row r="458" spans="1:33" ht="12.75" customHeight="1" x14ac:dyDescent="0.15">
      <c r="A458" s="9"/>
      <c r="B458" s="9"/>
      <c r="C458" s="9"/>
      <c r="D458" s="9"/>
      <c r="E458" s="9"/>
      <c r="F458" s="9"/>
      <c r="G458" s="9"/>
      <c r="H458" s="9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  <c r="AC458" s="9"/>
      <c r="AD458" s="9"/>
      <c r="AE458" s="9"/>
      <c r="AF458" s="9"/>
      <c r="AG458" s="9"/>
    </row>
    <row r="459" spans="1:33" ht="12.75" customHeight="1" x14ac:dyDescent="0.15">
      <c r="A459" s="9"/>
      <c r="B459" s="9"/>
      <c r="C459" s="9"/>
      <c r="D459" s="9"/>
      <c r="E459" s="9"/>
      <c r="F459" s="9"/>
      <c r="G459" s="9"/>
      <c r="H459" s="9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  <c r="AC459" s="9"/>
      <c r="AD459" s="9"/>
      <c r="AE459" s="9"/>
      <c r="AF459" s="9"/>
      <c r="AG459" s="9"/>
    </row>
    <row r="460" spans="1:33" ht="12.75" customHeight="1" x14ac:dyDescent="0.15">
      <c r="A460" s="9"/>
      <c r="B460" s="9"/>
      <c r="C460" s="9"/>
      <c r="D460" s="9"/>
      <c r="E460" s="9"/>
      <c r="F460" s="9"/>
      <c r="G460" s="9"/>
      <c r="H460" s="9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  <c r="AC460" s="9"/>
      <c r="AD460" s="9"/>
      <c r="AE460" s="9"/>
      <c r="AF460" s="9"/>
      <c r="AG460" s="9"/>
    </row>
    <row r="461" spans="1:33" ht="12.75" customHeight="1" x14ac:dyDescent="0.15">
      <c r="A461" s="9"/>
      <c r="B461" s="9"/>
      <c r="C461" s="9"/>
      <c r="D461" s="9"/>
      <c r="E461" s="9"/>
      <c r="F461" s="9"/>
      <c r="G461" s="9"/>
      <c r="H461" s="9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  <c r="AC461" s="9"/>
      <c r="AD461" s="9"/>
      <c r="AE461" s="9"/>
      <c r="AF461" s="9"/>
      <c r="AG461" s="9"/>
    </row>
    <row r="462" spans="1:33" ht="12.75" customHeight="1" x14ac:dyDescent="0.15">
      <c r="A462" s="9"/>
      <c r="B462" s="9"/>
      <c r="C462" s="9"/>
      <c r="D462" s="9"/>
      <c r="E462" s="9"/>
      <c r="F462" s="9"/>
      <c r="G462" s="9"/>
      <c r="H462" s="9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  <c r="AC462" s="9"/>
      <c r="AD462" s="9"/>
      <c r="AE462" s="9"/>
      <c r="AF462" s="9"/>
      <c r="AG462" s="9"/>
    </row>
    <row r="463" spans="1:33" ht="12.75" customHeight="1" x14ac:dyDescent="0.15">
      <c r="A463" s="9"/>
      <c r="B463" s="9"/>
      <c r="C463" s="9"/>
      <c r="D463" s="9"/>
      <c r="E463" s="9"/>
      <c r="F463" s="9"/>
      <c r="G463" s="9"/>
      <c r="H463" s="9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  <c r="AC463" s="9"/>
      <c r="AD463" s="9"/>
      <c r="AE463" s="9"/>
      <c r="AF463" s="9"/>
      <c r="AG463" s="9"/>
    </row>
    <row r="464" spans="1:33" ht="12.75" customHeight="1" x14ac:dyDescent="0.15">
      <c r="A464" s="9"/>
      <c r="B464" s="9"/>
      <c r="C464" s="9"/>
      <c r="D464" s="9"/>
      <c r="E464" s="9"/>
      <c r="F464" s="9"/>
      <c r="G464" s="9"/>
      <c r="H464" s="9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  <c r="AC464" s="9"/>
      <c r="AD464" s="9"/>
      <c r="AE464" s="9"/>
      <c r="AF464" s="9"/>
      <c r="AG464" s="9"/>
    </row>
    <row r="465" spans="1:33" ht="12.75" customHeight="1" x14ac:dyDescent="0.15">
      <c r="A465" s="9"/>
      <c r="B465" s="9"/>
      <c r="C465" s="9"/>
      <c r="D465" s="9"/>
      <c r="E465" s="9"/>
      <c r="F465" s="9"/>
      <c r="G465" s="9"/>
      <c r="H465" s="9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  <c r="AC465" s="9"/>
      <c r="AD465" s="9"/>
      <c r="AE465" s="9"/>
      <c r="AF465" s="9"/>
      <c r="AG465" s="9"/>
    </row>
    <row r="466" spans="1:33" ht="12.75" customHeight="1" x14ac:dyDescent="0.15">
      <c r="A466" s="9"/>
      <c r="B466" s="9"/>
      <c r="C466" s="9"/>
      <c r="D466" s="9"/>
      <c r="E466" s="9"/>
      <c r="F466" s="9"/>
      <c r="G466" s="9"/>
      <c r="H466" s="9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  <c r="AC466" s="9"/>
      <c r="AD466" s="9"/>
      <c r="AE466" s="9"/>
      <c r="AF466" s="9"/>
      <c r="AG466" s="9"/>
    </row>
    <row r="467" spans="1:33" ht="12.75" customHeight="1" x14ac:dyDescent="0.15">
      <c r="A467" s="9"/>
      <c r="B467" s="9"/>
      <c r="C467" s="9"/>
      <c r="D467" s="9"/>
      <c r="E467" s="9"/>
      <c r="F467" s="9"/>
      <c r="G467" s="9"/>
      <c r="H467" s="9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  <c r="AC467" s="9"/>
      <c r="AD467" s="9"/>
      <c r="AE467" s="9"/>
      <c r="AF467" s="9"/>
      <c r="AG467" s="9"/>
    </row>
    <row r="468" spans="1:33" ht="12.75" customHeight="1" x14ac:dyDescent="0.15">
      <c r="A468" s="9"/>
      <c r="B468" s="9"/>
      <c r="C468" s="9"/>
      <c r="D468" s="9"/>
      <c r="E468" s="9"/>
      <c r="F468" s="9"/>
      <c r="G468" s="9"/>
      <c r="H468" s="9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  <c r="AC468" s="9"/>
      <c r="AD468" s="9"/>
      <c r="AE468" s="9"/>
      <c r="AF468" s="9"/>
      <c r="AG468" s="9"/>
    </row>
    <row r="469" spans="1:33" ht="12.75" customHeight="1" x14ac:dyDescent="0.15">
      <c r="A469" s="9"/>
      <c r="B469" s="9"/>
      <c r="C469" s="9"/>
      <c r="D469" s="9"/>
      <c r="E469" s="9"/>
      <c r="F469" s="9"/>
      <c r="G469" s="9"/>
      <c r="H469" s="9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  <c r="AC469" s="9"/>
      <c r="AD469" s="9"/>
      <c r="AE469" s="9"/>
      <c r="AF469" s="9"/>
      <c r="AG469" s="9"/>
    </row>
    <row r="470" spans="1:33" ht="12.75" customHeight="1" x14ac:dyDescent="0.15">
      <c r="A470" s="9"/>
      <c r="B470" s="9"/>
      <c r="C470" s="9"/>
      <c r="D470" s="9"/>
      <c r="E470" s="9"/>
      <c r="F470" s="9"/>
      <c r="G470" s="9"/>
      <c r="H470" s="9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  <c r="AC470" s="9"/>
      <c r="AD470" s="9"/>
      <c r="AE470" s="9"/>
      <c r="AF470" s="9"/>
      <c r="AG470" s="9"/>
    </row>
    <row r="471" spans="1:33" ht="12.75" customHeight="1" x14ac:dyDescent="0.15">
      <c r="A471" s="9"/>
      <c r="B471" s="9"/>
      <c r="C471" s="9"/>
      <c r="D471" s="9"/>
      <c r="E471" s="9"/>
      <c r="F471" s="9"/>
      <c r="G471" s="9"/>
      <c r="H471" s="9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  <c r="AC471" s="9"/>
      <c r="AD471" s="9"/>
      <c r="AE471" s="9"/>
      <c r="AF471" s="9"/>
      <c r="AG471" s="9"/>
    </row>
    <row r="472" spans="1:33" ht="12.75" customHeight="1" x14ac:dyDescent="0.15">
      <c r="A472" s="9"/>
      <c r="B472" s="9"/>
      <c r="C472" s="9"/>
      <c r="D472" s="9"/>
      <c r="E472" s="9"/>
      <c r="F472" s="9"/>
      <c r="G472" s="9"/>
      <c r="H472" s="9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  <c r="AC472" s="9"/>
      <c r="AD472" s="9"/>
      <c r="AE472" s="9"/>
      <c r="AF472" s="9"/>
      <c r="AG472" s="9"/>
    </row>
    <row r="473" spans="1:33" ht="12.75" customHeight="1" x14ac:dyDescent="0.15">
      <c r="A473" s="9"/>
      <c r="B473" s="9"/>
      <c r="C473" s="9"/>
      <c r="D473" s="9"/>
      <c r="E473" s="9"/>
      <c r="F473" s="9"/>
      <c r="G473" s="9"/>
      <c r="H473" s="9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  <c r="AC473" s="9"/>
      <c r="AD473" s="9"/>
      <c r="AE473" s="9"/>
      <c r="AF473" s="9"/>
      <c r="AG473" s="9"/>
    </row>
    <row r="474" spans="1:33" ht="12.75" customHeight="1" x14ac:dyDescent="0.15">
      <c r="A474" s="9"/>
      <c r="B474" s="9"/>
      <c r="C474" s="9"/>
      <c r="D474" s="9"/>
      <c r="E474" s="9"/>
      <c r="F474" s="9"/>
      <c r="G474" s="9"/>
      <c r="H474" s="9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  <c r="AC474" s="9"/>
      <c r="AD474" s="9"/>
      <c r="AE474" s="9"/>
      <c r="AF474" s="9"/>
      <c r="AG474" s="9"/>
    </row>
    <row r="475" spans="1:33" ht="12.75" customHeight="1" x14ac:dyDescent="0.15">
      <c r="A475" s="9"/>
      <c r="B475" s="9"/>
      <c r="C475" s="9"/>
      <c r="D475" s="9"/>
      <c r="E475" s="9"/>
      <c r="F475" s="9"/>
      <c r="G475" s="9"/>
      <c r="H475" s="9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  <c r="AC475" s="9"/>
      <c r="AD475" s="9"/>
      <c r="AE475" s="9"/>
      <c r="AF475" s="9"/>
      <c r="AG475" s="9"/>
    </row>
    <row r="476" spans="1:33" ht="12.75" customHeight="1" x14ac:dyDescent="0.15">
      <c r="A476" s="9"/>
      <c r="B476" s="9"/>
      <c r="C476" s="9"/>
      <c r="D476" s="9"/>
      <c r="E476" s="9"/>
      <c r="F476" s="9"/>
      <c r="G476" s="9"/>
      <c r="H476" s="9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  <c r="AC476" s="9"/>
      <c r="AD476" s="9"/>
      <c r="AE476" s="9"/>
      <c r="AF476" s="9"/>
      <c r="AG476" s="9"/>
    </row>
    <row r="477" spans="1:33" ht="12.75" customHeight="1" x14ac:dyDescent="0.15">
      <c r="A477" s="9"/>
      <c r="B477" s="9"/>
      <c r="C477" s="9"/>
      <c r="D477" s="9"/>
      <c r="E477" s="9"/>
      <c r="F477" s="9"/>
      <c r="G477" s="9"/>
      <c r="H477" s="9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  <c r="AC477" s="9"/>
      <c r="AD477" s="9"/>
      <c r="AE477" s="9"/>
      <c r="AF477" s="9"/>
      <c r="AG477" s="9"/>
    </row>
    <row r="478" spans="1:33" ht="12.75" customHeight="1" x14ac:dyDescent="0.15">
      <c r="A478" s="9"/>
      <c r="B478" s="9"/>
      <c r="C478" s="9"/>
      <c r="D478" s="9"/>
      <c r="E478" s="9"/>
      <c r="F478" s="9"/>
      <c r="G478" s="9"/>
      <c r="H478" s="9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  <c r="AC478" s="9"/>
      <c r="AD478" s="9"/>
      <c r="AE478" s="9"/>
      <c r="AF478" s="9"/>
      <c r="AG478" s="9"/>
    </row>
    <row r="479" spans="1:33" ht="12.75" customHeight="1" x14ac:dyDescent="0.15">
      <c r="A479" s="9"/>
      <c r="B479" s="9"/>
      <c r="C479" s="9"/>
      <c r="D479" s="9"/>
      <c r="E479" s="9"/>
      <c r="F479" s="9"/>
      <c r="G479" s="9"/>
      <c r="H479" s="9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  <c r="AC479" s="9"/>
      <c r="AD479" s="9"/>
      <c r="AE479" s="9"/>
      <c r="AF479" s="9"/>
      <c r="AG479" s="9"/>
    </row>
    <row r="480" spans="1:33" ht="12.75" customHeight="1" x14ac:dyDescent="0.15">
      <c r="A480" s="9"/>
      <c r="B480" s="9"/>
      <c r="C480" s="9"/>
      <c r="D480" s="9"/>
      <c r="E480" s="9"/>
      <c r="F480" s="9"/>
      <c r="G480" s="9"/>
      <c r="H480" s="9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  <c r="AC480" s="9"/>
      <c r="AD480" s="9"/>
      <c r="AE480" s="9"/>
      <c r="AF480" s="9"/>
      <c r="AG480" s="9"/>
    </row>
    <row r="481" spans="1:33" ht="12.75" customHeight="1" x14ac:dyDescent="0.15">
      <c r="A481" s="9"/>
      <c r="B481" s="9"/>
      <c r="C481" s="9"/>
      <c r="D481" s="9"/>
      <c r="E481" s="9"/>
      <c r="F481" s="9"/>
      <c r="G481" s="9"/>
      <c r="H481" s="9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  <c r="AC481" s="9"/>
      <c r="AD481" s="9"/>
      <c r="AE481" s="9"/>
      <c r="AF481" s="9"/>
      <c r="AG481" s="9"/>
    </row>
    <row r="482" spans="1:33" ht="12.75" customHeight="1" x14ac:dyDescent="0.15">
      <c r="A482" s="9"/>
      <c r="B482" s="9"/>
      <c r="C482" s="9"/>
      <c r="D482" s="9"/>
      <c r="E482" s="9"/>
      <c r="F482" s="9"/>
      <c r="G482" s="9"/>
      <c r="H482" s="9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  <c r="AC482" s="9"/>
      <c r="AD482" s="9"/>
      <c r="AE482" s="9"/>
      <c r="AF482" s="9"/>
      <c r="AG482" s="9"/>
    </row>
    <row r="483" spans="1:33" ht="12.75" customHeight="1" x14ac:dyDescent="0.15">
      <c r="A483" s="9"/>
      <c r="B483" s="9"/>
      <c r="C483" s="9"/>
      <c r="D483" s="9"/>
      <c r="E483" s="9"/>
      <c r="F483" s="9"/>
      <c r="G483" s="9"/>
      <c r="H483" s="9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  <c r="AC483" s="9"/>
      <c r="AD483" s="9"/>
      <c r="AE483" s="9"/>
      <c r="AF483" s="9"/>
      <c r="AG483" s="9"/>
    </row>
    <row r="484" spans="1:33" ht="12.75" customHeight="1" x14ac:dyDescent="0.15">
      <c r="A484" s="9"/>
      <c r="B484" s="9"/>
      <c r="C484" s="9"/>
      <c r="D484" s="9"/>
      <c r="E484" s="9"/>
      <c r="F484" s="9"/>
      <c r="G484" s="9"/>
      <c r="H484" s="9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  <c r="AC484" s="9"/>
      <c r="AD484" s="9"/>
      <c r="AE484" s="9"/>
      <c r="AF484" s="9"/>
      <c r="AG484" s="9"/>
    </row>
    <row r="485" spans="1:33" ht="12.75" customHeight="1" x14ac:dyDescent="0.15">
      <c r="A485" s="9"/>
      <c r="B485" s="9"/>
      <c r="C485" s="9"/>
      <c r="D485" s="9"/>
      <c r="E485" s="9"/>
      <c r="F485" s="9"/>
      <c r="G485" s="9"/>
      <c r="H485" s="9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  <c r="AC485" s="9"/>
      <c r="AD485" s="9"/>
      <c r="AE485" s="9"/>
      <c r="AF485" s="9"/>
      <c r="AG485" s="9"/>
    </row>
    <row r="486" spans="1:33" ht="12.75" customHeight="1" x14ac:dyDescent="0.15">
      <c r="A486" s="9"/>
      <c r="B486" s="9"/>
      <c r="C486" s="9"/>
      <c r="D486" s="9"/>
      <c r="E486" s="9"/>
      <c r="F486" s="9"/>
      <c r="G486" s="9"/>
      <c r="H486" s="9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  <c r="AC486" s="9"/>
      <c r="AD486" s="9"/>
      <c r="AE486" s="9"/>
      <c r="AF486" s="9"/>
      <c r="AG486" s="9"/>
    </row>
    <row r="487" spans="1:33" ht="12.75" customHeight="1" x14ac:dyDescent="0.15">
      <c r="A487" s="9"/>
      <c r="B487" s="9"/>
      <c r="C487" s="9"/>
      <c r="D487" s="9"/>
      <c r="E487" s="9"/>
      <c r="F487" s="9"/>
      <c r="G487" s="9"/>
      <c r="H487" s="9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  <c r="AC487" s="9"/>
      <c r="AD487" s="9"/>
      <c r="AE487" s="9"/>
      <c r="AF487" s="9"/>
      <c r="AG487" s="9"/>
    </row>
    <row r="488" spans="1:33" ht="12.75" customHeight="1" x14ac:dyDescent="0.15">
      <c r="A488" s="9"/>
      <c r="B488" s="9"/>
      <c r="C488" s="9"/>
      <c r="D488" s="9"/>
      <c r="E488" s="9"/>
      <c r="F488" s="9"/>
      <c r="G488" s="9"/>
      <c r="H488" s="9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  <c r="AC488" s="9"/>
      <c r="AD488" s="9"/>
      <c r="AE488" s="9"/>
      <c r="AF488" s="9"/>
      <c r="AG488" s="9"/>
    </row>
    <row r="489" spans="1:33" ht="12.75" customHeight="1" x14ac:dyDescent="0.15">
      <c r="A489" s="9"/>
      <c r="B489" s="9"/>
      <c r="C489" s="9"/>
      <c r="D489" s="9"/>
      <c r="E489" s="9"/>
      <c r="F489" s="9"/>
      <c r="G489" s="9"/>
      <c r="H489" s="9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  <c r="AC489" s="9"/>
      <c r="AD489" s="9"/>
      <c r="AE489" s="9"/>
      <c r="AF489" s="9"/>
      <c r="AG489" s="9"/>
    </row>
    <row r="490" spans="1:33" ht="12.75" customHeight="1" x14ac:dyDescent="0.15">
      <c r="A490" s="9"/>
      <c r="B490" s="9"/>
      <c r="C490" s="9"/>
      <c r="D490" s="9"/>
      <c r="E490" s="9"/>
      <c r="F490" s="9"/>
      <c r="G490" s="9"/>
      <c r="H490" s="9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  <c r="AC490" s="9"/>
      <c r="AD490" s="9"/>
      <c r="AE490" s="9"/>
      <c r="AF490" s="9"/>
      <c r="AG490" s="9"/>
    </row>
    <row r="491" spans="1:33" ht="12.75" customHeight="1" x14ac:dyDescent="0.15">
      <c r="A491" s="9"/>
      <c r="B491" s="9"/>
      <c r="C491" s="9"/>
      <c r="D491" s="9"/>
      <c r="E491" s="9"/>
      <c r="F491" s="9"/>
      <c r="G491" s="9"/>
      <c r="H491" s="9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  <c r="AC491" s="9"/>
      <c r="AD491" s="9"/>
      <c r="AE491" s="9"/>
      <c r="AF491" s="9"/>
      <c r="AG491" s="9"/>
    </row>
    <row r="492" spans="1:33" ht="12.75" customHeight="1" x14ac:dyDescent="0.15">
      <c r="A492" s="9"/>
      <c r="B492" s="9"/>
      <c r="C492" s="9"/>
      <c r="D492" s="9"/>
      <c r="E492" s="9"/>
      <c r="F492" s="9"/>
      <c r="G492" s="9"/>
      <c r="H492" s="9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  <c r="AC492" s="9"/>
      <c r="AD492" s="9"/>
      <c r="AE492" s="9"/>
      <c r="AF492" s="9"/>
      <c r="AG492" s="9"/>
    </row>
    <row r="493" spans="1:33" ht="12.75" customHeight="1" x14ac:dyDescent="0.15">
      <c r="A493" s="9"/>
      <c r="B493" s="9"/>
      <c r="C493" s="9"/>
      <c r="D493" s="9"/>
      <c r="E493" s="9"/>
      <c r="F493" s="9"/>
      <c r="G493" s="9"/>
      <c r="H493" s="9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  <c r="AC493" s="9"/>
      <c r="AD493" s="9"/>
      <c r="AE493" s="9"/>
      <c r="AF493" s="9"/>
      <c r="AG493" s="9"/>
    </row>
    <row r="494" spans="1:33" ht="12.75" customHeight="1" x14ac:dyDescent="0.15">
      <c r="A494" s="9"/>
      <c r="B494" s="9"/>
      <c r="C494" s="9"/>
      <c r="D494" s="9"/>
      <c r="E494" s="9"/>
      <c r="F494" s="9"/>
      <c r="G494" s="9"/>
      <c r="H494" s="9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  <c r="AC494" s="9"/>
      <c r="AD494" s="9"/>
      <c r="AE494" s="9"/>
      <c r="AF494" s="9"/>
      <c r="AG494" s="9"/>
    </row>
    <row r="495" spans="1:33" ht="12.75" customHeight="1" x14ac:dyDescent="0.15">
      <c r="A495" s="9"/>
      <c r="B495" s="9"/>
      <c r="C495" s="9"/>
      <c r="D495" s="9"/>
      <c r="E495" s="9"/>
      <c r="F495" s="9"/>
      <c r="G495" s="9"/>
      <c r="H495" s="9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  <c r="AC495" s="9"/>
      <c r="AD495" s="9"/>
      <c r="AE495" s="9"/>
      <c r="AF495" s="9"/>
      <c r="AG495" s="9"/>
    </row>
    <row r="496" spans="1:33" ht="12.75" customHeight="1" x14ac:dyDescent="0.15">
      <c r="A496" s="9"/>
      <c r="B496" s="9"/>
      <c r="C496" s="9"/>
      <c r="D496" s="9"/>
      <c r="E496" s="9"/>
      <c r="F496" s="9"/>
      <c r="G496" s="9"/>
      <c r="H496" s="9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  <c r="AC496" s="9"/>
      <c r="AD496" s="9"/>
      <c r="AE496" s="9"/>
      <c r="AF496" s="9"/>
      <c r="AG496" s="9"/>
    </row>
    <row r="497" spans="1:33" ht="12.75" customHeight="1" x14ac:dyDescent="0.15">
      <c r="A497" s="9"/>
      <c r="B497" s="9"/>
      <c r="C497" s="9"/>
      <c r="D497" s="9"/>
      <c r="E497" s="9"/>
      <c r="F497" s="9"/>
      <c r="G497" s="9"/>
      <c r="H497" s="9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  <c r="AC497" s="9"/>
      <c r="AD497" s="9"/>
      <c r="AE497" s="9"/>
      <c r="AF497" s="9"/>
      <c r="AG497" s="9"/>
    </row>
    <row r="498" spans="1:33" ht="12.75" customHeight="1" x14ac:dyDescent="0.15">
      <c r="A498" s="9"/>
      <c r="B498" s="9"/>
      <c r="C498" s="9"/>
      <c r="D498" s="9"/>
      <c r="E498" s="9"/>
      <c r="F498" s="9"/>
      <c r="G498" s="9"/>
      <c r="H498" s="9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  <c r="AC498" s="9"/>
      <c r="AD498" s="9"/>
      <c r="AE498" s="9"/>
      <c r="AF498" s="9"/>
      <c r="AG498" s="9"/>
    </row>
    <row r="499" spans="1:33" ht="12.75" customHeight="1" x14ac:dyDescent="0.15">
      <c r="A499" s="9"/>
      <c r="B499" s="9"/>
      <c r="C499" s="9"/>
      <c r="D499" s="9"/>
      <c r="E499" s="9"/>
      <c r="F499" s="9"/>
      <c r="G499" s="9"/>
      <c r="H499" s="9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  <c r="AC499" s="9"/>
      <c r="AD499" s="9"/>
      <c r="AE499" s="9"/>
      <c r="AF499" s="9"/>
      <c r="AG499" s="9"/>
    </row>
    <row r="500" spans="1:33" ht="12.75" customHeight="1" x14ac:dyDescent="0.15">
      <c r="A500" s="9"/>
      <c r="B500" s="9"/>
      <c r="C500" s="9"/>
      <c r="D500" s="9"/>
      <c r="E500" s="9"/>
      <c r="F500" s="9"/>
      <c r="G500" s="9"/>
      <c r="H500" s="9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  <c r="AC500" s="9"/>
      <c r="AD500" s="9"/>
      <c r="AE500" s="9"/>
      <c r="AF500" s="9"/>
      <c r="AG500" s="9"/>
    </row>
    <row r="501" spans="1:33" ht="12.75" customHeight="1" x14ac:dyDescent="0.15">
      <c r="A501" s="9"/>
      <c r="B501" s="9"/>
      <c r="C501" s="9"/>
      <c r="D501" s="9"/>
      <c r="E501" s="9"/>
      <c r="F501" s="9"/>
      <c r="G501" s="9"/>
      <c r="H501" s="9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  <c r="AC501" s="9"/>
      <c r="AD501" s="9"/>
      <c r="AE501" s="9"/>
      <c r="AF501" s="9"/>
      <c r="AG501" s="9"/>
    </row>
    <row r="502" spans="1:33" ht="12.75" customHeight="1" x14ac:dyDescent="0.15">
      <c r="A502" s="9"/>
      <c r="B502" s="9"/>
      <c r="C502" s="9"/>
      <c r="D502" s="9"/>
      <c r="E502" s="9"/>
      <c r="F502" s="9"/>
      <c r="G502" s="9"/>
      <c r="H502" s="9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  <c r="AC502" s="9"/>
      <c r="AD502" s="9"/>
      <c r="AE502" s="9"/>
      <c r="AF502" s="9"/>
      <c r="AG502" s="9"/>
    </row>
    <row r="503" spans="1:33" ht="12.75" customHeight="1" x14ac:dyDescent="0.15">
      <c r="A503" s="9"/>
      <c r="B503" s="9"/>
      <c r="C503" s="9"/>
      <c r="D503" s="9"/>
      <c r="E503" s="9"/>
      <c r="F503" s="9"/>
      <c r="G503" s="9"/>
      <c r="H503" s="9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  <c r="AC503" s="9"/>
      <c r="AD503" s="9"/>
      <c r="AE503" s="9"/>
      <c r="AF503" s="9"/>
      <c r="AG503" s="9"/>
    </row>
    <row r="504" spans="1:33" ht="12.75" customHeight="1" x14ac:dyDescent="0.15">
      <c r="A504" s="9"/>
      <c r="B504" s="9"/>
      <c r="C504" s="9"/>
      <c r="D504" s="9"/>
      <c r="E504" s="9"/>
      <c r="F504" s="9"/>
      <c r="G504" s="9"/>
      <c r="H504" s="9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  <c r="AC504" s="9"/>
      <c r="AD504" s="9"/>
      <c r="AE504" s="9"/>
      <c r="AF504" s="9"/>
      <c r="AG504" s="9"/>
    </row>
    <row r="505" spans="1:33" ht="12.75" customHeight="1" x14ac:dyDescent="0.15">
      <c r="A505" s="9"/>
      <c r="B505" s="9"/>
      <c r="C505" s="9"/>
      <c r="D505" s="9"/>
      <c r="E505" s="9"/>
      <c r="F505" s="9"/>
      <c r="G505" s="9"/>
      <c r="H505" s="9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  <c r="AC505" s="9"/>
      <c r="AD505" s="9"/>
      <c r="AE505" s="9"/>
      <c r="AF505" s="9"/>
      <c r="AG505" s="9"/>
    </row>
    <row r="506" spans="1:33" ht="12.75" customHeight="1" x14ac:dyDescent="0.15">
      <c r="A506" s="9"/>
      <c r="B506" s="9"/>
      <c r="C506" s="9"/>
      <c r="D506" s="9"/>
      <c r="E506" s="9"/>
      <c r="F506" s="9"/>
      <c r="G506" s="9"/>
      <c r="H506" s="9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  <c r="AC506" s="9"/>
      <c r="AD506" s="9"/>
      <c r="AE506" s="9"/>
      <c r="AF506" s="9"/>
      <c r="AG506" s="9"/>
    </row>
    <row r="507" spans="1:33" ht="12.75" customHeight="1" x14ac:dyDescent="0.15">
      <c r="A507" s="9"/>
      <c r="B507" s="9"/>
      <c r="C507" s="9"/>
      <c r="D507" s="9"/>
      <c r="E507" s="9"/>
      <c r="F507" s="9"/>
      <c r="G507" s="9"/>
      <c r="H507" s="9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  <c r="AC507" s="9"/>
      <c r="AD507" s="9"/>
      <c r="AE507" s="9"/>
      <c r="AF507" s="9"/>
      <c r="AG507" s="9"/>
    </row>
    <row r="508" spans="1:33" ht="12.75" customHeight="1" x14ac:dyDescent="0.15">
      <c r="A508" s="9"/>
      <c r="B508" s="9"/>
      <c r="C508" s="9"/>
      <c r="D508" s="9"/>
      <c r="E508" s="9"/>
      <c r="F508" s="9"/>
      <c r="G508" s="9"/>
      <c r="H508" s="9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  <c r="AC508" s="9"/>
      <c r="AD508" s="9"/>
      <c r="AE508" s="9"/>
      <c r="AF508" s="9"/>
      <c r="AG508" s="9"/>
    </row>
    <row r="509" spans="1:33" ht="12.75" customHeight="1" x14ac:dyDescent="0.15">
      <c r="A509" s="9"/>
      <c r="B509" s="9"/>
      <c r="C509" s="9"/>
      <c r="D509" s="9"/>
      <c r="E509" s="9"/>
      <c r="F509" s="9"/>
      <c r="G509" s="9"/>
      <c r="H509" s="9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  <c r="AC509" s="9"/>
      <c r="AD509" s="9"/>
      <c r="AE509" s="9"/>
      <c r="AF509" s="9"/>
      <c r="AG509" s="9"/>
    </row>
    <row r="510" spans="1:33" ht="12.75" customHeight="1" x14ac:dyDescent="0.15">
      <c r="A510" s="9"/>
      <c r="B510" s="9"/>
      <c r="C510" s="9"/>
      <c r="D510" s="9"/>
      <c r="E510" s="9"/>
      <c r="F510" s="9"/>
      <c r="G510" s="9"/>
      <c r="H510" s="9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  <c r="AC510" s="9"/>
      <c r="AD510" s="9"/>
      <c r="AE510" s="9"/>
      <c r="AF510" s="9"/>
      <c r="AG510" s="9"/>
    </row>
    <row r="511" spans="1:33" ht="12.75" customHeight="1" x14ac:dyDescent="0.15">
      <c r="A511" s="9"/>
      <c r="B511" s="9"/>
      <c r="C511" s="9"/>
      <c r="D511" s="9"/>
      <c r="E511" s="9"/>
      <c r="F511" s="9"/>
      <c r="G511" s="9"/>
      <c r="H511" s="9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  <c r="AC511" s="9"/>
      <c r="AD511" s="9"/>
      <c r="AE511" s="9"/>
      <c r="AF511" s="9"/>
      <c r="AG511" s="9"/>
    </row>
    <row r="512" spans="1:33" ht="12.75" customHeight="1" x14ac:dyDescent="0.15">
      <c r="A512" s="9"/>
      <c r="B512" s="9"/>
      <c r="C512" s="9"/>
      <c r="D512" s="9"/>
      <c r="E512" s="9"/>
      <c r="F512" s="9"/>
      <c r="G512" s="9"/>
      <c r="H512" s="9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  <c r="AC512" s="9"/>
      <c r="AD512" s="9"/>
      <c r="AE512" s="9"/>
      <c r="AF512" s="9"/>
      <c r="AG512" s="9"/>
    </row>
    <row r="513" spans="1:33" ht="12.75" customHeight="1" x14ac:dyDescent="0.15">
      <c r="A513" s="9"/>
      <c r="B513" s="9"/>
      <c r="C513" s="9"/>
      <c r="D513" s="9"/>
      <c r="E513" s="9"/>
      <c r="F513" s="9"/>
      <c r="G513" s="9"/>
      <c r="H513" s="9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  <c r="AC513" s="9"/>
      <c r="AD513" s="9"/>
      <c r="AE513" s="9"/>
      <c r="AF513" s="9"/>
      <c r="AG513" s="9"/>
    </row>
    <row r="514" spans="1:33" ht="12.75" customHeight="1" x14ac:dyDescent="0.15">
      <c r="A514" s="9"/>
      <c r="B514" s="9"/>
      <c r="C514" s="9"/>
      <c r="D514" s="9"/>
      <c r="E514" s="9"/>
      <c r="F514" s="9"/>
      <c r="G514" s="9"/>
      <c r="H514" s="9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  <c r="AC514" s="9"/>
      <c r="AD514" s="9"/>
      <c r="AE514" s="9"/>
      <c r="AF514" s="9"/>
      <c r="AG514" s="9"/>
    </row>
    <row r="515" spans="1:33" ht="12.75" customHeight="1" x14ac:dyDescent="0.15">
      <c r="A515" s="9"/>
      <c r="B515" s="9"/>
      <c r="C515" s="9"/>
      <c r="D515" s="9"/>
      <c r="E515" s="9"/>
      <c r="F515" s="9"/>
      <c r="G515" s="9"/>
      <c r="H515" s="9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  <c r="AC515" s="9"/>
      <c r="AD515" s="9"/>
      <c r="AE515" s="9"/>
      <c r="AF515" s="9"/>
      <c r="AG515" s="9"/>
    </row>
    <row r="516" spans="1:33" ht="12.75" customHeight="1" x14ac:dyDescent="0.15">
      <c r="A516" s="9"/>
      <c r="B516" s="9"/>
      <c r="C516" s="9"/>
      <c r="D516" s="9"/>
      <c r="E516" s="9"/>
      <c r="F516" s="9"/>
      <c r="G516" s="9"/>
      <c r="H516" s="9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  <c r="AC516" s="9"/>
      <c r="AD516" s="9"/>
      <c r="AE516" s="9"/>
      <c r="AF516" s="9"/>
      <c r="AG516" s="9"/>
    </row>
    <row r="517" spans="1:33" ht="12.75" customHeight="1" x14ac:dyDescent="0.15">
      <c r="A517" s="9"/>
      <c r="B517" s="9"/>
      <c r="C517" s="9"/>
      <c r="D517" s="9"/>
      <c r="E517" s="9"/>
      <c r="F517" s="9"/>
      <c r="G517" s="9"/>
      <c r="H517" s="9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  <c r="AC517" s="9"/>
      <c r="AD517" s="9"/>
      <c r="AE517" s="9"/>
      <c r="AF517" s="9"/>
      <c r="AG517" s="9"/>
    </row>
    <row r="518" spans="1:33" ht="12.75" customHeight="1" x14ac:dyDescent="0.15">
      <c r="A518" s="9"/>
      <c r="B518" s="9"/>
      <c r="C518" s="9"/>
      <c r="D518" s="9"/>
      <c r="E518" s="9"/>
      <c r="F518" s="9"/>
      <c r="G518" s="9"/>
      <c r="H518" s="9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  <c r="AC518" s="9"/>
      <c r="AD518" s="9"/>
      <c r="AE518" s="9"/>
      <c r="AF518" s="9"/>
      <c r="AG518" s="9"/>
    </row>
    <row r="519" spans="1:33" ht="12.75" customHeight="1" x14ac:dyDescent="0.15">
      <c r="A519" s="9"/>
      <c r="B519" s="9"/>
      <c r="C519" s="9"/>
      <c r="D519" s="9"/>
      <c r="E519" s="9"/>
      <c r="F519" s="9"/>
      <c r="G519" s="9"/>
      <c r="H519" s="9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  <c r="AC519" s="9"/>
      <c r="AD519" s="9"/>
      <c r="AE519" s="9"/>
      <c r="AF519" s="9"/>
      <c r="AG519" s="9"/>
    </row>
    <row r="520" spans="1:33" ht="12.75" customHeight="1" x14ac:dyDescent="0.15">
      <c r="A520" s="9"/>
      <c r="B520" s="9"/>
      <c r="C520" s="9"/>
      <c r="D520" s="9"/>
      <c r="E520" s="9"/>
      <c r="F520" s="9"/>
      <c r="G520" s="9"/>
      <c r="H520" s="9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  <c r="AC520" s="9"/>
      <c r="AD520" s="9"/>
      <c r="AE520" s="9"/>
      <c r="AF520" s="9"/>
      <c r="AG520" s="9"/>
    </row>
    <row r="521" spans="1:33" ht="12.75" customHeight="1" x14ac:dyDescent="0.15">
      <c r="A521" s="9"/>
      <c r="B521" s="9"/>
      <c r="C521" s="9"/>
      <c r="D521" s="9"/>
      <c r="E521" s="9"/>
      <c r="F521" s="9"/>
      <c r="G521" s="9"/>
      <c r="H521" s="9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  <c r="AC521" s="9"/>
      <c r="AD521" s="9"/>
      <c r="AE521" s="9"/>
      <c r="AF521" s="9"/>
      <c r="AG521" s="9"/>
    </row>
    <row r="522" spans="1:33" ht="12.75" customHeight="1" x14ac:dyDescent="0.15">
      <c r="A522" s="9"/>
      <c r="B522" s="9"/>
      <c r="C522" s="9"/>
      <c r="D522" s="9"/>
      <c r="E522" s="9"/>
      <c r="F522" s="9"/>
      <c r="G522" s="9"/>
      <c r="H522" s="9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  <c r="AC522" s="9"/>
      <c r="AD522" s="9"/>
      <c r="AE522" s="9"/>
      <c r="AF522" s="9"/>
      <c r="AG522" s="9"/>
    </row>
    <row r="523" spans="1:33" ht="12.75" customHeight="1" x14ac:dyDescent="0.15">
      <c r="A523" s="9"/>
      <c r="B523" s="9"/>
      <c r="C523" s="9"/>
      <c r="D523" s="9"/>
      <c r="E523" s="9"/>
      <c r="F523" s="9"/>
      <c r="G523" s="9"/>
      <c r="H523" s="9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  <c r="AC523" s="9"/>
      <c r="AD523" s="9"/>
      <c r="AE523" s="9"/>
      <c r="AF523" s="9"/>
      <c r="AG523" s="9"/>
    </row>
    <row r="524" spans="1:33" ht="12.75" customHeight="1" x14ac:dyDescent="0.15">
      <c r="A524" s="9"/>
      <c r="B524" s="9"/>
      <c r="C524" s="9"/>
      <c r="D524" s="9"/>
      <c r="E524" s="9"/>
      <c r="F524" s="9"/>
      <c r="G524" s="9"/>
      <c r="H524" s="9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  <c r="AC524" s="9"/>
      <c r="AD524" s="9"/>
      <c r="AE524" s="9"/>
      <c r="AF524" s="9"/>
      <c r="AG524" s="9"/>
    </row>
    <row r="525" spans="1:33" ht="12.75" customHeight="1" x14ac:dyDescent="0.15">
      <c r="A525" s="9"/>
      <c r="B525" s="9"/>
      <c r="C525" s="9"/>
      <c r="D525" s="9"/>
      <c r="E525" s="9"/>
      <c r="F525" s="9"/>
      <c r="G525" s="9"/>
      <c r="H525" s="9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  <c r="AC525" s="9"/>
      <c r="AD525" s="9"/>
      <c r="AE525" s="9"/>
      <c r="AF525" s="9"/>
      <c r="AG525" s="9"/>
    </row>
    <row r="526" spans="1:33" ht="12.75" customHeight="1" x14ac:dyDescent="0.15">
      <c r="A526" s="9"/>
      <c r="B526" s="9"/>
      <c r="C526" s="9"/>
      <c r="D526" s="9"/>
      <c r="E526" s="9"/>
      <c r="F526" s="9"/>
      <c r="G526" s="9"/>
      <c r="H526" s="9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  <c r="AC526" s="9"/>
      <c r="AD526" s="9"/>
      <c r="AE526" s="9"/>
      <c r="AF526" s="9"/>
      <c r="AG526" s="9"/>
    </row>
    <row r="527" spans="1:33" ht="12.75" customHeight="1" x14ac:dyDescent="0.15">
      <c r="A527" s="9"/>
      <c r="B527" s="9"/>
      <c r="C527" s="9"/>
      <c r="D527" s="9"/>
      <c r="E527" s="9"/>
      <c r="F527" s="9"/>
      <c r="G527" s="9"/>
      <c r="H527" s="9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  <c r="AC527" s="9"/>
      <c r="AD527" s="9"/>
      <c r="AE527" s="9"/>
      <c r="AF527" s="9"/>
      <c r="AG527" s="9"/>
    </row>
    <row r="528" spans="1:33" ht="12.75" customHeight="1" x14ac:dyDescent="0.15">
      <c r="A528" s="9"/>
      <c r="B528" s="9"/>
      <c r="C528" s="9"/>
      <c r="D528" s="9"/>
      <c r="E528" s="9"/>
      <c r="F528" s="9"/>
      <c r="G528" s="9"/>
      <c r="H528" s="9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  <c r="AC528" s="9"/>
      <c r="AD528" s="9"/>
      <c r="AE528" s="9"/>
      <c r="AF528" s="9"/>
      <c r="AG528" s="9"/>
    </row>
    <row r="529" spans="1:33" ht="12.75" customHeight="1" x14ac:dyDescent="0.15">
      <c r="A529" s="9"/>
      <c r="B529" s="9"/>
      <c r="C529" s="9"/>
      <c r="D529" s="9"/>
      <c r="E529" s="9"/>
      <c r="F529" s="9"/>
      <c r="G529" s="9"/>
      <c r="H529" s="9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  <c r="AC529" s="9"/>
      <c r="AD529" s="9"/>
      <c r="AE529" s="9"/>
      <c r="AF529" s="9"/>
      <c r="AG529" s="9"/>
    </row>
    <row r="530" spans="1:33" ht="12.75" customHeight="1" x14ac:dyDescent="0.15">
      <c r="A530" s="9"/>
      <c r="B530" s="9"/>
      <c r="C530" s="9"/>
      <c r="D530" s="9"/>
      <c r="E530" s="9"/>
      <c r="F530" s="9"/>
      <c r="G530" s="9"/>
      <c r="H530" s="9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  <c r="AC530" s="9"/>
      <c r="AD530" s="9"/>
      <c r="AE530" s="9"/>
      <c r="AF530" s="9"/>
      <c r="AG530" s="9"/>
    </row>
    <row r="531" spans="1:33" ht="12.75" customHeight="1" x14ac:dyDescent="0.15">
      <c r="A531" s="9"/>
      <c r="B531" s="9"/>
      <c r="C531" s="9"/>
      <c r="D531" s="9"/>
      <c r="E531" s="9"/>
      <c r="F531" s="9"/>
      <c r="G531" s="9"/>
      <c r="H531" s="9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  <c r="AC531" s="9"/>
      <c r="AD531" s="9"/>
      <c r="AE531" s="9"/>
      <c r="AF531" s="9"/>
      <c r="AG531" s="9"/>
    </row>
    <row r="532" spans="1:33" ht="12.75" customHeight="1" x14ac:dyDescent="0.15">
      <c r="A532" s="9"/>
      <c r="B532" s="9"/>
      <c r="C532" s="9"/>
      <c r="D532" s="9"/>
      <c r="E532" s="9"/>
      <c r="F532" s="9"/>
      <c r="G532" s="9"/>
      <c r="H532" s="9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  <c r="AC532" s="9"/>
      <c r="AD532" s="9"/>
      <c r="AE532" s="9"/>
      <c r="AF532" s="9"/>
      <c r="AG532" s="9"/>
    </row>
    <row r="533" spans="1:33" ht="12.75" customHeight="1" x14ac:dyDescent="0.15">
      <c r="A533" s="9"/>
      <c r="B533" s="9"/>
      <c r="C533" s="9"/>
      <c r="D533" s="9"/>
      <c r="E533" s="9"/>
      <c r="F533" s="9"/>
      <c r="G533" s="9"/>
      <c r="H533" s="9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  <c r="AC533" s="9"/>
      <c r="AD533" s="9"/>
      <c r="AE533" s="9"/>
      <c r="AF533" s="9"/>
      <c r="AG533" s="9"/>
    </row>
    <row r="534" spans="1:33" ht="12.75" customHeight="1" x14ac:dyDescent="0.15">
      <c r="A534" s="9"/>
      <c r="B534" s="9"/>
      <c r="C534" s="9"/>
      <c r="D534" s="9"/>
      <c r="E534" s="9"/>
      <c r="F534" s="9"/>
      <c r="G534" s="9"/>
      <c r="H534" s="9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  <c r="AC534" s="9"/>
      <c r="AD534" s="9"/>
      <c r="AE534" s="9"/>
      <c r="AF534" s="9"/>
      <c r="AG534" s="9"/>
    </row>
    <row r="535" spans="1:33" ht="12.75" customHeight="1" x14ac:dyDescent="0.15">
      <c r="A535" s="9"/>
      <c r="B535" s="9"/>
      <c r="C535" s="9"/>
      <c r="D535" s="9"/>
      <c r="E535" s="9"/>
      <c r="F535" s="9"/>
      <c r="G535" s="9"/>
      <c r="H535" s="9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  <c r="AC535" s="9"/>
      <c r="AD535" s="9"/>
      <c r="AE535" s="9"/>
      <c r="AF535" s="9"/>
      <c r="AG535" s="9"/>
    </row>
    <row r="536" spans="1:33" ht="12.75" customHeight="1" x14ac:dyDescent="0.15">
      <c r="A536" s="9"/>
      <c r="B536" s="9"/>
      <c r="C536" s="9"/>
      <c r="D536" s="9"/>
      <c r="E536" s="9"/>
      <c r="F536" s="9"/>
      <c r="G536" s="9"/>
      <c r="H536" s="9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  <c r="AC536" s="9"/>
      <c r="AD536" s="9"/>
      <c r="AE536" s="9"/>
      <c r="AF536" s="9"/>
      <c r="AG536" s="9"/>
    </row>
    <row r="537" spans="1:33" ht="12.75" customHeight="1" x14ac:dyDescent="0.15">
      <c r="A537" s="9"/>
      <c r="B537" s="9"/>
      <c r="C537" s="9"/>
      <c r="D537" s="9"/>
      <c r="E537" s="9"/>
      <c r="F537" s="9"/>
      <c r="G537" s="9"/>
      <c r="H537" s="9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  <c r="AC537" s="9"/>
      <c r="AD537" s="9"/>
      <c r="AE537" s="9"/>
      <c r="AF537" s="9"/>
      <c r="AG537" s="9"/>
    </row>
    <row r="538" spans="1:33" ht="12.75" customHeight="1" x14ac:dyDescent="0.15">
      <c r="A538" s="9"/>
      <c r="B538" s="9"/>
      <c r="C538" s="9"/>
      <c r="D538" s="9"/>
      <c r="E538" s="9"/>
      <c r="F538" s="9"/>
      <c r="G538" s="9"/>
      <c r="H538" s="9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  <c r="AC538" s="9"/>
      <c r="AD538" s="9"/>
      <c r="AE538" s="9"/>
      <c r="AF538" s="9"/>
      <c r="AG538" s="9"/>
    </row>
    <row r="539" spans="1:33" ht="12.75" customHeight="1" x14ac:dyDescent="0.15">
      <c r="A539" s="9"/>
      <c r="B539" s="9"/>
      <c r="C539" s="9"/>
      <c r="D539" s="9"/>
      <c r="E539" s="9"/>
      <c r="F539" s="9"/>
      <c r="G539" s="9"/>
      <c r="H539" s="9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  <c r="AC539" s="9"/>
      <c r="AD539" s="9"/>
      <c r="AE539" s="9"/>
      <c r="AF539" s="9"/>
      <c r="AG539" s="9"/>
    </row>
    <row r="540" spans="1:33" ht="12.75" customHeight="1" x14ac:dyDescent="0.15">
      <c r="A540" s="9"/>
      <c r="B540" s="9"/>
      <c r="C540" s="9"/>
      <c r="D540" s="9"/>
      <c r="E540" s="9"/>
      <c r="F540" s="9"/>
      <c r="G540" s="9"/>
      <c r="H540" s="9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  <c r="AC540" s="9"/>
      <c r="AD540" s="9"/>
      <c r="AE540" s="9"/>
      <c r="AF540" s="9"/>
      <c r="AG540" s="9"/>
    </row>
    <row r="541" spans="1:33" ht="12.75" customHeight="1" x14ac:dyDescent="0.15">
      <c r="A541" s="9"/>
      <c r="B541" s="9"/>
      <c r="C541" s="9"/>
      <c r="D541" s="9"/>
      <c r="E541" s="9"/>
      <c r="F541" s="9"/>
      <c r="G541" s="9"/>
      <c r="H541" s="9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  <c r="AC541" s="9"/>
      <c r="AD541" s="9"/>
      <c r="AE541" s="9"/>
      <c r="AF541" s="9"/>
      <c r="AG541" s="9"/>
    </row>
    <row r="542" spans="1:33" ht="12.75" customHeight="1" x14ac:dyDescent="0.15">
      <c r="A542" s="9"/>
      <c r="B542" s="9"/>
      <c r="C542" s="9"/>
      <c r="D542" s="9"/>
      <c r="E542" s="9"/>
      <c r="F542" s="9"/>
      <c r="G542" s="9"/>
      <c r="H542" s="9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  <c r="AC542" s="9"/>
      <c r="AD542" s="9"/>
      <c r="AE542" s="9"/>
      <c r="AF542" s="9"/>
      <c r="AG542" s="9"/>
    </row>
    <row r="543" spans="1:33" ht="12.75" customHeight="1" x14ac:dyDescent="0.15">
      <c r="A543" s="9"/>
      <c r="B543" s="9"/>
      <c r="C543" s="9"/>
      <c r="D543" s="9"/>
      <c r="E543" s="9"/>
      <c r="F543" s="9"/>
      <c r="G543" s="9"/>
      <c r="H543" s="9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  <c r="AC543" s="9"/>
      <c r="AD543" s="9"/>
      <c r="AE543" s="9"/>
      <c r="AF543" s="9"/>
      <c r="AG543" s="9"/>
    </row>
    <row r="544" spans="1:33" ht="12.75" customHeight="1" x14ac:dyDescent="0.15">
      <c r="A544" s="9"/>
      <c r="B544" s="9"/>
      <c r="C544" s="9"/>
      <c r="D544" s="9"/>
      <c r="E544" s="9"/>
      <c r="F544" s="9"/>
      <c r="G544" s="9"/>
      <c r="H544" s="9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  <c r="AC544" s="9"/>
      <c r="AD544" s="9"/>
      <c r="AE544" s="9"/>
      <c r="AF544" s="9"/>
      <c r="AG544" s="9"/>
    </row>
    <row r="545" spans="1:33" ht="12.75" customHeight="1" x14ac:dyDescent="0.15">
      <c r="A545" s="9"/>
      <c r="B545" s="9"/>
      <c r="C545" s="9"/>
      <c r="D545" s="9"/>
      <c r="E545" s="9"/>
      <c r="F545" s="9"/>
      <c r="G545" s="9"/>
      <c r="H545" s="9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  <c r="AC545" s="9"/>
      <c r="AD545" s="9"/>
      <c r="AE545" s="9"/>
      <c r="AF545" s="9"/>
      <c r="AG545" s="9"/>
    </row>
    <row r="546" spans="1:33" ht="12.75" customHeight="1" x14ac:dyDescent="0.15">
      <c r="A546" s="9"/>
      <c r="B546" s="9"/>
      <c r="C546" s="9"/>
      <c r="D546" s="9"/>
      <c r="E546" s="9"/>
      <c r="F546" s="9"/>
      <c r="G546" s="9"/>
      <c r="H546" s="9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  <c r="AC546" s="9"/>
      <c r="AD546" s="9"/>
      <c r="AE546" s="9"/>
      <c r="AF546" s="9"/>
      <c r="AG546" s="9"/>
    </row>
    <row r="547" spans="1:33" ht="12.75" customHeight="1" x14ac:dyDescent="0.15">
      <c r="A547" s="9"/>
      <c r="B547" s="9"/>
      <c r="C547" s="9"/>
      <c r="D547" s="9"/>
      <c r="E547" s="9"/>
      <c r="F547" s="9"/>
      <c r="G547" s="9"/>
      <c r="H547" s="9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  <c r="AC547" s="9"/>
      <c r="AD547" s="9"/>
      <c r="AE547" s="9"/>
      <c r="AF547" s="9"/>
      <c r="AG547" s="9"/>
    </row>
    <row r="548" spans="1:33" ht="12.75" customHeight="1" x14ac:dyDescent="0.15">
      <c r="A548" s="9"/>
      <c r="B548" s="9"/>
      <c r="C548" s="9"/>
      <c r="D548" s="9"/>
      <c r="E548" s="9"/>
      <c r="F548" s="9"/>
      <c r="G548" s="9"/>
      <c r="H548" s="9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  <c r="AC548" s="9"/>
      <c r="AD548" s="9"/>
      <c r="AE548" s="9"/>
      <c r="AF548" s="9"/>
      <c r="AG548" s="9"/>
    </row>
    <row r="549" spans="1:33" ht="12.75" customHeight="1" x14ac:dyDescent="0.15">
      <c r="A549" s="9"/>
      <c r="B549" s="9"/>
      <c r="C549" s="9"/>
      <c r="D549" s="9"/>
      <c r="E549" s="9"/>
      <c r="F549" s="9"/>
      <c r="G549" s="9"/>
      <c r="H549" s="9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  <c r="AC549" s="9"/>
      <c r="AD549" s="9"/>
      <c r="AE549" s="9"/>
      <c r="AF549" s="9"/>
      <c r="AG549" s="9"/>
    </row>
    <row r="550" spans="1:33" ht="12.75" customHeight="1" x14ac:dyDescent="0.15">
      <c r="A550" s="9"/>
      <c r="B550" s="9"/>
      <c r="C550" s="9"/>
      <c r="D550" s="9"/>
      <c r="E550" s="9"/>
      <c r="F550" s="9"/>
      <c r="G550" s="9"/>
      <c r="H550" s="9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  <c r="AC550" s="9"/>
      <c r="AD550" s="9"/>
      <c r="AE550" s="9"/>
      <c r="AF550" s="9"/>
      <c r="AG550" s="9"/>
    </row>
    <row r="551" spans="1:33" ht="12.75" customHeight="1" x14ac:dyDescent="0.15">
      <c r="A551" s="9"/>
      <c r="B551" s="9"/>
      <c r="C551" s="9"/>
      <c r="D551" s="9"/>
      <c r="E551" s="9"/>
      <c r="F551" s="9"/>
      <c r="G551" s="9"/>
      <c r="H551" s="9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  <c r="AC551" s="9"/>
      <c r="AD551" s="9"/>
      <c r="AE551" s="9"/>
      <c r="AF551" s="9"/>
      <c r="AG551" s="9"/>
    </row>
    <row r="552" spans="1:33" ht="12.75" customHeight="1" x14ac:dyDescent="0.15">
      <c r="A552" s="9"/>
      <c r="B552" s="9"/>
      <c r="C552" s="9"/>
      <c r="D552" s="9"/>
      <c r="E552" s="9"/>
      <c r="F552" s="9"/>
      <c r="G552" s="9"/>
      <c r="H552" s="9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  <c r="AC552" s="9"/>
      <c r="AD552" s="9"/>
      <c r="AE552" s="9"/>
      <c r="AF552" s="9"/>
      <c r="AG552" s="9"/>
    </row>
    <row r="553" spans="1:33" ht="12.75" customHeight="1" x14ac:dyDescent="0.15">
      <c r="A553" s="9"/>
      <c r="B553" s="9"/>
      <c r="C553" s="9"/>
      <c r="D553" s="9"/>
      <c r="E553" s="9"/>
      <c r="F553" s="9"/>
      <c r="G553" s="9"/>
      <c r="H553" s="9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  <c r="AC553" s="9"/>
      <c r="AD553" s="9"/>
      <c r="AE553" s="9"/>
      <c r="AF553" s="9"/>
      <c r="AG553" s="9"/>
    </row>
    <row r="554" spans="1:33" ht="12.75" customHeight="1" x14ac:dyDescent="0.15">
      <c r="A554" s="9"/>
      <c r="B554" s="9"/>
      <c r="C554" s="9"/>
      <c r="D554" s="9"/>
      <c r="E554" s="9"/>
      <c r="F554" s="9"/>
      <c r="G554" s="9"/>
      <c r="H554" s="9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  <c r="AC554" s="9"/>
      <c r="AD554" s="9"/>
      <c r="AE554" s="9"/>
      <c r="AF554" s="9"/>
      <c r="AG554" s="9"/>
    </row>
    <row r="555" spans="1:33" ht="12.75" customHeight="1" x14ac:dyDescent="0.15">
      <c r="A555" s="9"/>
      <c r="B555" s="9"/>
      <c r="C555" s="9"/>
      <c r="D555" s="9"/>
      <c r="E555" s="9"/>
      <c r="F555" s="9"/>
      <c r="G555" s="9"/>
      <c r="H555" s="9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  <c r="AC555" s="9"/>
      <c r="AD555" s="9"/>
      <c r="AE555" s="9"/>
      <c r="AF555" s="9"/>
      <c r="AG555" s="9"/>
    </row>
    <row r="556" spans="1:33" ht="12.75" customHeight="1" x14ac:dyDescent="0.15">
      <c r="A556" s="9"/>
      <c r="B556" s="9"/>
      <c r="C556" s="9"/>
      <c r="D556" s="9"/>
      <c r="E556" s="9"/>
      <c r="F556" s="9"/>
      <c r="G556" s="9"/>
      <c r="H556" s="9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  <c r="AC556" s="9"/>
      <c r="AD556" s="9"/>
      <c r="AE556" s="9"/>
      <c r="AF556" s="9"/>
      <c r="AG556" s="9"/>
    </row>
    <row r="557" spans="1:33" ht="12.75" customHeight="1" x14ac:dyDescent="0.15">
      <c r="A557" s="9"/>
      <c r="B557" s="9"/>
      <c r="C557" s="9"/>
      <c r="D557" s="9"/>
      <c r="E557" s="9"/>
      <c r="F557" s="9"/>
      <c r="G557" s="9"/>
      <c r="H557" s="9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  <c r="AC557" s="9"/>
      <c r="AD557" s="9"/>
      <c r="AE557" s="9"/>
      <c r="AF557" s="9"/>
      <c r="AG557" s="9"/>
    </row>
    <row r="558" spans="1:33" ht="12.75" customHeight="1" x14ac:dyDescent="0.15">
      <c r="A558" s="9"/>
      <c r="B558" s="9"/>
      <c r="C558" s="9"/>
      <c r="D558" s="9"/>
      <c r="E558" s="9"/>
      <c r="F558" s="9"/>
      <c r="G558" s="9"/>
      <c r="H558" s="9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  <c r="AC558" s="9"/>
      <c r="AD558" s="9"/>
      <c r="AE558" s="9"/>
      <c r="AF558" s="9"/>
      <c r="AG558" s="9"/>
    </row>
    <row r="559" spans="1:33" ht="12.75" customHeight="1" x14ac:dyDescent="0.15">
      <c r="A559" s="9"/>
      <c r="B559" s="9"/>
      <c r="C559" s="9"/>
      <c r="D559" s="9"/>
      <c r="E559" s="9"/>
      <c r="F559" s="9"/>
      <c r="G559" s="9"/>
      <c r="H559" s="9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  <c r="AC559" s="9"/>
      <c r="AD559" s="9"/>
      <c r="AE559" s="9"/>
      <c r="AF559" s="9"/>
      <c r="AG559" s="9"/>
    </row>
    <row r="560" spans="1:33" ht="12.75" customHeight="1" x14ac:dyDescent="0.15">
      <c r="A560" s="9"/>
      <c r="B560" s="9"/>
      <c r="C560" s="9"/>
      <c r="D560" s="9"/>
      <c r="E560" s="9"/>
      <c r="F560" s="9"/>
      <c r="G560" s="9"/>
      <c r="H560" s="9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  <c r="AC560" s="9"/>
      <c r="AD560" s="9"/>
      <c r="AE560" s="9"/>
      <c r="AF560" s="9"/>
      <c r="AG560" s="9"/>
    </row>
    <row r="561" spans="1:33" ht="12.75" customHeight="1" x14ac:dyDescent="0.15">
      <c r="A561" s="9"/>
      <c r="B561" s="9"/>
      <c r="C561" s="9"/>
      <c r="D561" s="9"/>
      <c r="E561" s="9"/>
      <c r="F561" s="9"/>
      <c r="G561" s="9"/>
      <c r="H561" s="9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  <c r="AC561" s="9"/>
      <c r="AD561" s="9"/>
      <c r="AE561" s="9"/>
      <c r="AF561" s="9"/>
      <c r="AG561" s="9"/>
    </row>
    <row r="562" spans="1:33" ht="12.75" customHeight="1" x14ac:dyDescent="0.15">
      <c r="A562" s="9"/>
      <c r="B562" s="9"/>
      <c r="C562" s="9"/>
      <c r="D562" s="9"/>
      <c r="E562" s="9"/>
      <c r="F562" s="9"/>
      <c r="G562" s="9"/>
      <c r="H562" s="9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  <c r="AC562" s="9"/>
      <c r="AD562" s="9"/>
      <c r="AE562" s="9"/>
      <c r="AF562" s="9"/>
      <c r="AG562" s="9"/>
    </row>
    <row r="563" spans="1:33" ht="12.75" customHeight="1" x14ac:dyDescent="0.15">
      <c r="A563" s="9"/>
      <c r="B563" s="9"/>
      <c r="C563" s="9"/>
      <c r="D563" s="9"/>
      <c r="E563" s="9"/>
      <c r="F563" s="9"/>
      <c r="G563" s="9"/>
      <c r="H563" s="9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  <c r="AC563" s="9"/>
      <c r="AD563" s="9"/>
      <c r="AE563" s="9"/>
      <c r="AF563" s="9"/>
      <c r="AG563" s="9"/>
    </row>
    <row r="564" spans="1:33" ht="12.75" customHeight="1" x14ac:dyDescent="0.15">
      <c r="A564" s="9"/>
      <c r="B564" s="9"/>
      <c r="C564" s="9"/>
      <c r="D564" s="9"/>
      <c r="E564" s="9"/>
      <c r="F564" s="9"/>
      <c r="G564" s="9"/>
      <c r="H564" s="9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  <c r="AC564" s="9"/>
      <c r="AD564" s="9"/>
      <c r="AE564" s="9"/>
      <c r="AF564" s="9"/>
      <c r="AG564" s="9"/>
    </row>
    <row r="565" spans="1:33" ht="12.75" customHeight="1" x14ac:dyDescent="0.15">
      <c r="A565" s="9"/>
      <c r="B565" s="9"/>
      <c r="C565" s="9"/>
      <c r="D565" s="9"/>
      <c r="E565" s="9"/>
      <c r="F565" s="9"/>
      <c r="G565" s="9"/>
      <c r="H565" s="9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  <c r="AC565" s="9"/>
      <c r="AD565" s="9"/>
      <c r="AE565" s="9"/>
      <c r="AF565" s="9"/>
      <c r="AG565" s="9"/>
    </row>
    <row r="566" spans="1:33" ht="12.75" customHeight="1" x14ac:dyDescent="0.15">
      <c r="A566" s="9"/>
      <c r="B566" s="9"/>
      <c r="C566" s="9"/>
      <c r="D566" s="9"/>
      <c r="E566" s="9"/>
      <c r="F566" s="9"/>
      <c r="G566" s="9"/>
      <c r="H566" s="9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  <c r="AC566" s="9"/>
      <c r="AD566" s="9"/>
      <c r="AE566" s="9"/>
      <c r="AF566" s="9"/>
      <c r="AG566" s="9"/>
    </row>
    <row r="567" spans="1:33" ht="12.75" customHeight="1" x14ac:dyDescent="0.15">
      <c r="A567" s="9"/>
      <c r="B567" s="9"/>
      <c r="C567" s="9"/>
      <c r="D567" s="9"/>
      <c r="E567" s="9"/>
      <c r="F567" s="9"/>
      <c r="G567" s="9"/>
      <c r="H567" s="9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  <c r="AC567" s="9"/>
      <c r="AD567" s="9"/>
      <c r="AE567" s="9"/>
      <c r="AF567" s="9"/>
      <c r="AG567" s="9"/>
    </row>
    <row r="568" spans="1:33" ht="12.75" customHeight="1" x14ac:dyDescent="0.15">
      <c r="A568" s="9"/>
      <c r="B568" s="9"/>
      <c r="C568" s="9"/>
      <c r="D568" s="9"/>
      <c r="E568" s="9"/>
      <c r="F568" s="9"/>
      <c r="G568" s="9"/>
      <c r="H568" s="9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  <c r="AC568" s="9"/>
      <c r="AD568" s="9"/>
      <c r="AE568" s="9"/>
      <c r="AF568" s="9"/>
      <c r="AG568" s="9"/>
    </row>
    <row r="569" spans="1:33" ht="12.75" customHeight="1" x14ac:dyDescent="0.15">
      <c r="A569" s="9"/>
      <c r="B569" s="9"/>
      <c r="C569" s="9"/>
      <c r="D569" s="9"/>
      <c r="E569" s="9"/>
      <c r="F569" s="9"/>
      <c r="G569" s="9"/>
      <c r="H569" s="9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  <c r="AC569" s="9"/>
      <c r="AD569" s="9"/>
      <c r="AE569" s="9"/>
      <c r="AF569" s="9"/>
      <c r="AG569" s="9"/>
    </row>
    <row r="570" spans="1:33" ht="12.75" customHeight="1" x14ac:dyDescent="0.15">
      <c r="A570" s="9"/>
      <c r="B570" s="9"/>
      <c r="C570" s="9"/>
      <c r="D570" s="9"/>
      <c r="E570" s="9"/>
      <c r="F570" s="9"/>
      <c r="G570" s="9"/>
      <c r="H570" s="9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  <c r="AC570" s="9"/>
      <c r="AD570" s="9"/>
      <c r="AE570" s="9"/>
      <c r="AF570" s="9"/>
      <c r="AG570" s="9"/>
    </row>
    <row r="571" spans="1:33" ht="12.75" customHeight="1" x14ac:dyDescent="0.15">
      <c r="A571" s="9"/>
      <c r="B571" s="9"/>
      <c r="C571" s="9"/>
      <c r="D571" s="9"/>
      <c r="E571" s="9"/>
      <c r="F571" s="9"/>
      <c r="G571" s="9"/>
      <c r="H571" s="9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  <c r="AC571" s="9"/>
      <c r="AD571" s="9"/>
      <c r="AE571" s="9"/>
      <c r="AF571" s="9"/>
      <c r="AG571" s="9"/>
    </row>
    <row r="572" spans="1:33" ht="12.75" customHeight="1" x14ac:dyDescent="0.15">
      <c r="A572" s="9"/>
      <c r="B572" s="9"/>
      <c r="C572" s="9"/>
      <c r="D572" s="9"/>
      <c r="E572" s="9"/>
      <c r="F572" s="9"/>
      <c r="G572" s="9"/>
      <c r="H572" s="9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  <c r="AC572" s="9"/>
      <c r="AD572" s="9"/>
      <c r="AE572" s="9"/>
      <c r="AF572" s="9"/>
      <c r="AG572" s="9"/>
    </row>
    <row r="573" spans="1:33" ht="12.75" customHeight="1" x14ac:dyDescent="0.15">
      <c r="A573" s="9"/>
      <c r="B573" s="9"/>
      <c r="C573" s="9"/>
      <c r="D573" s="9"/>
      <c r="E573" s="9"/>
      <c r="F573" s="9"/>
      <c r="G573" s="9"/>
      <c r="H573" s="9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  <c r="AC573" s="9"/>
      <c r="AD573" s="9"/>
      <c r="AE573" s="9"/>
      <c r="AF573" s="9"/>
      <c r="AG573" s="9"/>
    </row>
    <row r="574" spans="1:33" ht="12.75" customHeight="1" x14ac:dyDescent="0.15">
      <c r="A574" s="9"/>
      <c r="B574" s="9"/>
      <c r="C574" s="9"/>
      <c r="D574" s="9"/>
      <c r="E574" s="9"/>
      <c r="F574" s="9"/>
      <c r="G574" s="9"/>
      <c r="H574" s="9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  <c r="AC574" s="9"/>
      <c r="AD574" s="9"/>
      <c r="AE574" s="9"/>
      <c r="AF574" s="9"/>
      <c r="AG574" s="9"/>
    </row>
    <row r="575" spans="1:33" ht="12.75" customHeight="1" x14ac:dyDescent="0.15">
      <c r="A575" s="9"/>
      <c r="B575" s="9"/>
      <c r="C575" s="9"/>
      <c r="D575" s="9"/>
      <c r="E575" s="9"/>
      <c r="F575" s="9"/>
      <c r="G575" s="9"/>
      <c r="H575" s="9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  <c r="AC575" s="9"/>
      <c r="AD575" s="9"/>
      <c r="AE575" s="9"/>
      <c r="AF575" s="9"/>
      <c r="AG575" s="9"/>
    </row>
    <row r="576" spans="1:33" ht="12.75" customHeight="1" x14ac:dyDescent="0.15">
      <c r="A576" s="9"/>
      <c r="B576" s="9"/>
      <c r="C576" s="9"/>
      <c r="D576" s="9"/>
      <c r="E576" s="9"/>
      <c r="F576" s="9"/>
      <c r="G576" s="9"/>
      <c r="H576" s="9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  <c r="AC576" s="9"/>
      <c r="AD576" s="9"/>
      <c r="AE576" s="9"/>
      <c r="AF576" s="9"/>
      <c r="AG576" s="9"/>
    </row>
    <row r="577" spans="1:33" ht="12.75" customHeight="1" x14ac:dyDescent="0.15">
      <c r="A577" s="9"/>
      <c r="B577" s="9"/>
      <c r="C577" s="9"/>
      <c r="D577" s="9"/>
      <c r="E577" s="9"/>
      <c r="F577" s="9"/>
      <c r="G577" s="9"/>
      <c r="H577" s="9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  <c r="AC577" s="9"/>
      <c r="AD577" s="9"/>
      <c r="AE577" s="9"/>
      <c r="AF577" s="9"/>
      <c r="AG577" s="9"/>
    </row>
    <row r="578" spans="1:33" ht="12.75" customHeight="1" x14ac:dyDescent="0.15">
      <c r="A578" s="9"/>
      <c r="B578" s="9"/>
      <c r="C578" s="9"/>
      <c r="D578" s="9"/>
      <c r="E578" s="9"/>
      <c r="F578" s="9"/>
      <c r="G578" s="9"/>
      <c r="H578" s="9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  <c r="AC578" s="9"/>
      <c r="AD578" s="9"/>
      <c r="AE578" s="9"/>
      <c r="AF578" s="9"/>
      <c r="AG578" s="9"/>
    </row>
    <row r="579" spans="1:33" ht="12.75" customHeight="1" x14ac:dyDescent="0.15">
      <c r="A579" s="9"/>
      <c r="B579" s="9"/>
      <c r="C579" s="9"/>
      <c r="D579" s="9"/>
      <c r="E579" s="9"/>
      <c r="F579" s="9"/>
      <c r="G579" s="9"/>
      <c r="H579" s="9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  <c r="AC579" s="9"/>
      <c r="AD579" s="9"/>
      <c r="AE579" s="9"/>
      <c r="AF579" s="9"/>
      <c r="AG579" s="9"/>
    </row>
    <row r="580" spans="1:33" ht="12.75" customHeight="1" x14ac:dyDescent="0.15">
      <c r="A580" s="9"/>
      <c r="B580" s="9"/>
      <c r="C580" s="9"/>
      <c r="D580" s="9"/>
      <c r="E580" s="9"/>
      <c r="F580" s="9"/>
      <c r="G580" s="9"/>
      <c r="H580" s="9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  <c r="AC580" s="9"/>
      <c r="AD580" s="9"/>
      <c r="AE580" s="9"/>
      <c r="AF580" s="9"/>
      <c r="AG580" s="9"/>
    </row>
    <row r="581" spans="1:33" ht="12.75" customHeight="1" x14ac:dyDescent="0.1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  <c r="AC581" s="9"/>
      <c r="AD581" s="9"/>
      <c r="AE581" s="9"/>
      <c r="AF581" s="9"/>
      <c r="AG581" s="9"/>
    </row>
    <row r="582" spans="1:33" ht="12.75" customHeight="1" x14ac:dyDescent="0.1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  <c r="AC582" s="9"/>
      <c r="AD582" s="9"/>
      <c r="AE582" s="9"/>
      <c r="AF582" s="9"/>
      <c r="AG582" s="9"/>
    </row>
    <row r="583" spans="1:33" ht="12.75" customHeight="1" x14ac:dyDescent="0.1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  <c r="AC583" s="9"/>
      <c r="AD583" s="9"/>
      <c r="AE583" s="9"/>
      <c r="AF583" s="9"/>
      <c r="AG583" s="9"/>
    </row>
    <row r="584" spans="1:33" ht="12.75" customHeight="1" x14ac:dyDescent="0.1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  <c r="AC584" s="9"/>
      <c r="AD584" s="9"/>
      <c r="AE584" s="9"/>
      <c r="AF584" s="9"/>
      <c r="AG584" s="9"/>
    </row>
    <row r="585" spans="1:33" ht="12.75" customHeight="1" x14ac:dyDescent="0.1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  <c r="AC585" s="9"/>
      <c r="AD585" s="9"/>
      <c r="AE585" s="9"/>
      <c r="AF585" s="9"/>
      <c r="AG585" s="9"/>
    </row>
    <row r="586" spans="1:33" ht="12.75" customHeight="1" x14ac:dyDescent="0.1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  <c r="AC586" s="9"/>
      <c r="AD586" s="9"/>
      <c r="AE586" s="9"/>
      <c r="AF586" s="9"/>
      <c r="AG586" s="9"/>
    </row>
    <row r="587" spans="1:33" ht="12.75" customHeight="1" x14ac:dyDescent="0.1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  <c r="AC587" s="9"/>
      <c r="AD587" s="9"/>
      <c r="AE587" s="9"/>
      <c r="AF587" s="9"/>
      <c r="AG587" s="9"/>
    </row>
    <row r="588" spans="1:33" ht="12.75" customHeight="1" x14ac:dyDescent="0.1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  <c r="AC588" s="9"/>
      <c r="AD588" s="9"/>
      <c r="AE588" s="9"/>
      <c r="AF588" s="9"/>
      <c r="AG588" s="9"/>
    </row>
    <row r="589" spans="1:33" ht="12.75" customHeight="1" x14ac:dyDescent="0.1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  <c r="AC589" s="9"/>
      <c r="AD589" s="9"/>
      <c r="AE589" s="9"/>
      <c r="AF589" s="9"/>
      <c r="AG589" s="9"/>
    </row>
    <row r="590" spans="1:33" ht="12.75" customHeight="1" x14ac:dyDescent="0.1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  <c r="AC590" s="9"/>
      <c r="AD590" s="9"/>
      <c r="AE590" s="9"/>
      <c r="AF590" s="9"/>
      <c r="AG590" s="9"/>
    </row>
    <row r="591" spans="1:33" ht="12.75" customHeight="1" x14ac:dyDescent="0.1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  <c r="AC591" s="9"/>
      <c r="AD591" s="9"/>
      <c r="AE591" s="9"/>
      <c r="AF591" s="9"/>
      <c r="AG591" s="9"/>
    </row>
    <row r="592" spans="1:33" ht="12.75" customHeight="1" x14ac:dyDescent="0.1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  <c r="AC592" s="9"/>
      <c r="AD592" s="9"/>
      <c r="AE592" s="9"/>
      <c r="AF592" s="9"/>
      <c r="AG592" s="9"/>
    </row>
    <row r="593" spans="1:33" ht="12.75" customHeight="1" x14ac:dyDescent="0.1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  <c r="AC593" s="9"/>
      <c r="AD593" s="9"/>
      <c r="AE593" s="9"/>
      <c r="AF593" s="9"/>
      <c r="AG593" s="9"/>
    </row>
    <row r="594" spans="1:33" ht="12.75" customHeight="1" x14ac:dyDescent="0.1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  <c r="AC594" s="9"/>
      <c r="AD594" s="9"/>
      <c r="AE594" s="9"/>
      <c r="AF594" s="9"/>
      <c r="AG594" s="9"/>
    </row>
    <row r="595" spans="1:33" ht="12.75" customHeight="1" x14ac:dyDescent="0.1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  <c r="AC595" s="9"/>
      <c r="AD595" s="9"/>
      <c r="AE595" s="9"/>
      <c r="AF595" s="9"/>
      <c r="AG595" s="9"/>
    </row>
    <row r="596" spans="1:33" ht="12.75" customHeight="1" x14ac:dyDescent="0.1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  <c r="AC596" s="9"/>
      <c r="AD596" s="9"/>
      <c r="AE596" s="9"/>
      <c r="AF596" s="9"/>
      <c r="AG596" s="9"/>
    </row>
    <row r="597" spans="1:33" ht="12.75" customHeight="1" x14ac:dyDescent="0.1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  <c r="AC597" s="9"/>
      <c r="AD597" s="9"/>
      <c r="AE597" s="9"/>
      <c r="AF597" s="9"/>
      <c r="AG597" s="9"/>
    </row>
    <row r="598" spans="1:33" ht="12.75" customHeight="1" x14ac:dyDescent="0.1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  <c r="AC598" s="9"/>
      <c r="AD598" s="9"/>
      <c r="AE598" s="9"/>
      <c r="AF598" s="9"/>
      <c r="AG598" s="9"/>
    </row>
    <row r="599" spans="1:33" ht="12.75" customHeight="1" x14ac:dyDescent="0.1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  <c r="AC599" s="9"/>
      <c r="AD599" s="9"/>
      <c r="AE599" s="9"/>
      <c r="AF599" s="9"/>
      <c r="AG599" s="9"/>
    </row>
    <row r="600" spans="1:33" ht="12.75" customHeight="1" x14ac:dyDescent="0.1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  <c r="AC600" s="9"/>
      <c r="AD600" s="9"/>
      <c r="AE600" s="9"/>
      <c r="AF600" s="9"/>
      <c r="AG600" s="9"/>
    </row>
    <row r="601" spans="1:33" ht="12.75" customHeight="1" x14ac:dyDescent="0.1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  <c r="AC601" s="9"/>
      <c r="AD601" s="9"/>
      <c r="AE601" s="9"/>
      <c r="AF601" s="9"/>
      <c r="AG601" s="9"/>
    </row>
    <row r="602" spans="1:33" ht="12.75" customHeight="1" x14ac:dyDescent="0.1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</row>
    <row r="603" spans="1:33" ht="12.75" customHeight="1" x14ac:dyDescent="0.1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  <c r="AC603" s="9"/>
      <c r="AD603" s="9"/>
      <c r="AE603" s="9"/>
      <c r="AF603" s="9"/>
      <c r="AG603" s="9"/>
    </row>
    <row r="604" spans="1:33" ht="12.75" customHeight="1" x14ac:dyDescent="0.1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  <c r="AC604" s="9"/>
      <c r="AD604" s="9"/>
      <c r="AE604" s="9"/>
      <c r="AF604" s="9"/>
      <c r="AG604" s="9"/>
    </row>
    <row r="605" spans="1:33" ht="12.75" customHeight="1" x14ac:dyDescent="0.1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  <c r="AC605" s="9"/>
      <c r="AD605" s="9"/>
      <c r="AE605" s="9"/>
      <c r="AF605" s="9"/>
      <c r="AG605" s="9"/>
    </row>
    <row r="606" spans="1:33" ht="12.75" customHeight="1" x14ac:dyDescent="0.1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  <c r="AC606" s="9"/>
      <c r="AD606" s="9"/>
      <c r="AE606" s="9"/>
      <c r="AF606" s="9"/>
      <c r="AG606" s="9"/>
    </row>
    <row r="607" spans="1:33" ht="12.75" customHeight="1" x14ac:dyDescent="0.1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  <c r="AC607" s="9"/>
      <c r="AD607" s="9"/>
      <c r="AE607" s="9"/>
      <c r="AF607" s="9"/>
      <c r="AG607" s="9"/>
    </row>
    <row r="608" spans="1:33" ht="12.75" customHeight="1" x14ac:dyDescent="0.1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</row>
    <row r="609" spans="1:33" ht="12.75" customHeight="1" x14ac:dyDescent="0.1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  <c r="AC609" s="9"/>
      <c r="AD609" s="9"/>
      <c r="AE609" s="9"/>
      <c r="AF609" s="9"/>
      <c r="AG609" s="9"/>
    </row>
    <row r="610" spans="1:33" ht="12.75" customHeight="1" x14ac:dyDescent="0.1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  <c r="AC610" s="9"/>
      <c r="AD610" s="9"/>
      <c r="AE610" s="9"/>
      <c r="AF610" s="9"/>
      <c r="AG610" s="9"/>
    </row>
    <row r="611" spans="1:33" ht="12.75" customHeight="1" x14ac:dyDescent="0.1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  <c r="AC611" s="9"/>
      <c r="AD611" s="9"/>
      <c r="AE611" s="9"/>
      <c r="AF611" s="9"/>
      <c r="AG611" s="9"/>
    </row>
    <row r="612" spans="1:33" ht="12.75" customHeight="1" x14ac:dyDescent="0.1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  <c r="AC612" s="9"/>
      <c r="AD612" s="9"/>
      <c r="AE612" s="9"/>
      <c r="AF612" s="9"/>
      <c r="AG612" s="9"/>
    </row>
    <row r="613" spans="1:33" ht="12.75" customHeight="1" x14ac:dyDescent="0.1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  <c r="AC613" s="9"/>
      <c r="AD613" s="9"/>
      <c r="AE613" s="9"/>
      <c r="AF613" s="9"/>
      <c r="AG613" s="9"/>
    </row>
    <row r="614" spans="1:33" ht="12.75" customHeight="1" x14ac:dyDescent="0.1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  <c r="AC614" s="9"/>
      <c r="AD614" s="9"/>
      <c r="AE614" s="9"/>
      <c r="AF614" s="9"/>
      <c r="AG614" s="9"/>
    </row>
    <row r="615" spans="1:33" ht="12.75" customHeight="1" x14ac:dyDescent="0.1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  <c r="AC615" s="9"/>
      <c r="AD615" s="9"/>
      <c r="AE615" s="9"/>
      <c r="AF615" s="9"/>
      <c r="AG615" s="9"/>
    </row>
    <row r="616" spans="1:33" ht="12.75" customHeight="1" x14ac:dyDescent="0.1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  <c r="AC616" s="9"/>
      <c r="AD616" s="9"/>
      <c r="AE616" s="9"/>
      <c r="AF616" s="9"/>
      <c r="AG616" s="9"/>
    </row>
    <row r="617" spans="1:33" ht="12.75" customHeight="1" x14ac:dyDescent="0.1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  <c r="AC617" s="9"/>
      <c r="AD617" s="9"/>
      <c r="AE617" s="9"/>
      <c r="AF617" s="9"/>
      <c r="AG617" s="9"/>
    </row>
    <row r="618" spans="1:33" ht="12.75" customHeight="1" x14ac:dyDescent="0.1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  <c r="AC618" s="9"/>
      <c r="AD618" s="9"/>
      <c r="AE618" s="9"/>
      <c r="AF618" s="9"/>
      <c r="AG618" s="9"/>
    </row>
    <row r="619" spans="1:33" ht="12.75" customHeight="1" x14ac:dyDescent="0.1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  <c r="AC619" s="9"/>
      <c r="AD619" s="9"/>
      <c r="AE619" s="9"/>
      <c r="AF619" s="9"/>
      <c r="AG619" s="9"/>
    </row>
    <row r="620" spans="1:33" ht="12.75" customHeight="1" x14ac:dyDescent="0.1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  <c r="AC620" s="9"/>
      <c r="AD620" s="9"/>
      <c r="AE620" s="9"/>
      <c r="AF620" s="9"/>
      <c r="AG620" s="9"/>
    </row>
    <row r="621" spans="1:33" ht="12.75" customHeight="1" x14ac:dyDescent="0.1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  <c r="AC621" s="9"/>
      <c r="AD621" s="9"/>
      <c r="AE621" s="9"/>
      <c r="AF621" s="9"/>
      <c r="AG621" s="9"/>
    </row>
    <row r="622" spans="1:33" ht="12.75" customHeight="1" x14ac:dyDescent="0.1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  <c r="AC622" s="9"/>
      <c r="AD622" s="9"/>
      <c r="AE622" s="9"/>
      <c r="AF622" s="9"/>
      <c r="AG622" s="9"/>
    </row>
    <row r="623" spans="1:33" ht="12.75" customHeight="1" x14ac:dyDescent="0.1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  <c r="AC623" s="9"/>
      <c r="AD623" s="9"/>
      <c r="AE623" s="9"/>
      <c r="AF623" s="9"/>
      <c r="AG623" s="9"/>
    </row>
    <row r="624" spans="1:33" ht="12.75" customHeight="1" x14ac:dyDescent="0.1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  <c r="AC624" s="9"/>
      <c r="AD624" s="9"/>
      <c r="AE624" s="9"/>
      <c r="AF624" s="9"/>
      <c r="AG624" s="9"/>
    </row>
    <row r="625" spans="1:33" ht="12.75" customHeight="1" x14ac:dyDescent="0.1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  <c r="AC625" s="9"/>
      <c r="AD625" s="9"/>
      <c r="AE625" s="9"/>
      <c r="AF625" s="9"/>
      <c r="AG625" s="9"/>
    </row>
    <row r="626" spans="1:33" ht="12.75" customHeight="1" x14ac:dyDescent="0.1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  <c r="AC626" s="9"/>
      <c r="AD626" s="9"/>
      <c r="AE626" s="9"/>
      <c r="AF626" s="9"/>
      <c r="AG626" s="9"/>
    </row>
    <row r="627" spans="1:33" ht="12.75" customHeight="1" x14ac:dyDescent="0.1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  <c r="AC627" s="9"/>
      <c r="AD627" s="9"/>
      <c r="AE627" s="9"/>
      <c r="AF627" s="9"/>
      <c r="AG627" s="9"/>
    </row>
    <row r="628" spans="1:33" ht="12.75" customHeight="1" x14ac:dyDescent="0.1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  <c r="AC628" s="9"/>
      <c r="AD628" s="9"/>
      <c r="AE628" s="9"/>
      <c r="AF628" s="9"/>
      <c r="AG628" s="9"/>
    </row>
    <row r="629" spans="1:33" ht="12.75" customHeight="1" x14ac:dyDescent="0.1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  <c r="AC629" s="9"/>
      <c r="AD629" s="9"/>
      <c r="AE629" s="9"/>
      <c r="AF629" s="9"/>
      <c r="AG629" s="9"/>
    </row>
    <row r="630" spans="1:33" ht="12.75" customHeight="1" x14ac:dyDescent="0.1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  <c r="AC630" s="9"/>
      <c r="AD630" s="9"/>
      <c r="AE630" s="9"/>
      <c r="AF630" s="9"/>
      <c r="AG630" s="9"/>
    </row>
    <row r="631" spans="1:33" ht="12.75" customHeight="1" x14ac:dyDescent="0.1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  <c r="AC631" s="9"/>
      <c r="AD631" s="9"/>
      <c r="AE631" s="9"/>
      <c r="AF631" s="9"/>
      <c r="AG631" s="9"/>
    </row>
    <row r="632" spans="1:33" ht="12.75" customHeight="1" x14ac:dyDescent="0.1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  <c r="AC632" s="9"/>
      <c r="AD632" s="9"/>
      <c r="AE632" s="9"/>
      <c r="AF632" s="9"/>
      <c r="AG632" s="9"/>
    </row>
    <row r="633" spans="1:33" ht="12.75" customHeight="1" x14ac:dyDescent="0.1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  <c r="AC633" s="9"/>
      <c r="AD633" s="9"/>
      <c r="AE633" s="9"/>
      <c r="AF633" s="9"/>
      <c r="AG633" s="9"/>
    </row>
    <row r="634" spans="1:33" ht="12.75" customHeight="1" x14ac:dyDescent="0.1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  <c r="AC634" s="9"/>
      <c r="AD634" s="9"/>
      <c r="AE634" s="9"/>
      <c r="AF634" s="9"/>
      <c r="AG634" s="9"/>
    </row>
    <row r="635" spans="1:33" ht="12.75" customHeight="1" x14ac:dyDescent="0.1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  <c r="AC635" s="9"/>
      <c r="AD635" s="9"/>
      <c r="AE635" s="9"/>
      <c r="AF635" s="9"/>
      <c r="AG635" s="9"/>
    </row>
    <row r="636" spans="1:33" ht="12.75" customHeight="1" x14ac:dyDescent="0.1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  <c r="AC636" s="9"/>
      <c r="AD636" s="9"/>
      <c r="AE636" s="9"/>
      <c r="AF636" s="9"/>
      <c r="AG636" s="9"/>
    </row>
    <row r="637" spans="1:33" ht="12.75" customHeight="1" x14ac:dyDescent="0.1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  <c r="AC637" s="9"/>
      <c r="AD637" s="9"/>
      <c r="AE637" s="9"/>
      <c r="AF637" s="9"/>
      <c r="AG637" s="9"/>
    </row>
    <row r="638" spans="1:33" ht="12.75" customHeight="1" x14ac:dyDescent="0.1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  <c r="AC638" s="9"/>
      <c r="AD638" s="9"/>
      <c r="AE638" s="9"/>
      <c r="AF638" s="9"/>
      <c r="AG638" s="9"/>
    </row>
    <row r="639" spans="1:33" ht="12.75" customHeight="1" x14ac:dyDescent="0.1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  <c r="AC639" s="9"/>
      <c r="AD639" s="9"/>
      <c r="AE639" s="9"/>
      <c r="AF639" s="9"/>
      <c r="AG639" s="9"/>
    </row>
    <row r="640" spans="1:33" ht="12.75" customHeight="1" x14ac:dyDescent="0.1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  <c r="AC640" s="9"/>
      <c r="AD640" s="9"/>
      <c r="AE640" s="9"/>
      <c r="AF640" s="9"/>
      <c r="AG640" s="9"/>
    </row>
    <row r="641" spans="1:33" ht="12.75" customHeight="1" x14ac:dyDescent="0.1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  <c r="AC641" s="9"/>
      <c r="AD641" s="9"/>
      <c r="AE641" s="9"/>
      <c r="AF641" s="9"/>
      <c r="AG641" s="9"/>
    </row>
    <row r="642" spans="1:33" ht="12.75" customHeight="1" x14ac:dyDescent="0.1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  <c r="AC642" s="9"/>
      <c r="AD642" s="9"/>
      <c r="AE642" s="9"/>
      <c r="AF642" s="9"/>
      <c r="AG642" s="9"/>
    </row>
    <row r="643" spans="1:33" ht="12.75" customHeight="1" x14ac:dyDescent="0.1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  <c r="AC643" s="9"/>
      <c r="AD643" s="9"/>
      <c r="AE643" s="9"/>
      <c r="AF643" s="9"/>
      <c r="AG643" s="9"/>
    </row>
    <row r="644" spans="1:33" ht="12.75" customHeight="1" x14ac:dyDescent="0.1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  <c r="AC644" s="9"/>
      <c r="AD644" s="9"/>
      <c r="AE644" s="9"/>
      <c r="AF644" s="9"/>
      <c r="AG644" s="9"/>
    </row>
    <row r="645" spans="1:33" ht="12.75" customHeight="1" x14ac:dyDescent="0.1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  <c r="AC645" s="9"/>
      <c r="AD645" s="9"/>
      <c r="AE645" s="9"/>
      <c r="AF645" s="9"/>
      <c r="AG645" s="9"/>
    </row>
    <row r="646" spans="1:33" ht="12.75" customHeight="1" x14ac:dyDescent="0.1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  <c r="AC646" s="9"/>
      <c r="AD646" s="9"/>
      <c r="AE646" s="9"/>
      <c r="AF646" s="9"/>
      <c r="AG646" s="9"/>
    </row>
    <row r="647" spans="1:33" ht="12.75" customHeight="1" x14ac:dyDescent="0.1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  <c r="AC647" s="9"/>
      <c r="AD647" s="9"/>
      <c r="AE647" s="9"/>
      <c r="AF647" s="9"/>
      <c r="AG647" s="9"/>
    </row>
    <row r="648" spans="1:33" ht="12.75" customHeight="1" x14ac:dyDescent="0.1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  <c r="AC648" s="9"/>
      <c r="AD648" s="9"/>
      <c r="AE648" s="9"/>
      <c r="AF648" s="9"/>
      <c r="AG648" s="9"/>
    </row>
    <row r="649" spans="1:33" ht="12.75" customHeight="1" x14ac:dyDescent="0.1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  <c r="AC649" s="9"/>
      <c r="AD649" s="9"/>
      <c r="AE649" s="9"/>
      <c r="AF649" s="9"/>
      <c r="AG649" s="9"/>
    </row>
    <row r="650" spans="1:33" ht="12.75" customHeight="1" x14ac:dyDescent="0.1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  <c r="AC650" s="9"/>
      <c r="AD650" s="9"/>
      <c r="AE650" s="9"/>
      <c r="AF650" s="9"/>
      <c r="AG650" s="9"/>
    </row>
    <row r="651" spans="1:33" ht="12.75" customHeight="1" x14ac:dyDescent="0.1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  <c r="AC651" s="9"/>
      <c r="AD651" s="9"/>
      <c r="AE651" s="9"/>
      <c r="AF651" s="9"/>
      <c r="AG651" s="9"/>
    </row>
    <row r="652" spans="1:33" ht="12.75" customHeight="1" x14ac:dyDescent="0.1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  <c r="AC652" s="9"/>
      <c r="AD652" s="9"/>
      <c r="AE652" s="9"/>
      <c r="AF652" s="9"/>
      <c r="AG652" s="9"/>
    </row>
    <row r="653" spans="1:33" ht="12.75" customHeight="1" x14ac:dyDescent="0.1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  <c r="AC653" s="9"/>
      <c r="AD653" s="9"/>
      <c r="AE653" s="9"/>
      <c r="AF653" s="9"/>
      <c r="AG653" s="9"/>
    </row>
    <row r="654" spans="1:33" ht="12.75" customHeight="1" x14ac:dyDescent="0.1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  <c r="AC654" s="9"/>
      <c r="AD654" s="9"/>
      <c r="AE654" s="9"/>
      <c r="AF654" s="9"/>
      <c r="AG654" s="9"/>
    </row>
    <row r="655" spans="1:33" ht="12.75" customHeight="1" x14ac:dyDescent="0.1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  <c r="AC655" s="9"/>
      <c r="AD655" s="9"/>
      <c r="AE655" s="9"/>
      <c r="AF655" s="9"/>
      <c r="AG655" s="9"/>
    </row>
    <row r="656" spans="1:33" ht="12.75" customHeight="1" x14ac:dyDescent="0.1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  <c r="AC656" s="9"/>
      <c r="AD656" s="9"/>
      <c r="AE656" s="9"/>
      <c r="AF656" s="9"/>
      <c r="AG656" s="9"/>
    </row>
    <row r="657" spans="1:33" ht="12.75" customHeight="1" x14ac:dyDescent="0.1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  <c r="AC657" s="9"/>
      <c r="AD657" s="9"/>
      <c r="AE657" s="9"/>
      <c r="AF657" s="9"/>
      <c r="AG657" s="9"/>
    </row>
    <row r="658" spans="1:33" ht="12.75" customHeight="1" x14ac:dyDescent="0.1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  <c r="AC658" s="9"/>
      <c r="AD658" s="9"/>
      <c r="AE658" s="9"/>
      <c r="AF658" s="9"/>
      <c r="AG658" s="9"/>
    </row>
    <row r="659" spans="1:33" ht="12.75" customHeight="1" x14ac:dyDescent="0.1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  <c r="AC659" s="9"/>
      <c r="AD659" s="9"/>
      <c r="AE659" s="9"/>
      <c r="AF659" s="9"/>
      <c r="AG659" s="9"/>
    </row>
    <row r="660" spans="1:33" ht="12.75" customHeight="1" x14ac:dyDescent="0.1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  <c r="AC660" s="9"/>
      <c r="AD660" s="9"/>
      <c r="AE660" s="9"/>
      <c r="AF660" s="9"/>
      <c r="AG660" s="9"/>
    </row>
    <row r="661" spans="1:33" ht="12.75" customHeight="1" x14ac:dyDescent="0.1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  <c r="AC661" s="9"/>
      <c r="AD661" s="9"/>
      <c r="AE661" s="9"/>
      <c r="AF661" s="9"/>
      <c r="AG661" s="9"/>
    </row>
    <row r="662" spans="1:33" ht="12.75" customHeight="1" x14ac:dyDescent="0.1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  <c r="AC662" s="9"/>
      <c r="AD662" s="9"/>
      <c r="AE662" s="9"/>
      <c r="AF662" s="9"/>
      <c r="AG662" s="9"/>
    </row>
    <row r="663" spans="1:33" ht="12.75" customHeight="1" x14ac:dyDescent="0.1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  <c r="AC663" s="9"/>
      <c r="AD663" s="9"/>
      <c r="AE663" s="9"/>
      <c r="AF663" s="9"/>
      <c r="AG663" s="9"/>
    </row>
    <row r="664" spans="1:33" ht="12.75" customHeight="1" x14ac:dyDescent="0.1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  <c r="AC664" s="9"/>
      <c r="AD664" s="9"/>
      <c r="AE664" s="9"/>
      <c r="AF664" s="9"/>
      <c r="AG664" s="9"/>
    </row>
    <row r="665" spans="1:33" ht="12.75" customHeight="1" x14ac:dyDescent="0.1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  <c r="AC665" s="9"/>
      <c r="AD665" s="9"/>
      <c r="AE665" s="9"/>
      <c r="AF665" s="9"/>
      <c r="AG665" s="9"/>
    </row>
    <row r="666" spans="1:33" ht="12.75" customHeight="1" x14ac:dyDescent="0.1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  <c r="AC666" s="9"/>
      <c r="AD666" s="9"/>
      <c r="AE666" s="9"/>
      <c r="AF666" s="9"/>
      <c r="AG666" s="9"/>
    </row>
    <row r="667" spans="1:33" ht="12.75" customHeight="1" x14ac:dyDescent="0.1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  <c r="AC667" s="9"/>
      <c r="AD667" s="9"/>
      <c r="AE667" s="9"/>
      <c r="AF667" s="9"/>
      <c r="AG667" s="9"/>
    </row>
    <row r="668" spans="1:33" ht="12.75" customHeight="1" x14ac:dyDescent="0.1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  <c r="AC668" s="9"/>
      <c r="AD668" s="9"/>
      <c r="AE668" s="9"/>
      <c r="AF668" s="9"/>
      <c r="AG668" s="9"/>
    </row>
    <row r="669" spans="1:33" ht="12.75" customHeight="1" x14ac:dyDescent="0.1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  <c r="AC669" s="9"/>
      <c r="AD669" s="9"/>
      <c r="AE669" s="9"/>
      <c r="AF669" s="9"/>
      <c r="AG669" s="9"/>
    </row>
    <row r="670" spans="1:33" ht="12.75" customHeight="1" x14ac:dyDescent="0.1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  <c r="AC670" s="9"/>
      <c r="AD670" s="9"/>
      <c r="AE670" s="9"/>
      <c r="AF670" s="9"/>
      <c r="AG670" s="9"/>
    </row>
    <row r="671" spans="1:33" ht="12.75" customHeight="1" x14ac:dyDescent="0.1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  <c r="AC671" s="9"/>
      <c r="AD671" s="9"/>
      <c r="AE671" s="9"/>
      <c r="AF671" s="9"/>
      <c r="AG671" s="9"/>
    </row>
    <row r="672" spans="1:33" ht="12.75" customHeight="1" x14ac:dyDescent="0.1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  <c r="AC672" s="9"/>
      <c r="AD672" s="9"/>
      <c r="AE672" s="9"/>
      <c r="AF672" s="9"/>
      <c r="AG672" s="9"/>
    </row>
    <row r="673" spans="1:33" ht="12.75" customHeight="1" x14ac:dyDescent="0.1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  <c r="AC673" s="9"/>
      <c r="AD673" s="9"/>
      <c r="AE673" s="9"/>
      <c r="AF673" s="9"/>
      <c r="AG673" s="9"/>
    </row>
    <row r="674" spans="1:33" ht="12.75" customHeight="1" x14ac:dyDescent="0.1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  <c r="AC674" s="9"/>
      <c r="AD674" s="9"/>
      <c r="AE674" s="9"/>
      <c r="AF674" s="9"/>
      <c r="AG674" s="9"/>
    </row>
    <row r="675" spans="1:33" ht="12.75" customHeight="1" x14ac:dyDescent="0.1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  <c r="AC675" s="9"/>
      <c r="AD675" s="9"/>
      <c r="AE675" s="9"/>
      <c r="AF675" s="9"/>
      <c r="AG675" s="9"/>
    </row>
    <row r="676" spans="1:33" ht="12.75" customHeight="1" x14ac:dyDescent="0.1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  <c r="AC676" s="9"/>
      <c r="AD676" s="9"/>
      <c r="AE676" s="9"/>
      <c r="AF676" s="9"/>
      <c r="AG676" s="9"/>
    </row>
    <row r="677" spans="1:33" ht="12.75" customHeight="1" x14ac:dyDescent="0.1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  <c r="AC677" s="9"/>
      <c r="AD677" s="9"/>
      <c r="AE677" s="9"/>
      <c r="AF677" s="9"/>
      <c r="AG677" s="9"/>
    </row>
    <row r="678" spans="1:33" ht="12.75" customHeight="1" x14ac:dyDescent="0.1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  <c r="AC678" s="9"/>
      <c r="AD678" s="9"/>
      <c r="AE678" s="9"/>
      <c r="AF678" s="9"/>
      <c r="AG678" s="9"/>
    </row>
    <row r="679" spans="1:33" ht="12.75" customHeight="1" x14ac:dyDescent="0.1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  <c r="AC679" s="9"/>
      <c r="AD679" s="9"/>
      <c r="AE679" s="9"/>
      <c r="AF679" s="9"/>
      <c r="AG679" s="9"/>
    </row>
    <row r="680" spans="1:33" ht="12.75" customHeight="1" x14ac:dyDescent="0.1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  <c r="AC680" s="9"/>
      <c r="AD680" s="9"/>
      <c r="AE680" s="9"/>
      <c r="AF680" s="9"/>
      <c r="AG680" s="9"/>
    </row>
    <row r="681" spans="1:33" ht="12.75" customHeight="1" x14ac:dyDescent="0.1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  <c r="AC681" s="9"/>
      <c r="AD681" s="9"/>
      <c r="AE681" s="9"/>
      <c r="AF681" s="9"/>
      <c r="AG681" s="9"/>
    </row>
    <row r="682" spans="1:33" ht="12.75" customHeight="1" x14ac:dyDescent="0.1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  <c r="AC682" s="9"/>
      <c r="AD682" s="9"/>
      <c r="AE682" s="9"/>
      <c r="AF682" s="9"/>
      <c r="AG682" s="9"/>
    </row>
    <row r="683" spans="1:33" ht="12.75" customHeight="1" x14ac:dyDescent="0.1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  <c r="AC683" s="9"/>
      <c r="AD683" s="9"/>
      <c r="AE683" s="9"/>
      <c r="AF683" s="9"/>
      <c r="AG683" s="9"/>
    </row>
    <row r="684" spans="1:33" ht="12.75" customHeight="1" x14ac:dyDescent="0.1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  <c r="AC684" s="9"/>
      <c r="AD684" s="9"/>
      <c r="AE684" s="9"/>
      <c r="AF684" s="9"/>
      <c r="AG684" s="9"/>
    </row>
    <row r="685" spans="1:33" ht="12.75" customHeight="1" x14ac:dyDescent="0.1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  <c r="AC685" s="9"/>
      <c r="AD685" s="9"/>
      <c r="AE685" s="9"/>
      <c r="AF685" s="9"/>
      <c r="AG685" s="9"/>
    </row>
    <row r="686" spans="1:33" ht="12.75" customHeight="1" x14ac:dyDescent="0.1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  <c r="AC686" s="9"/>
      <c r="AD686" s="9"/>
      <c r="AE686" s="9"/>
      <c r="AF686" s="9"/>
      <c r="AG686" s="9"/>
    </row>
    <row r="687" spans="1:33" ht="12.75" customHeight="1" x14ac:dyDescent="0.1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  <c r="AC687" s="9"/>
      <c r="AD687" s="9"/>
      <c r="AE687" s="9"/>
      <c r="AF687" s="9"/>
      <c r="AG687" s="9"/>
    </row>
    <row r="688" spans="1:33" ht="12.75" customHeight="1" x14ac:dyDescent="0.1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  <c r="AC688" s="9"/>
      <c r="AD688" s="9"/>
      <c r="AE688" s="9"/>
      <c r="AF688" s="9"/>
      <c r="AG688" s="9"/>
    </row>
    <row r="689" spans="1:33" ht="12.75" customHeight="1" x14ac:dyDescent="0.1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  <c r="AC689" s="9"/>
      <c r="AD689" s="9"/>
      <c r="AE689" s="9"/>
      <c r="AF689" s="9"/>
      <c r="AG689" s="9"/>
    </row>
    <row r="690" spans="1:33" ht="12.75" customHeight="1" x14ac:dyDescent="0.1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  <c r="AC690" s="9"/>
      <c r="AD690" s="9"/>
      <c r="AE690" s="9"/>
      <c r="AF690" s="9"/>
      <c r="AG690" s="9"/>
    </row>
    <row r="691" spans="1:33" ht="12.75" customHeight="1" x14ac:dyDescent="0.1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  <c r="AC691" s="9"/>
      <c r="AD691" s="9"/>
      <c r="AE691" s="9"/>
      <c r="AF691" s="9"/>
      <c r="AG691" s="9"/>
    </row>
    <row r="692" spans="1:33" ht="12.75" customHeight="1" x14ac:dyDescent="0.1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  <c r="AC692" s="9"/>
      <c r="AD692" s="9"/>
      <c r="AE692" s="9"/>
      <c r="AF692" s="9"/>
      <c r="AG692" s="9"/>
    </row>
    <row r="693" spans="1:33" ht="12.75" customHeight="1" x14ac:dyDescent="0.1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  <c r="AC693" s="9"/>
      <c r="AD693" s="9"/>
      <c r="AE693" s="9"/>
      <c r="AF693" s="9"/>
      <c r="AG693" s="9"/>
    </row>
    <row r="694" spans="1:33" ht="12.75" customHeight="1" x14ac:dyDescent="0.1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  <c r="AC694" s="9"/>
      <c r="AD694" s="9"/>
      <c r="AE694" s="9"/>
      <c r="AF694" s="9"/>
      <c r="AG694" s="9"/>
    </row>
    <row r="695" spans="1:33" ht="12.75" customHeight="1" x14ac:dyDescent="0.1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  <c r="AC695" s="9"/>
      <c r="AD695" s="9"/>
      <c r="AE695" s="9"/>
      <c r="AF695" s="9"/>
      <c r="AG695" s="9"/>
    </row>
    <row r="696" spans="1:33" ht="12.75" customHeight="1" x14ac:dyDescent="0.1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  <c r="AC696" s="9"/>
      <c r="AD696" s="9"/>
      <c r="AE696" s="9"/>
      <c r="AF696" s="9"/>
      <c r="AG696" s="9"/>
    </row>
    <row r="697" spans="1:33" ht="12.75" customHeight="1" x14ac:dyDescent="0.1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  <c r="AC697" s="9"/>
      <c r="AD697" s="9"/>
      <c r="AE697" s="9"/>
      <c r="AF697" s="9"/>
      <c r="AG697" s="9"/>
    </row>
    <row r="698" spans="1:33" ht="12.75" customHeight="1" x14ac:dyDescent="0.1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  <c r="AC698" s="9"/>
      <c r="AD698" s="9"/>
      <c r="AE698" s="9"/>
      <c r="AF698" s="9"/>
      <c r="AG698" s="9"/>
    </row>
    <row r="699" spans="1:33" ht="12.75" customHeight="1" x14ac:dyDescent="0.1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  <c r="AC699" s="9"/>
      <c r="AD699" s="9"/>
      <c r="AE699" s="9"/>
      <c r="AF699" s="9"/>
      <c r="AG699" s="9"/>
    </row>
    <row r="700" spans="1:33" ht="12.75" customHeight="1" x14ac:dyDescent="0.1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  <c r="AC700" s="9"/>
      <c r="AD700" s="9"/>
      <c r="AE700" s="9"/>
      <c r="AF700" s="9"/>
      <c r="AG700" s="9"/>
    </row>
    <row r="701" spans="1:33" ht="12.75" customHeight="1" x14ac:dyDescent="0.1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  <c r="AC701" s="9"/>
      <c r="AD701" s="9"/>
      <c r="AE701" s="9"/>
      <c r="AF701" s="9"/>
      <c r="AG701" s="9"/>
    </row>
    <row r="702" spans="1:33" ht="12.75" customHeight="1" x14ac:dyDescent="0.1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  <c r="AC702" s="9"/>
      <c r="AD702" s="9"/>
      <c r="AE702" s="9"/>
      <c r="AF702" s="9"/>
      <c r="AG702" s="9"/>
    </row>
    <row r="703" spans="1:33" ht="12.75" customHeight="1" x14ac:dyDescent="0.1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  <c r="AC703" s="9"/>
      <c r="AD703" s="9"/>
      <c r="AE703" s="9"/>
      <c r="AF703" s="9"/>
      <c r="AG703" s="9"/>
    </row>
    <row r="704" spans="1:33" ht="12.75" customHeight="1" x14ac:dyDescent="0.1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  <c r="AC704" s="9"/>
      <c r="AD704" s="9"/>
      <c r="AE704" s="9"/>
      <c r="AF704" s="9"/>
      <c r="AG704" s="9"/>
    </row>
    <row r="705" spans="1:33" ht="12.75" customHeight="1" x14ac:dyDescent="0.1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  <c r="AC705" s="9"/>
      <c r="AD705" s="9"/>
      <c r="AE705" s="9"/>
      <c r="AF705" s="9"/>
      <c r="AG705" s="9"/>
    </row>
    <row r="706" spans="1:33" ht="12.75" customHeight="1" x14ac:dyDescent="0.1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  <c r="AC706" s="9"/>
      <c r="AD706" s="9"/>
      <c r="AE706" s="9"/>
      <c r="AF706" s="9"/>
      <c r="AG706" s="9"/>
    </row>
    <row r="707" spans="1:33" ht="12.75" customHeight="1" x14ac:dyDescent="0.1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  <c r="AC707" s="9"/>
      <c r="AD707" s="9"/>
      <c r="AE707" s="9"/>
      <c r="AF707" s="9"/>
      <c r="AG707" s="9"/>
    </row>
    <row r="708" spans="1:33" ht="12.75" customHeight="1" x14ac:dyDescent="0.1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  <c r="AC708" s="9"/>
      <c r="AD708" s="9"/>
      <c r="AE708" s="9"/>
      <c r="AF708" s="9"/>
      <c r="AG708" s="9"/>
    </row>
    <row r="709" spans="1:33" ht="12.75" customHeight="1" x14ac:dyDescent="0.1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  <c r="AC709" s="9"/>
      <c r="AD709" s="9"/>
      <c r="AE709" s="9"/>
      <c r="AF709" s="9"/>
      <c r="AG709" s="9"/>
    </row>
    <row r="710" spans="1:33" ht="12.75" customHeight="1" x14ac:dyDescent="0.1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  <c r="AC710" s="9"/>
      <c r="AD710" s="9"/>
      <c r="AE710" s="9"/>
      <c r="AF710" s="9"/>
      <c r="AG710" s="9"/>
    </row>
    <row r="711" spans="1:33" ht="12.75" customHeight="1" x14ac:dyDescent="0.1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  <c r="AC711" s="9"/>
      <c r="AD711" s="9"/>
      <c r="AE711" s="9"/>
      <c r="AF711" s="9"/>
      <c r="AG711" s="9"/>
    </row>
    <row r="712" spans="1:33" ht="12.75" customHeight="1" x14ac:dyDescent="0.1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  <c r="AC712" s="9"/>
      <c r="AD712" s="9"/>
      <c r="AE712" s="9"/>
      <c r="AF712" s="9"/>
      <c r="AG712" s="9"/>
    </row>
    <row r="713" spans="1:33" ht="12.75" customHeight="1" x14ac:dyDescent="0.1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  <c r="AC713" s="9"/>
      <c r="AD713" s="9"/>
      <c r="AE713" s="9"/>
      <c r="AF713" s="9"/>
      <c r="AG713" s="9"/>
    </row>
    <row r="714" spans="1:33" ht="12.75" customHeight="1" x14ac:dyDescent="0.1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  <c r="AC714" s="9"/>
      <c r="AD714" s="9"/>
      <c r="AE714" s="9"/>
      <c r="AF714" s="9"/>
      <c r="AG714" s="9"/>
    </row>
    <row r="715" spans="1:33" ht="12.75" customHeight="1" x14ac:dyDescent="0.1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  <c r="AC715" s="9"/>
      <c r="AD715" s="9"/>
      <c r="AE715" s="9"/>
      <c r="AF715" s="9"/>
      <c r="AG715" s="9"/>
    </row>
    <row r="716" spans="1:33" ht="12.75" customHeight="1" x14ac:dyDescent="0.1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  <c r="AC716" s="9"/>
      <c r="AD716" s="9"/>
      <c r="AE716" s="9"/>
      <c r="AF716" s="9"/>
      <c r="AG716" s="9"/>
    </row>
    <row r="717" spans="1:33" ht="12.75" customHeight="1" x14ac:dyDescent="0.1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  <c r="AC717" s="9"/>
      <c r="AD717" s="9"/>
      <c r="AE717" s="9"/>
      <c r="AF717" s="9"/>
      <c r="AG717" s="9"/>
    </row>
    <row r="718" spans="1:33" ht="12.75" customHeight="1" x14ac:dyDescent="0.1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  <c r="AC718" s="9"/>
      <c r="AD718" s="9"/>
      <c r="AE718" s="9"/>
      <c r="AF718" s="9"/>
      <c r="AG718" s="9"/>
    </row>
    <row r="719" spans="1:33" ht="12.75" customHeight="1" x14ac:dyDescent="0.1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  <c r="AC719" s="9"/>
      <c r="AD719" s="9"/>
      <c r="AE719" s="9"/>
      <c r="AF719" s="9"/>
      <c r="AG719" s="9"/>
    </row>
    <row r="720" spans="1:33" ht="12.75" customHeight="1" x14ac:dyDescent="0.1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  <c r="AC720" s="9"/>
      <c r="AD720" s="9"/>
      <c r="AE720" s="9"/>
      <c r="AF720" s="9"/>
      <c r="AG720" s="9"/>
    </row>
    <row r="721" spans="1:33" ht="12.75" customHeight="1" x14ac:dyDescent="0.1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  <c r="AC721" s="9"/>
      <c r="AD721" s="9"/>
      <c r="AE721" s="9"/>
      <c r="AF721" s="9"/>
      <c r="AG721" s="9"/>
    </row>
    <row r="722" spans="1:33" ht="12.75" customHeight="1" x14ac:dyDescent="0.1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  <c r="AC722" s="9"/>
      <c r="AD722" s="9"/>
      <c r="AE722" s="9"/>
      <c r="AF722" s="9"/>
      <c r="AG722" s="9"/>
    </row>
    <row r="723" spans="1:33" ht="12.75" customHeight="1" x14ac:dyDescent="0.1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  <c r="AC723" s="9"/>
      <c r="AD723" s="9"/>
      <c r="AE723" s="9"/>
      <c r="AF723" s="9"/>
      <c r="AG723" s="9"/>
    </row>
    <row r="724" spans="1:33" ht="12.75" customHeight="1" x14ac:dyDescent="0.1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  <c r="AC724" s="9"/>
      <c r="AD724" s="9"/>
      <c r="AE724" s="9"/>
      <c r="AF724" s="9"/>
      <c r="AG724" s="9"/>
    </row>
    <row r="725" spans="1:33" ht="12.75" customHeight="1" x14ac:dyDescent="0.1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  <c r="AC725" s="9"/>
      <c r="AD725" s="9"/>
      <c r="AE725" s="9"/>
      <c r="AF725" s="9"/>
      <c r="AG725" s="9"/>
    </row>
    <row r="726" spans="1:33" ht="12.75" customHeight="1" x14ac:dyDescent="0.1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  <c r="AC726" s="9"/>
      <c r="AD726" s="9"/>
      <c r="AE726" s="9"/>
      <c r="AF726" s="9"/>
      <c r="AG726" s="9"/>
    </row>
    <row r="727" spans="1:33" ht="12.75" customHeight="1" x14ac:dyDescent="0.1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  <c r="AC727" s="9"/>
      <c r="AD727" s="9"/>
      <c r="AE727" s="9"/>
      <c r="AF727" s="9"/>
      <c r="AG727" s="9"/>
    </row>
    <row r="728" spans="1:33" ht="12.75" customHeight="1" x14ac:dyDescent="0.1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  <c r="AC728" s="9"/>
      <c r="AD728" s="9"/>
      <c r="AE728" s="9"/>
      <c r="AF728" s="9"/>
      <c r="AG728" s="9"/>
    </row>
    <row r="729" spans="1:33" ht="12.75" customHeight="1" x14ac:dyDescent="0.1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  <c r="AC729" s="9"/>
      <c r="AD729" s="9"/>
      <c r="AE729" s="9"/>
      <c r="AF729" s="9"/>
      <c r="AG729" s="9"/>
    </row>
    <row r="730" spans="1:33" ht="12.75" customHeight="1" x14ac:dyDescent="0.1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  <c r="AC730" s="9"/>
      <c r="AD730" s="9"/>
      <c r="AE730" s="9"/>
      <c r="AF730" s="9"/>
      <c r="AG730" s="9"/>
    </row>
    <row r="731" spans="1:33" ht="12.75" customHeight="1" x14ac:dyDescent="0.1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  <c r="AC731" s="9"/>
      <c r="AD731" s="9"/>
      <c r="AE731" s="9"/>
      <c r="AF731" s="9"/>
      <c r="AG731" s="9"/>
    </row>
    <row r="732" spans="1:33" ht="12.75" customHeight="1" x14ac:dyDescent="0.1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  <c r="AC732" s="9"/>
      <c r="AD732" s="9"/>
      <c r="AE732" s="9"/>
      <c r="AF732" s="9"/>
      <c r="AG732" s="9"/>
    </row>
    <row r="733" spans="1:33" ht="12.75" customHeight="1" x14ac:dyDescent="0.1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  <c r="AC733" s="9"/>
      <c r="AD733" s="9"/>
      <c r="AE733" s="9"/>
      <c r="AF733" s="9"/>
      <c r="AG733" s="9"/>
    </row>
    <row r="734" spans="1:33" ht="12.75" customHeight="1" x14ac:dyDescent="0.1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  <c r="AC734" s="9"/>
      <c r="AD734" s="9"/>
      <c r="AE734" s="9"/>
      <c r="AF734" s="9"/>
      <c r="AG734" s="9"/>
    </row>
    <row r="735" spans="1:33" ht="12.75" customHeight="1" x14ac:dyDescent="0.1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  <c r="AC735" s="9"/>
      <c r="AD735" s="9"/>
      <c r="AE735" s="9"/>
      <c r="AF735" s="9"/>
      <c r="AG735" s="9"/>
    </row>
    <row r="736" spans="1:33" ht="12.75" customHeight="1" x14ac:dyDescent="0.1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  <c r="AC736" s="9"/>
      <c r="AD736" s="9"/>
      <c r="AE736" s="9"/>
      <c r="AF736" s="9"/>
      <c r="AG736" s="9"/>
    </row>
    <row r="737" spans="1:33" ht="12.75" customHeight="1" x14ac:dyDescent="0.1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  <c r="AC737" s="9"/>
      <c r="AD737" s="9"/>
      <c r="AE737" s="9"/>
      <c r="AF737" s="9"/>
      <c r="AG737" s="9"/>
    </row>
    <row r="738" spans="1:33" ht="12.75" customHeight="1" x14ac:dyDescent="0.1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  <c r="AC738" s="9"/>
      <c r="AD738" s="9"/>
      <c r="AE738" s="9"/>
      <c r="AF738" s="9"/>
      <c r="AG738" s="9"/>
    </row>
    <row r="739" spans="1:33" ht="12.75" customHeight="1" x14ac:dyDescent="0.1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  <c r="AC739" s="9"/>
      <c r="AD739" s="9"/>
      <c r="AE739" s="9"/>
      <c r="AF739" s="9"/>
      <c r="AG739" s="9"/>
    </row>
    <row r="740" spans="1:33" ht="12.75" customHeight="1" x14ac:dyDescent="0.1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  <c r="AC740" s="9"/>
      <c r="AD740" s="9"/>
      <c r="AE740" s="9"/>
      <c r="AF740" s="9"/>
      <c r="AG740" s="9"/>
    </row>
    <row r="741" spans="1:33" ht="12.75" customHeight="1" x14ac:dyDescent="0.1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  <c r="AC741" s="9"/>
      <c r="AD741" s="9"/>
      <c r="AE741" s="9"/>
      <c r="AF741" s="9"/>
      <c r="AG741" s="9"/>
    </row>
    <row r="742" spans="1:33" ht="12.75" customHeight="1" x14ac:dyDescent="0.1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  <c r="AC742" s="9"/>
      <c r="AD742" s="9"/>
      <c r="AE742" s="9"/>
      <c r="AF742" s="9"/>
      <c r="AG742" s="9"/>
    </row>
    <row r="743" spans="1:33" ht="12.75" customHeight="1" x14ac:dyDescent="0.1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  <c r="AC743" s="9"/>
      <c r="AD743" s="9"/>
      <c r="AE743" s="9"/>
      <c r="AF743" s="9"/>
      <c r="AG743" s="9"/>
    </row>
    <row r="744" spans="1:33" ht="12.75" customHeight="1" x14ac:dyDescent="0.1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  <c r="AC744" s="9"/>
      <c r="AD744" s="9"/>
      <c r="AE744" s="9"/>
      <c r="AF744" s="9"/>
      <c r="AG744" s="9"/>
    </row>
    <row r="745" spans="1:33" ht="12.75" customHeight="1" x14ac:dyDescent="0.1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  <c r="AC745" s="9"/>
      <c r="AD745" s="9"/>
      <c r="AE745" s="9"/>
      <c r="AF745" s="9"/>
      <c r="AG745" s="9"/>
    </row>
    <row r="746" spans="1:33" ht="12.75" customHeight="1" x14ac:dyDescent="0.1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  <c r="AC746" s="9"/>
      <c r="AD746" s="9"/>
      <c r="AE746" s="9"/>
      <c r="AF746" s="9"/>
      <c r="AG746" s="9"/>
    </row>
    <row r="747" spans="1:33" ht="12.75" customHeight="1" x14ac:dyDescent="0.1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  <c r="AC747" s="9"/>
      <c r="AD747" s="9"/>
      <c r="AE747" s="9"/>
      <c r="AF747" s="9"/>
      <c r="AG747" s="9"/>
    </row>
    <row r="748" spans="1:33" ht="12.75" customHeight="1" x14ac:dyDescent="0.1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  <c r="AC748" s="9"/>
      <c r="AD748" s="9"/>
      <c r="AE748" s="9"/>
      <c r="AF748" s="9"/>
      <c r="AG748" s="9"/>
    </row>
    <row r="749" spans="1:33" ht="12.75" customHeight="1" x14ac:dyDescent="0.1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  <c r="AC749" s="9"/>
      <c r="AD749" s="9"/>
      <c r="AE749" s="9"/>
      <c r="AF749" s="9"/>
      <c r="AG749" s="9"/>
    </row>
    <row r="750" spans="1:33" ht="12.75" customHeight="1" x14ac:dyDescent="0.1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  <c r="AC750" s="9"/>
      <c r="AD750" s="9"/>
      <c r="AE750" s="9"/>
      <c r="AF750" s="9"/>
      <c r="AG750" s="9"/>
    </row>
    <row r="751" spans="1:33" ht="12.75" customHeight="1" x14ac:dyDescent="0.1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  <c r="AC751" s="9"/>
      <c r="AD751" s="9"/>
      <c r="AE751" s="9"/>
      <c r="AF751" s="9"/>
      <c r="AG751" s="9"/>
    </row>
    <row r="752" spans="1:33" ht="12.75" customHeight="1" x14ac:dyDescent="0.1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  <c r="AC752" s="9"/>
      <c r="AD752" s="9"/>
      <c r="AE752" s="9"/>
      <c r="AF752" s="9"/>
      <c r="AG752" s="9"/>
    </row>
    <row r="753" spans="1:33" ht="12.75" customHeight="1" x14ac:dyDescent="0.1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  <c r="AC753" s="9"/>
      <c r="AD753" s="9"/>
      <c r="AE753" s="9"/>
      <c r="AF753" s="9"/>
      <c r="AG753" s="9"/>
    </row>
    <row r="754" spans="1:33" ht="12.75" customHeight="1" x14ac:dyDescent="0.1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  <c r="AC754" s="9"/>
      <c r="AD754" s="9"/>
      <c r="AE754" s="9"/>
      <c r="AF754" s="9"/>
      <c r="AG754" s="9"/>
    </row>
    <row r="755" spans="1:33" ht="12.75" customHeight="1" x14ac:dyDescent="0.1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  <c r="AC755" s="9"/>
      <c r="AD755" s="9"/>
      <c r="AE755" s="9"/>
      <c r="AF755" s="9"/>
      <c r="AG755" s="9"/>
    </row>
    <row r="756" spans="1:33" ht="12.75" customHeight="1" x14ac:dyDescent="0.1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  <c r="AC756" s="9"/>
      <c r="AD756" s="9"/>
      <c r="AE756" s="9"/>
      <c r="AF756" s="9"/>
      <c r="AG756" s="9"/>
    </row>
    <row r="757" spans="1:33" ht="12.75" customHeight="1" x14ac:dyDescent="0.1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  <c r="AC757" s="9"/>
      <c r="AD757" s="9"/>
      <c r="AE757" s="9"/>
      <c r="AF757" s="9"/>
      <c r="AG757" s="9"/>
    </row>
    <row r="758" spans="1:33" ht="12.75" customHeight="1" x14ac:dyDescent="0.1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  <c r="AC758" s="9"/>
      <c r="AD758" s="9"/>
      <c r="AE758" s="9"/>
      <c r="AF758" s="9"/>
      <c r="AG758" s="9"/>
    </row>
    <row r="759" spans="1:33" ht="12.75" customHeight="1" x14ac:dyDescent="0.1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  <c r="AC759" s="9"/>
      <c r="AD759" s="9"/>
      <c r="AE759" s="9"/>
      <c r="AF759" s="9"/>
      <c r="AG759" s="9"/>
    </row>
    <row r="760" spans="1:33" ht="12.75" customHeight="1" x14ac:dyDescent="0.1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  <c r="AC760" s="9"/>
      <c r="AD760" s="9"/>
      <c r="AE760" s="9"/>
      <c r="AF760" s="9"/>
      <c r="AG760" s="9"/>
    </row>
    <row r="761" spans="1:33" ht="12.75" customHeight="1" x14ac:dyDescent="0.1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  <c r="AC761" s="9"/>
      <c r="AD761" s="9"/>
      <c r="AE761" s="9"/>
      <c r="AF761" s="9"/>
      <c r="AG761" s="9"/>
    </row>
    <row r="762" spans="1:33" ht="12.75" customHeight="1" x14ac:dyDescent="0.1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  <c r="AC762" s="9"/>
      <c r="AD762" s="9"/>
      <c r="AE762" s="9"/>
      <c r="AF762" s="9"/>
      <c r="AG762" s="9"/>
    </row>
    <row r="763" spans="1:33" ht="12.75" customHeight="1" x14ac:dyDescent="0.1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  <c r="AC763" s="9"/>
      <c r="AD763" s="9"/>
      <c r="AE763" s="9"/>
      <c r="AF763" s="9"/>
      <c r="AG763" s="9"/>
    </row>
    <row r="764" spans="1:33" ht="12.75" customHeight="1" x14ac:dyDescent="0.1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  <c r="AC764" s="9"/>
      <c r="AD764" s="9"/>
      <c r="AE764" s="9"/>
      <c r="AF764" s="9"/>
      <c r="AG764" s="9"/>
    </row>
    <row r="765" spans="1:33" ht="12.75" customHeight="1" x14ac:dyDescent="0.1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  <c r="AC765" s="9"/>
      <c r="AD765" s="9"/>
      <c r="AE765" s="9"/>
      <c r="AF765" s="9"/>
      <c r="AG765" s="9"/>
    </row>
    <row r="766" spans="1:33" ht="12.75" customHeight="1" x14ac:dyDescent="0.1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  <c r="AC766" s="9"/>
      <c r="AD766" s="9"/>
      <c r="AE766" s="9"/>
      <c r="AF766" s="9"/>
      <c r="AG766" s="9"/>
    </row>
    <row r="767" spans="1:33" ht="12.75" customHeight="1" x14ac:dyDescent="0.1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  <c r="AC767" s="9"/>
      <c r="AD767" s="9"/>
      <c r="AE767" s="9"/>
      <c r="AF767" s="9"/>
      <c r="AG767" s="9"/>
    </row>
    <row r="768" spans="1:33" ht="12.75" customHeight="1" x14ac:dyDescent="0.1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  <c r="AC768" s="9"/>
      <c r="AD768" s="9"/>
      <c r="AE768" s="9"/>
      <c r="AF768" s="9"/>
      <c r="AG768" s="9"/>
    </row>
    <row r="769" spans="1:33" ht="12.75" customHeight="1" x14ac:dyDescent="0.1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  <c r="AC769" s="9"/>
      <c r="AD769" s="9"/>
      <c r="AE769" s="9"/>
      <c r="AF769" s="9"/>
      <c r="AG769" s="9"/>
    </row>
    <row r="770" spans="1:33" ht="12.75" customHeight="1" x14ac:dyDescent="0.1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  <c r="AC770" s="9"/>
      <c r="AD770" s="9"/>
      <c r="AE770" s="9"/>
      <c r="AF770" s="9"/>
      <c r="AG770" s="9"/>
    </row>
    <row r="771" spans="1:33" ht="12.75" customHeight="1" x14ac:dyDescent="0.1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  <c r="AC771" s="9"/>
      <c r="AD771" s="9"/>
      <c r="AE771" s="9"/>
      <c r="AF771" s="9"/>
      <c r="AG771" s="9"/>
    </row>
    <row r="772" spans="1:33" ht="12.75" customHeight="1" x14ac:dyDescent="0.1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  <c r="AC772" s="9"/>
      <c r="AD772" s="9"/>
      <c r="AE772" s="9"/>
      <c r="AF772" s="9"/>
      <c r="AG772" s="9"/>
    </row>
    <row r="773" spans="1:33" ht="12.75" customHeight="1" x14ac:dyDescent="0.1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  <c r="AC773" s="9"/>
      <c r="AD773" s="9"/>
      <c r="AE773" s="9"/>
      <c r="AF773" s="9"/>
      <c r="AG773" s="9"/>
    </row>
    <row r="774" spans="1:33" ht="12.75" customHeight="1" x14ac:dyDescent="0.1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  <c r="AC774" s="9"/>
      <c r="AD774" s="9"/>
      <c r="AE774" s="9"/>
      <c r="AF774" s="9"/>
      <c r="AG774" s="9"/>
    </row>
    <row r="775" spans="1:33" ht="12.75" customHeight="1" x14ac:dyDescent="0.1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  <c r="AC775" s="9"/>
      <c r="AD775" s="9"/>
      <c r="AE775" s="9"/>
      <c r="AF775" s="9"/>
      <c r="AG775" s="9"/>
    </row>
    <row r="776" spans="1:33" ht="12.75" customHeight="1" x14ac:dyDescent="0.1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  <c r="AC776" s="9"/>
      <c r="AD776" s="9"/>
      <c r="AE776" s="9"/>
      <c r="AF776" s="9"/>
      <c r="AG776" s="9"/>
    </row>
    <row r="777" spans="1:33" ht="12.75" customHeight="1" x14ac:dyDescent="0.1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  <c r="AC777" s="9"/>
      <c r="AD777" s="9"/>
      <c r="AE777" s="9"/>
      <c r="AF777" s="9"/>
      <c r="AG777" s="9"/>
    </row>
    <row r="778" spans="1:33" ht="12.75" customHeight="1" x14ac:dyDescent="0.1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  <c r="AC778" s="9"/>
      <c r="AD778" s="9"/>
      <c r="AE778" s="9"/>
      <c r="AF778" s="9"/>
      <c r="AG778" s="9"/>
    </row>
    <row r="779" spans="1:33" ht="12.75" customHeight="1" x14ac:dyDescent="0.1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  <c r="AC779" s="9"/>
      <c r="AD779" s="9"/>
      <c r="AE779" s="9"/>
      <c r="AF779" s="9"/>
      <c r="AG779" s="9"/>
    </row>
    <row r="780" spans="1:33" ht="12.75" customHeight="1" x14ac:dyDescent="0.1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  <c r="AC780" s="9"/>
      <c r="AD780" s="9"/>
      <c r="AE780" s="9"/>
      <c r="AF780" s="9"/>
      <c r="AG780" s="9"/>
    </row>
    <row r="781" spans="1:33" ht="12.75" customHeight="1" x14ac:dyDescent="0.1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  <c r="AC781" s="9"/>
      <c r="AD781" s="9"/>
      <c r="AE781" s="9"/>
      <c r="AF781" s="9"/>
      <c r="AG781" s="9"/>
    </row>
    <row r="782" spans="1:33" ht="12.75" customHeight="1" x14ac:dyDescent="0.1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  <c r="AC782" s="9"/>
      <c r="AD782" s="9"/>
      <c r="AE782" s="9"/>
      <c r="AF782" s="9"/>
      <c r="AG782" s="9"/>
    </row>
    <row r="783" spans="1:33" ht="12.75" customHeight="1" x14ac:dyDescent="0.1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  <c r="AC783" s="9"/>
      <c r="AD783" s="9"/>
      <c r="AE783" s="9"/>
      <c r="AF783" s="9"/>
      <c r="AG783" s="9"/>
    </row>
    <row r="784" spans="1:33" ht="12.75" customHeight="1" x14ac:dyDescent="0.1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  <c r="AC784" s="9"/>
      <c r="AD784" s="9"/>
      <c r="AE784" s="9"/>
      <c r="AF784" s="9"/>
      <c r="AG784" s="9"/>
    </row>
    <row r="785" spans="1:33" ht="12.75" customHeight="1" x14ac:dyDescent="0.1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  <c r="AC785" s="9"/>
      <c r="AD785" s="9"/>
      <c r="AE785" s="9"/>
      <c r="AF785" s="9"/>
      <c r="AG785" s="9"/>
    </row>
    <row r="786" spans="1:33" ht="12.75" customHeight="1" x14ac:dyDescent="0.1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  <c r="AC786" s="9"/>
      <c r="AD786" s="9"/>
      <c r="AE786" s="9"/>
      <c r="AF786" s="9"/>
      <c r="AG786" s="9"/>
    </row>
    <row r="787" spans="1:33" ht="12.75" customHeight="1" x14ac:dyDescent="0.1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  <c r="AC787" s="9"/>
      <c r="AD787" s="9"/>
      <c r="AE787" s="9"/>
      <c r="AF787" s="9"/>
      <c r="AG787" s="9"/>
    </row>
    <row r="788" spans="1:33" ht="12.75" customHeight="1" x14ac:dyDescent="0.1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  <c r="AC788" s="9"/>
      <c r="AD788" s="9"/>
      <c r="AE788" s="9"/>
      <c r="AF788" s="9"/>
      <c r="AG788" s="9"/>
    </row>
    <row r="789" spans="1:33" ht="12.75" customHeight="1" x14ac:dyDescent="0.1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  <c r="AC789" s="9"/>
      <c r="AD789" s="9"/>
      <c r="AE789" s="9"/>
      <c r="AF789" s="9"/>
      <c r="AG789" s="9"/>
    </row>
    <row r="790" spans="1:33" ht="12.75" customHeight="1" x14ac:dyDescent="0.1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  <c r="AC790" s="9"/>
      <c r="AD790" s="9"/>
      <c r="AE790" s="9"/>
      <c r="AF790" s="9"/>
      <c r="AG790" s="9"/>
    </row>
    <row r="791" spans="1:33" ht="12.75" customHeight="1" x14ac:dyDescent="0.1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  <c r="AC791" s="9"/>
      <c r="AD791" s="9"/>
      <c r="AE791" s="9"/>
      <c r="AF791" s="9"/>
      <c r="AG791" s="9"/>
    </row>
    <row r="792" spans="1:33" ht="12.75" customHeight="1" x14ac:dyDescent="0.1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  <c r="AC792" s="9"/>
      <c r="AD792" s="9"/>
      <c r="AE792" s="9"/>
      <c r="AF792" s="9"/>
      <c r="AG792" s="9"/>
    </row>
    <row r="793" spans="1:33" ht="12.75" customHeight="1" x14ac:dyDescent="0.1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  <c r="AC793" s="9"/>
      <c r="AD793" s="9"/>
      <c r="AE793" s="9"/>
      <c r="AF793" s="9"/>
      <c r="AG793" s="9"/>
    </row>
    <row r="794" spans="1:33" ht="12.75" customHeight="1" x14ac:dyDescent="0.1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  <c r="AC794" s="9"/>
      <c r="AD794" s="9"/>
      <c r="AE794" s="9"/>
      <c r="AF794" s="9"/>
      <c r="AG794" s="9"/>
    </row>
    <row r="795" spans="1:33" ht="12.75" customHeight="1" x14ac:dyDescent="0.1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  <c r="AC795" s="9"/>
      <c r="AD795" s="9"/>
      <c r="AE795" s="9"/>
      <c r="AF795" s="9"/>
      <c r="AG795" s="9"/>
    </row>
    <row r="796" spans="1:33" ht="12.75" customHeight="1" x14ac:dyDescent="0.1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  <c r="AC796" s="9"/>
      <c r="AD796" s="9"/>
      <c r="AE796" s="9"/>
      <c r="AF796" s="9"/>
      <c r="AG796" s="9"/>
    </row>
    <row r="797" spans="1:33" ht="12.75" customHeight="1" x14ac:dyDescent="0.1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  <c r="AC797" s="9"/>
      <c r="AD797" s="9"/>
      <c r="AE797" s="9"/>
      <c r="AF797" s="9"/>
      <c r="AG797" s="9"/>
    </row>
    <row r="798" spans="1:33" ht="12.75" customHeight="1" x14ac:dyDescent="0.1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  <c r="AC798" s="9"/>
      <c r="AD798" s="9"/>
      <c r="AE798" s="9"/>
      <c r="AF798" s="9"/>
      <c r="AG798" s="9"/>
    </row>
    <row r="799" spans="1:33" ht="12.75" customHeight="1" x14ac:dyDescent="0.1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  <c r="AC799" s="9"/>
      <c r="AD799" s="9"/>
      <c r="AE799" s="9"/>
      <c r="AF799" s="9"/>
      <c r="AG799" s="9"/>
    </row>
    <row r="800" spans="1:33" ht="12.75" customHeight="1" x14ac:dyDescent="0.1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  <c r="AC800" s="9"/>
      <c r="AD800" s="9"/>
      <c r="AE800" s="9"/>
      <c r="AF800" s="9"/>
      <c r="AG800" s="9"/>
    </row>
    <row r="801" spans="1:33" ht="12.75" customHeight="1" x14ac:dyDescent="0.1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  <c r="AC801" s="9"/>
      <c r="AD801" s="9"/>
      <c r="AE801" s="9"/>
      <c r="AF801" s="9"/>
      <c r="AG801" s="9"/>
    </row>
    <row r="802" spans="1:33" ht="12.75" customHeight="1" x14ac:dyDescent="0.1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  <c r="AC802" s="9"/>
      <c r="AD802" s="9"/>
      <c r="AE802" s="9"/>
      <c r="AF802" s="9"/>
      <c r="AG802" s="9"/>
    </row>
    <row r="803" spans="1:33" ht="12.75" customHeight="1" x14ac:dyDescent="0.1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  <c r="AC803" s="9"/>
      <c r="AD803" s="9"/>
      <c r="AE803" s="9"/>
      <c r="AF803" s="9"/>
      <c r="AG803" s="9"/>
    </row>
    <row r="804" spans="1:33" ht="12.75" customHeight="1" x14ac:dyDescent="0.1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  <c r="AC804" s="9"/>
      <c r="AD804" s="9"/>
      <c r="AE804" s="9"/>
      <c r="AF804" s="9"/>
      <c r="AG804" s="9"/>
    </row>
    <row r="805" spans="1:33" ht="12.75" customHeight="1" x14ac:dyDescent="0.1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  <c r="AC805" s="9"/>
      <c r="AD805" s="9"/>
      <c r="AE805" s="9"/>
      <c r="AF805" s="9"/>
      <c r="AG805" s="9"/>
    </row>
    <row r="806" spans="1:33" ht="12.75" customHeight="1" x14ac:dyDescent="0.1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  <c r="AC806" s="9"/>
      <c r="AD806" s="9"/>
      <c r="AE806" s="9"/>
      <c r="AF806" s="9"/>
      <c r="AG806" s="9"/>
    </row>
    <row r="807" spans="1:33" ht="12.75" customHeight="1" x14ac:dyDescent="0.1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  <c r="AC807" s="9"/>
      <c r="AD807" s="9"/>
      <c r="AE807" s="9"/>
      <c r="AF807" s="9"/>
      <c r="AG807" s="9"/>
    </row>
    <row r="808" spans="1:33" ht="12.75" customHeight="1" x14ac:dyDescent="0.1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  <c r="AC808" s="9"/>
      <c r="AD808" s="9"/>
      <c r="AE808" s="9"/>
      <c r="AF808" s="9"/>
      <c r="AG808" s="9"/>
    </row>
    <row r="809" spans="1:33" ht="12.75" customHeight="1" x14ac:dyDescent="0.1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  <c r="AC809" s="9"/>
      <c r="AD809" s="9"/>
      <c r="AE809" s="9"/>
      <c r="AF809" s="9"/>
      <c r="AG809" s="9"/>
    </row>
    <row r="810" spans="1:33" ht="12.75" customHeight="1" x14ac:dyDescent="0.1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  <c r="AC810" s="9"/>
      <c r="AD810" s="9"/>
      <c r="AE810" s="9"/>
      <c r="AF810" s="9"/>
      <c r="AG810" s="9"/>
    </row>
    <row r="811" spans="1:33" ht="12.75" customHeight="1" x14ac:dyDescent="0.1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  <c r="AC811" s="9"/>
      <c r="AD811" s="9"/>
      <c r="AE811" s="9"/>
      <c r="AF811" s="9"/>
      <c r="AG811" s="9"/>
    </row>
    <row r="812" spans="1:33" ht="12.75" customHeight="1" x14ac:dyDescent="0.1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  <c r="AC812" s="9"/>
      <c r="AD812" s="9"/>
      <c r="AE812" s="9"/>
      <c r="AF812" s="9"/>
      <c r="AG812" s="9"/>
    </row>
    <row r="813" spans="1:33" ht="12.75" customHeight="1" x14ac:dyDescent="0.1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  <c r="AC813" s="9"/>
      <c r="AD813" s="9"/>
      <c r="AE813" s="9"/>
      <c r="AF813" s="9"/>
      <c r="AG813" s="9"/>
    </row>
    <row r="814" spans="1:33" ht="12.75" customHeight="1" x14ac:dyDescent="0.1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  <c r="AC814" s="9"/>
      <c r="AD814" s="9"/>
      <c r="AE814" s="9"/>
      <c r="AF814" s="9"/>
      <c r="AG814" s="9"/>
    </row>
    <row r="815" spans="1:33" ht="12.75" customHeight="1" x14ac:dyDescent="0.1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  <c r="AC815" s="9"/>
      <c r="AD815" s="9"/>
      <c r="AE815" s="9"/>
      <c r="AF815" s="9"/>
      <c r="AG815" s="9"/>
    </row>
    <row r="816" spans="1:33" ht="12.75" customHeight="1" x14ac:dyDescent="0.1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  <c r="AC816" s="9"/>
      <c r="AD816" s="9"/>
      <c r="AE816" s="9"/>
      <c r="AF816" s="9"/>
      <c r="AG816" s="9"/>
    </row>
    <row r="817" spans="1:33" ht="12.75" customHeight="1" x14ac:dyDescent="0.1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  <c r="AC817" s="9"/>
      <c r="AD817" s="9"/>
      <c r="AE817" s="9"/>
      <c r="AF817" s="9"/>
      <c r="AG817" s="9"/>
    </row>
    <row r="818" spans="1:33" ht="12.75" customHeight="1" x14ac:dyDescent="0.1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  <c r="AC818" s="9"/>
      <c r="AD818" s="9"/>
      <c r="AE818" s="9"/>
      <c r="AF818" s="9"/>
      <c r="AG818" s="9"/>
    </row>
    <row r="819" spans="1:33" ht="12.75" customHeight="1" x14ac:dyDescent="0.1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  <c r="AC819" s="9"/>
      <c r="AD819" s="9"/>
      <c r="AE819" s="9"/>
      <c r="AF819" s="9"/>
      <c r="AG819" s="9"/>
    </row>
    <row r="820" spans="1:33" ht="12.75" customHeight="1" x14ac:dyDescent="0.1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  <c r="AC820" s="9"/>
      <c r="AD820" s="9"/>
      <c r="AE820" s="9"/>
      <c r="AF820" s="9"/>
      <c r="AG820" s="9"/>
    </row>
    <row r="821" spans="1:33" ht="12.75" customHeight="1" x14ac:dyDescent="0.1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  <c r="AC821" s="9"/>
      <c r="AD821" s="9"/>
      <c r="AE821" s="9"/>
      <c r="AF821" s="9"/>
      <c r="AG821" s="9"/>
    </row>
    <row r="822" spans="1:33" ht="12.75" customHeight="1" x14ac:dyDescent="0.1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  <c r="AC822" s="9"/>
      <c r="AD822" s="9"/>
      <c r="AE822" s="9"/>
      <c r="AF822" s="9"/>
      <c r="AG822" s="9"/>
    </row>
    <row r="823" spans="1:33" ht="12.75" customHeight="1" x14ac:dyDescent="0.1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  <c r="AC823" s="9"/>
      <c r="AD823" s="9"/>
      <c r="AE823" s="9"/>
      <c r="AF823" s="9"/>
      <c r="AG823" s="9"/>
    </row>
    <row r="824" spans="1:33" ht="12.75" customHeight="1" x14ac:dyDescent="0.1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  <c r="AC824" s="9"/>
      <c r="AD824" s="9"/>
      <c r="AE824" s="9"/>
      <c r="AF824" s="9"/>
      <c r="AG824" s="9"/>
    </row>
    <row r="825" spans="1:33" ht="12.75" customHeight="1" x14ac:dyDescent="0.1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  <c r="AC825" s="9"/>
      <c r="AD825" s="9"/>
      <c r="AE825" s="9"/>
      <c r="AF825" s="9"/>
      <c r="AG825" s="9"/>
    </row>
    <row r="826" spans="1:33" ht="12.75" customHeight="1" x14ac:dyDescent="0.1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  <c r="AC826" s="9"/>
      <c r="AD826" s="9"/>
      <c r="AE826" s="9"/>
      <c r="AF826" s="9"/>
      <c r="AG826" s="9"/>
    </row>
    <row r="827" spans="1:33" ht="12.75" customHeight="1" x14ac:dyDescent="0.1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  <c r="AC827" s="9"/>
      <c r="AD827" s="9"/>
      <c r="AE827" s="9"/>
      <c r="AF827" s="9"/>
      <c r="AG827" s="9"/>
    </row>
    <row r="828" spans="1:33" ht="12.75" customHeight="1" x14ac:dyDescent="0.1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  <c r="AC828" s="9"/>
      <c r="AD828" s="9"/>
      <c r="AE828" s="9"/>
      <c r="AF828" s="9"/>
      <c r="AG828" s="9"/>
    </row>
    <row r="829" spans="1:33" ht="12.75" customHeight="1" x14ac:dyDescent="0.1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  <c r="AC829" s="9"/>
      <c r="AD829" s="9"/>
      <c r="AE829" s="9"/>
      <c r="AF829" s="9"/>
      <c r="AG829" s="9"/>
    </row>
    <row r="830" spans="1:33" ht="12.75" customHeight="1" x14ac:dyDescent="0.1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  <c r="AC830" s="9"/>
      <c r="AD830" s="9"/>
      <c r="AE830" s="9"/>
      <c r="AF830" s="9"/>
      <c r="AG830" s="9"/>
    </row>
    <row r="831" spans="1:33" ht="12.75" customHeight="1" x14ac:dyDescent="0.1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  <c r="AC831" s="9"/>
      <c r="AD831" s="9"/>
      <c r="AE831" s="9"/>
      <c r="AF831" s="9"/>
      <c r="AG831" s="9"/>
    </row>
    <row r="832" spans="1:33" ht="12.75" customHeight="1" x14ac:dyDescent="0.1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  <c r="AC832" s="9"/>
      <c r="AD832" s="9"/>
      <c r="AE832" s="9"/>
      <c r="AF832" s="9"/>
      <c r="AG832" s="9"/>
    </row>
    <row r="833" spans="1:33" ht="12.75" customHeight="1" x14ac:dyDescent="0.1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  <c r="AC833" s="9"/>
      <c r="AD833" s="9"/>
      <c r="AE833" s="9"/>
      <c r="AF833" s="9"/>
      <c r="AG833" s="9"/>
    </row>
    <row r="834" spans="1:33" ht="12.75" customHeight="1" x14ac:dyDescent="0.1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  <c r="AC834" s="9"/>
      <c r="AD834" s="9"/>
      <c r="AE834" s="9"/>
      <c r="AF834" s="9"/>
      <c r="AG834" s="9"/>
    </row>
    <row r="835" spans="1:33" ht="12.75" customHeight="1" x14ac:dyDescent="0.1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  <c r="AC835" s="9"/>
      <c r="AD835" s="9"/>
      <c r="AE835" s="9"/>
      <c r="AF835" s="9"/>
      <c r="AG835" s="9"/>
    </row>
    <row r="836" spans="1:33" ht="12.75" customHeight="1" x14ac:dyDescent="0.1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  <c r="AC836" s="9"/>
      <c r="AD836" s="9"/>
      <c r="AE836" s="9"/>
      <c r="AF836" s="9"/>
      <c r="AG836" s="9"/>
    </row>
    <row r="837" spans="1:33" ht="12.75" customHeight="1" x14ac:dyDescent="0.1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  <c r="AC837" s="9"/>
      <c r="AD837" s="9"/>
      <c r="AE837" s="9"/>
      <c r="AF837" s="9"/>
      <c r="AG837" s="9"/>
    </row>
    <row r="838" spans="1:33" ht="12.75" customHeight="1" x14ac:dyDescent="0.1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  <c r="AC838" s="9"/>
      <c r="AD838" s="9"/>
      <c r="AE838" s="9"/>
      <c r="AF838" s="9"/>
      <c r="AG838" s="9"/>
    </row>
    <row r="839" spans="1:33" ht="12.75" customHeight="1" x14ac:dyDescent="0.1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  <c r="AC839" s="9"/>
      <c r="AD839" s="9"/>
      <c r="AE839" s="9"/>
      <c r="AF839" s="9"/>
      <c r="AG839" s="9"/>
    </row>
    <row r="840" spans="1:33" ht="12.75" customHeight="1" x14ac:dyDescent="0.1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  <c r="AC840" s="9"/>
      <c r="AD840" s="9"/>
      <c r="AE840" s="9"/>
      <c r="AF840" s="9"/>
      <c r="AG840" s="9"/>
    </row>
    <row r="841" spans="1:33" ht="12.75" customHeight="1" x14ac:dyDescent="0.1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  <c r="AC841" s="9"/>
      <c r="AD841" s="9"/>
      <c r="AE841" s="9"/>
      <c r="AF841" s="9"/>
      <c r="AG841" s="9"/>
    </row>
    <row r="842" spans="1:33" ht="12.75" customHeight="1" x14ac:dyDescent="0.1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  <c r="AC842" s="9"/>
      <c r="AD842" s="9"/>
      <c r="AE842" s="9"/>
      <c r="AF842" s="9"/>
      <c r="AG842" s="9"/>
    </row>
    <row r="843" spans="1:33" ht="12.75" customHeight="1" x14ac:dyDescent="0.1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  <c r="AC843" s="9"/>
      <c r="AD843" s="9"/>
      <c r="AE843" s="9"/>
      <c r="AF843" s="9"/>
      <c r="AG843" s="9"/>
    </row>
    <row r="844" spans="1:33" ht="12.75" customHeight="1" x14ac:dyDescent="0.1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  <c r="AC844" s="9"/>
      <c r="AD844" s="9"/>
      <c r="AE844" s="9"/>
      <c r="AF844" s="9"/>
      <c r="AG844" s="9"/>
    </row>
    <row r="845" spans="1:33" ht="12.75" customHeight="1" x14ac:dyDescent="0.1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  <c r="AC845" s="9"/>
      <c r="AD845" s="9"/>
      <c r="AE845" s="9"/>
      <c r="AF845" s="9"/>
      <c r="AG845" s="9"/>
    </row>
    <row r="846" spans="1:33" ht="12.75" customHeight="1" x14ac:dyDescent="0.1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  <c r="AC846" s="9"/>
      <c r="AD846" s="9"/>
      <c r="AE846" s="9"/>
      <c r="AF846" s="9"/>
      <c r="AG846" s="9"/>
    </row>
    <row r="847" spans="1:33" ht="12.75" customHeight="1" x14ac:dyDescent="0.1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  <c r="AC847" s="9"/>
      <c r="AD847" s="9"/>
      <c r="AE847" s="9"/>
      <c r="AF847" s="9"/>
      <c r="AG847" s="9"/>
    </row>
    <row r="848" spans="1:33" ht="12.75" customHeight="1" x14ac:dyDescent="0.1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  <c r="AC848" s="9"/>
      <c r="AD848" s="9"/>
      <c r="AE848" s="9"/>
      <c r="AF848" s="9"/>
      <c r="AG848" s="9"/>
    </row>
    <row r="849" spans="1:33" ht="12.75" customHeight="1" x14ac:dyDescent="0.1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  <c r="AC849" s="9"/>
      <c r="AD849" s="9"/>
      <c r="AE849" s="9"/>
      <c r="AF849" s="9"/>
      <c r="AG849" s="9"/>
    </row>
    <row r="850" spans="1:33" ht="12.75" customHeight="1" x14ac:dyDescent="0.1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  <c r="AC850" s="9"/>
      <c r="AD850" s="9"/>
      <c r="AE850" s="9"/>
      <c r="AF850" s="9"/>
      <c r="AG850" s="9"/>
    </row>
    <row r="851" spans="1:33" ht="12.75" customHeight="1" x14ac:dyDescent="0.1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  <c r="AC851" s="9"/>
      <c r="AD851" s="9"/>
      <c r="AE851" s="9"/>
      <c r="AF851" s="9"/>
      <c r="AG851" s="9"/>
    </row>
    <row r="852" spans="1:33" ht="12.75" customHeight="1" x14ac:dyDescent="0.1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  <c r="AC852" s="9"/>
      <c r="AD852" s="9"/>
      <c r="AE852" s="9"/>
      <c r="AF852" s="9"/>
      <c r="AG852" s="9"/>
    </row>
    <row r="853" spans="1:33" ht="12.75" customHeight="1" x14ac:dyDescent="0.1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  <c r="AC853" s="9"/>
      <c r="AD853" s="9"/>
      <c r="AE853" s="9"/>
      <c r="AF853" s="9"/>
      <c r="AG853" s="9"/>
    </row>
    <row r="854" spans="1:33" ht="12.75" customHeight="1" x14ac:dyDescent="0.1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  <c r="AC854" s="9"/>
      <c r="AD854" s="9"/>
      <c r="AE854" s="9"/>
      <c r="AF854" s="9"/>
      <c r="AG854" s="9"/>
    </row>
    <row r="855" spans="1:33" ht="12.75" customHeight="1" x14ac:dyDescent="0.1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  <c r="AC855" s="9"/>
      <c r="AD855" s="9"/>
      <c r="AE855" s="9"/>
      <c r="AF855" s="9"/>
      <c r="AG855" s="9"/>
    </row>
    <row r="856" spans="1:33" ht="12.75" customHeight="1" x14ac:dyDescent="0.1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  <c r="AC856" s="9"/>
      <c r="AD856" s="9"/>
      <c r="AE856" s="9"/>
      <c r="AF856" s="9"/>
      <c r="AG856" s="9"/>
    </row>
    <row r="857" spans="1:33" ht="12.75" customHeight="1" x14ac:dyDescent="0.1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  <c r="AC857" s="9"/>
      <c r="AD857" s="9"/>
      <c r="AE857" s="9"/>
      <c r="AF857" s="9"/>
      <c r="AG857" s="9"/>
    </row>
    <row r="858" spans="1:33" ht="12.75" customHeight="1" x14ac:dyDescent="0.1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  <c r="AC858" s="9"/>
      <c r="AD858" s="9"/>
      <c r="AE858" s="9"/>
      <c r="AF858" s="9"/>
      <c r="AG858" s="9"/>
    </row>
    <row r="859" spans="1:33" ht="12.75" customHeight="1" x14ac:dyDescent="0.1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  <c r="AC859" s="9"/>
      <c r="AD859" s="9"/>
      <c r="AE859" s="9"/>
      <c r="AF859" s="9"/>
      <c r="AG859" s="9"/>
    </row>
    <row r="860" spans="1:33" ht="12.75" customHeight="1" x14ac:dyDescent="0.1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  <c r="AC860" s="9"/>
      <c r="AD860" s="9"/>
      <c r="AE860" s="9"/>
      <c r="AF860" s="9"/>
      <c r="AG860" s="9"/>
    </row>
    <row r="861" spans="1:33" ht="12.75" customHeight="1" x14ac:dyDescent="0.1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  <c r="AC861" s="9"/>
      <c r="AD861" s="9"/>
      <c r="AE861" s="9"/>
      <c r="AF861" s="9"/>
      <c r="AG861" s="9"/>
    </row>
    <row r="862" spans="1:33" ht="12.75" customHeight="1" x14ac:dyDescent="0.1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  <c r="AC862" s="9"/>
      <c r="AD862" s="9"/>
      <c r="AE862" s="9"/>
      <c r="AF862" s="9"/>
      <c r="AG862" s="9"/>
    </row>
    <row r="863" spans="1:33" ht="12.75" customHeight="1" x14ac:dyDescent="0.1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  <c r="AC863" s="9"/>
      <c r="AD863" s="9"/>
      <c r="AE863" s="9"/>
      <c r="AF863" s="9"/>
      <c r="AG863" s="9"/>
    </row>
    <row r="864" spans="1:33" ht="12.75" customHeight="1" x14ac:dyDescent="0.1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  <c r="AC864" s="9"/>
      <c r="AD864" s="9"/>
      <c r="AE864" s="9"/>
      <c r="AF864" s="9"/>
      <c r="AG864" s="9"/>
    </row>
    <row r="865" spans="1:33" ht="12.75" customHeight="1" x14ac:dyDescent="0.1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  <c r="AC865" s="9"/>
      <c r="AD865" s="9"/>
      <c r="AE865" s="9"/>
      <c r="AF865" s="9"/>
      <c r="AG865" s="9"/>
    </row>
    <row r="866" spans="1:33" ht="12.75" customHeight="1" x14ac:dyDescent="0.1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  <c r="AC866" s="9"/>
      <c r="AD866" s="9"/>
      <c r="AE866" s="9"/>
      <c r="AF866" s="9"/>
      <c r="AG866" s="9"/>
    </row>
    <row r="867" spans="1:33" ht="12.75" customHeight="1" x14ac:dyDescent="0.1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  <c r="AC867" s="9"/>
      <c r="AD867" s="9"/>
      <c r="AE867" s="9"/>
      <c r="AF867" s="9"/>
      <c r="AG867" s="9"/>
    </row>
    <row r="868" spans="1:33" ht="12.75" customHeight="1" x14ac:dyDescent="0.1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  <c r="AC868" s="9"/>
      <c r="AD868" s="9"/>
      <c r="AE868" s="9"/>
      <c r="AF868" s="9"/>
      <c r="AG868" s="9"/>
    </row>
    <row r="869" spans="1:33" ht="12.75" customHeight="1" x14ac:dyDescent="0.1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  <c r="AC869" s="9"/>
      <c r="AD869" s="9"/>
      <c r="AE869" s="9"/>
      <c r="AF869" s="9"/>
      <c r="AG869" s="9"/>
    </row>
    <row r="870" spans="1:33" ht="12.75" customHeight="1" x14ac:dyDescent="0.1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  <c r="AC870" s="9"/>
      <c r="AD870" s="9"/>
      <c r="AE870" s="9"/>
      <c r="AF870" s="9"/>
      <c r="AG870" s="9"/>
    </row>
    <row r="871" spans="1:33" ht="12.75" customHeight="1" x14ac:dyDescent="0.1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  <c r="AC871" s="9"/>
      <c r="AD871" s="9"/>
      <c r="AE871" s="9"/>
      <c r="AF871" s="9"/>
      <c r="AG871" s="9"/>
    </row>
    <row r="872" spans="1:33" ht="12.75" customHeight="1" x14ac:dyDescent="0.1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  <c r="AC872" s="9"/>
      <c r="AD872" s="9"/>
      <c r="AE872" s="9"/>
      <c r="AF872" s="9"/>
      <c r="AG872" s="9"/>
    </row>
    <row r="873" spans="1:33" ht="12.75" customHeight="1" x14ac:dyDescent="0.1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  <c r="AC873" s="9"/>
      <c r="AD873" s="9"/>
      <c r="AE873" s="9"/>
      <c r="AF873" s="9"/>
      <c r="AG873" s="9"/>
    </row>
    <row r="874" spans="1:33" ht="12.75" customHeight="1" x14ac:dyDescent="0.1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  <c r="AC874" s="9"/>
      <c r="AD874" s="9"/>
      <c r="AE874" s="9"/>
      <c r="AF874" s="9"/>
      <c r="AG874" s="9"/>
    </row>
    <row r="875" spans="1:33" ht="12.75" customHeight="1" x14ac:dyDescent="0.1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  <c r="AC875" s="9"/>
      <c r="AD875" s="9"/>
      <c r="AE875" s="9"/>
      <c r="AF875" s="9"/>
      <c r="AG875" s="9"/>
    </row>
    <row r="876" spans="1:33" ht="12.75" customHeight="1" x14ac:dyDescent="0.1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  <c r="AC876" s="9"/>
      <c r="AD876" s="9"/>
      <c r="AE876" s="9"/>
      <c r="AF876" s="9"/>
      <c r="AG876" s="9"/>
    </row>
    <row r="877" spans="1:33" ht="12.75" customHeight="1" x14ac:dyDescent="0.1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  <c r="AC877" s="9"/>
      <c r="AD877" s="9"/>
      <c r="AE877" s="9"/>
      <c r="AF877" s="9"/>
      <c r="AG877" s="9"/>
    </row>
    <row r="878" spans="1:33" ht="12.75" customHeight="1" x14ac:dyDescent="0.1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  <c r="AC878" s="9"/>
      <c r="AD878" s="9"/>
      <c r="AE878" s="9"/>
      <c r="AF878" s="9"/>
      <c r="AG878" s="9"/>
    </row>
    <row r="879" spans="1:33" ht="12.75" customHeight="1" x14ac:dyDescent="0.1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  <c r="AC879" s="9"/>
      <c r="AD879" s="9"/>
      <c r="AE879" s="9"/>
      <c r="AF879" s="9"/>
      <c r="AG879" s="9"/>
    </row>
    <row r="880" spans="1:33" ht="12.75" customHeight="1" x14ac:dyDescent="0.1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  <c r="AC880" s="9"/>
      <c r="AD880" s="9"/>
      <c r="AE880" s="9"/>
      <c r="AF880" s="9"/>
      <c r="AG880" s="9"/>
    </row>
    <row r="881" spans="1:33" ht="12.75" customHeight="1" x14ac:dyDescent="0.1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  <c r="AC881" s="9"/>
      <c r="AD881" s="9"/>
      <c r="AE881" s="9"/>
      <c r="AF881" s="9"/>
      <c r="AG881" s="9"/>
    </row>
    <row r="882" spans="1:33" ht="12.75" customHeight="1" x14ac:dyDescent="0.1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  <c r="AC882" s="9"/>
      <c r="AD882" s="9"/>
      <c r="AE882" s="9"/>
      <c r="AF882" s="9"/>
      <c r="AG882" s="9"/>
    </row>
    <row r="883" spans="1:33" ht="12.75" customHeight="1" x14ac:dyDescent="0.1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  <c r="AC883" s="9"/>
      <c r="AD883" s="9"/>
      <c r="AE883" s="9"/>
      <c r="AF883" s="9"/>
      <c r="AG883" s="9"/>
    </row>
    <row r="884" spans="1:33" ht="12.75" customHeight="1" x14ac:dyDescent="0.1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  <c r="AC884" s="9"/>
      <c r="AD884" s="9"/>
      <c r="AE884" s="9"/>
      <c r="AF884" s="9"/>
      <c r="AG884" s="9"/>
    </row>
    <row r="885" spans="1:33" ht="12.75" customHeight="1" x14ac:dyDescent="0.1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  <c r="AC885" s="9"/>
      <c r="AD885" s="9"/>
      <c r="AE885" s="9"/>
      <c r="AF885" s="9"/>
      <c r="AG885" s="9"/>
    </row>
    <row r="886" spans="1:33" ht="12.75" customHeight="1" x14ac:dyDescent="0.1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  <c r="AC886" s="9"/>
      <c r="AD886" s="9"/>
      <c r="AE886" s="9"/>
      <c r="AF886" s="9"/>
      <c r="AG886" s="9"/>
    </row>
    <row r="887" spans="1:33" ht="12.75" customHeight="1" x14ac:dyDescent="0.1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  <c r="AC887" s="9"/>
      <c r="AD887" s="9"/>
      <c r="AE887" s="9"/>
      <c r="AF887" s="9"/>
      <c r="AG887" s="9"/>
    </row>
    <row r="888" spans="1:33" ht="12.75" customHeight="1" x14ac:dyDescent="0.1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  <c r="AC888" s="9"/>
      <c r="AD888" s="9"/>
      <c r="AE888" s="9"/>
      <c r="AF888" s="9"/>
      <c r="AG888" s="9"/>
    </row>
    <row r="889" spans="1:33" ht="12.75" customHeight="1" x14ac:dyDescent="0.1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  <c r="AC889" s="9"/>
      <c r="AD889" s="9"/>
      <c r="AE889" s="9"/>
      <c r="AF889" s="9"/>
      <c r="AG889" s="9"/>
    </row>
    <row r="890" spans="1:33" ht="12.75" customHeight="1" x14ac:dyDescent="0.1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  <c r="AC890" s="9"/>
      <c r="AD890" s="9"/>
      <c r="AE890" s="9"/>
      <c r="AF890" s="9"/>
      <c r="AG890" s="9"/>
    </row>
    <row r="891" spans="1:33" ht="12.75" customHeight="1" x14ac:dyDescent="0.1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  <c r="AC891" s="9"/>
      <c r="AD891" s="9"/>
      <c r="AE891" s="9"/>
      <c r="AF891" s="9"/>
      <c r="AG891" s="9"/>
    </row>
    <row r="892" spans="1:33" ht="12.75" customHeight="1" x14ac:dyDescent="0.1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  <c r="AC892" s="9"/>
      <c r="AD892" s="9"/>
      <c r="AE892" s="9"/>
      <c r="AF892" s="9"/>
      <c r="AG892" s="9"/>
    </row>
    <row r="893" spans="1:33" ht="12.75" customHeight="1" x14ac:dyDescent="0.1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  <c r="AC893" s="9"/>
      <c r="AD893" s="9"/>
      <c r="AE893" s="9"/>
      <c r="AF893" s="9"/>
      <c r="AG893" s="9"/>
    </row>
    <row r="894" spans="1:33" ht="12.75" customHeight="1" x14ac:dyDescent="0.1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  <c r="AC894" s="9"/>
      <c r="AD894" s="9"/>
      <c r="AE894" s="9"/>
      <c r="AF894" s="9"/>
      <c r="AG894" s="9"/>
    </row>
    <row r="895" spans="1:33" ht="12.75" customHeight="1" x14ac:dyDescent="0.1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  <c r="AC895" s="9"/>
      <c r="AD895" s="9"/>
      <c r="AE895" s="9"/>
      <c r="AF895" s="9"/>
      <c r="AG895" s="9"/>
    </row>
    <row r="896" spans="1:33" ht="12.75" customHeight="1" x14ac:dyDescent="0.1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  <c r="AC896" s="9"/>
      <c r="AD896" s="9"/>
      <c r="AE896" s="9"/>
      <c r="AF896" s="9"/>
      <c r="AG896" s="9"/>
    </row>
    <row r="897" spans="1:33" ht="12.75" customHeight="1" x14ac:dyDescent="0.1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  <c r="AC897" s="9"/>
      <c r="AD897" s="9"/>
      <c r="AE897" s="9"/>
      <c r="AF897" s="9"/>
      <c r="AG897" s="9"/>
    </row>
    <row r="898" spans="1:33" ht="12.75" customHeight="1" x14ac:dyDescent="0.1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  <c r="AC898" s="9"/>
      <c r="AD898" s="9"/>
      <c r="AE898" s="9"/>
      <c r="AF898" s="9"/>
      <c r="AG898" s="9"/>
    </row>
    <row r="899" spans="1:33" ht="12.75" customHeight="1" x14ac:dyDescent="0.1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  <c r="AC899" s="9"/>
      <c r="AD899" s="9"/>
      <c r="AE899" s="9"/>
      <c r="AF899" s="9"/>
      <c r="AG899" s="9"/>
    </row>
    <row r="900" spans="1:33" ht="12.75" customHeight="1" x14ac:dyDescent="0.1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  <c r="AC900" s="9"/>
      <c r="AD900" s="9"/>
      <c r="AE900" s="9"/>
      <c r="AF900" s="9"/>
      <c r="AG900" s="9"/>
    </row>
    <row r="901" spans="1:33" ht="12.75" customHeight="1" x14ac:dyDescent="0.1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  <c r="AC901" s="9"/>
      <c r="AD901" s="9"/>
      <c r="AE901" s="9"/>
      <c r="AF901" s="9"/>
      <c r="AG901" s="9"/>
    </row>
    <row r="902" spans="1:33" ht="12.75" customHeight="1" x14ac:dyDescent="0.1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  <c r="AC902" s="9"/>
      <c r="AD902" s="9"/>
      <c r="AE902" s="9"/>
      <c r="AF902" s="9"/>
      <c r="AG902" s="9"/>
    </row>
    <row r="903" spans="1:33" ht="12.75" customHeight="1" x14ac:dyDescent="0.1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  <c r="AC903" s="9"/>
      <c r="AD903" s="9"/>
      <c r="AE903" s="9"/>
      <c r="AF903" s="9"/>
      <c r="AG903" s="9"/>
    </row>
    <row r="904" spans="1:33" ht="12.75" customHeight="1" x14ac:dyDescent="0.1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  <c r="AC904" s="9"/>
      <c r="AD904" s="9"/>
      <c r="AE904" s="9"/>
      <c r="AF904" s="9"/>
      <c r="AG904" s="9"/>
    </row>
    <row r="905" spans="1:33" ht="12.75" customHeight="1" x14ac:dyDescent="0.1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  <c r="AC905" s="9"/>
      <c r="AD905" s="9"/>
      <c r="AE905" s="9"/>
      <c r="AF905" s="9"/>
      <c r="AG905" s="9"/>
    </row>
    <row r="906" spans="1:33" ht="12.75" customHeight="1" x14ac:dyDescent="0.1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  <c r="AC906" s="9"/>
      <c r="AD906" s="9"/>
      <c r="AE906" s="9"/>
      <c r="AF906" s="9"/>
      <c r="AG906" s="9"/>
    </row>
    <row r="907" spans="1:33" ht="12.75" customHeight="1" x14ac:dyDescent="0.1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  <c r="AC907" s="9"/>
      <c r="AD907" s="9"/>
      <c r="AE907" s="9"/>
      <c r="AF907" s="9"/>
      <c r="AG907" s="9"/>
    </row>
    <row r="908" spans="1:33" ht="12.75" customHeight="1" x14ac:dyDescent="0.1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  <c r="AC908" s="9"/>
      <c r="AD908" s="9"/>
      <c r="AE908" s="9"/>
      <c r="AF908" s="9"/>
      <c r="AG908" s="9"/>
    </row>
    <row r="909" spans="1:33" ht="12.75" customHeight="1" x14ac:dyDescent="0.1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  <c r="AC909" s="9"/>
      <c r="AD909" s="9"/>
      <c r="AE909" s="9"/>
      <c r="AF909" s="9"/>
      <c r="AG909" s="9"/>
    </row>
    <row r="910" spans="1:33" ht="12.75" customHeight="1" x14ac:dyDescent="0.1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  <c r="AC910" s="9"/>
      <c r="AD910" s="9"/>
      <c r="AE910" s="9"/>
      <c r="AF910" s="9"/>
      <c r="AG910" s="9"/>
    </row>
    <row r="911" spans="1:33" ht="12.75" customHeight="1" x14ac:dyDescent="0.1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  <c r="AC911" s="9"/>
      <c r="AD911" s="9"/>
      <c r="AE911" s="9"/>
      <c r="AF911" s="9"/>
      <c r="AG911" s="9"/>
    </row>
    <row r="912" spans="1:33" ht="12.75" customHeight="1" x14ac:dyDescent="0.1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  <c r="AC912" s="9"/>
      <c r="AD912" s="9"/>
      <c r="AE912" s="9"/>
      <c r="AF912" s="9"/>
      <c r="AG912" s="9"/>
    </row>
    <row r="913" spans="1:33" ht="12.75" customHeight="1" x14ac:dyDescent="0.1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  <c r="AC913" s="9"/>
      <c r="AD913" s="9"/>
      <c r="AE913" s="9"/>
      <c r="AF913" s="9"/>
      <c r="AG913" s="9"/>
    </row>
    <row r="914" spans="1:33" ht="12.75" customHeight="1" x14ac:dyDescent="0.1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  <c r="AC914" s="9"/>
      <c r="AD914" s="9"/>
      <c r="AE914" s="9"/>
      <c r="AF914" s="9"/>
      <c r="AG914" s="9"/>
    </row>
    <row r="915" spans="1:33" ht="12.75" customHeight="1" x14ac:dyDescent="0.1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  <c r="AC915" s="9"/>
      <c r="AD915" s="9"/>
      <c r="AE915" s="9"/>
      <c r="AF915" s="9"/>
      <c r="AG915" s="9"/>
    </row>
    <row r="916" spans="1:33" ht="12.75" customHeight="1" x14ac:dyDescent="0.1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  <c r="AC916" s="9"/>
      <c r="AD916" s="9"/>
      <c r="AE916" s="9"/>
      <c r="AF916" s="9"/>
      <c r="AG916" s="9"/>
    </row>
    <row r="917" spans="1:33" ht="12.75" customHeight="1" x14ac:dyDescent="0.1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  <c r="AC917" s="9"/>
      <c r="AD917" s="9"/>
      <c r="AE917" s="9"/>
      <c r="AF917" s="9"/>
      <c r="AG917" s="9"/>
    </row>
    <row r="918" spans="1:33" ht="12.75" customHeight="1" x14ac:dyDescent="0.1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  <c r="AC918" s="9"/>
      <c r="AD918" s="9"/>
      <c r="AE918" s="9"/>
      <c r="AF918" s="9"/>
      <c r="AG918" s="9"/>
    </row>
    <row r="919" spans="1:33" ht="12.75" customHeight="1" x14ac:dyDescent="0.1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  <c r="AC919" s="9"/>
      <c r="AD919" s="9"/>
      <c r="AE919" s="9"/>
      <c r="AF919" s="9"/>
      <c r="AG919" s="9"/>
    </row>
    <row r="920" spans="1:33" ht="12.75" customHeight="1" x14ac:dyDescent="0.1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  <c r="AC920" s="9"/>
      <c r="AD920" s="9"/>
      <c r="AE920" s="9"/>
      <c r="AF920" s="9"/>
      <c r="AG920" s="9"/>
    </row>
    <row r="921" spans="1:33" ht="12.75" customHeight="1" x14ac:dyDescent="0.1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  <c r="AC921" s="9"/>
      <c r="AD921" s="9"/>
      <c r="AE921" s="9"/>
      <c r="AF921" s="9"/>
      <c r="AG921" s="9"/>
    </row>
    <row r="922" spans="1:33" ht="12.75" customHeight="1" x14ac:dyDescent="0.1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  <c r="AC922" s="9"/>
      <c r="AD922" s="9"/>
      <c r="AE922" s="9"/>
      <c r="AF922" s="9"/>
      <c r="AG922" s="9"/>
    </row>
    <row r="923" spans="1:33" ht="12.75" customHeight="1" x14ac:dyDescent="0.1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  <c r="AC923" s="9"/>
      <c r="AD923" s="9"/>
      <c r="AE923" s="9"/>
      <c r="AF923" s="9"/>
      <c r="AG923" s="9"/>
    </row>
    <row r="924" spans="1:33" ht="12.75" customHeight="1" x14ac:dyDescent="0.1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  <c r="AC924" s="9"/>
      <c r="AD924" s="9"/>
      <c r="AE924" s="9"/>
      <c r="AF924" s="9"/>
      <c r="AG924" s="9"/>
    </row>
    <row r="925" spans="1:33" ht="12.75" customHeight="1" x14ac:dyDescent="0.1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  <c r="AC925" s="9"/>
      <c r="AD925" s="9"/>
      <c r="AE925" s="9"/>
      <c r="AF925" s="9"/>
      <c r="AG925" s="9"/>
    </row>
    <row r="926" spans="1:33" ht="12.75" customHeight="1" x14ac:dyDescent="0.1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  <c r="AC926" s="9"/>
      <c r="AD926" s="9"/>
      <c r="AE926" s="9"/>
      <c r="AF926" s="9"/>
      <c r="AG926" s="9"/>
    </row>
    <row r="927" spans="1:33" ht="12.75" customHeight="1" x14ac:dyDescent="0.1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  <c r="AC927" s="9"/>
      <c r="AD927" s="9"/>
      <c r="AE927" s="9"/>
      <c r="AF927" s="9"/>
      <c r="AG927" s="9"/>
    </row>
    <row r="928" spans="1:33" ht="12.75" customHeight="1" x14ac:dyDescent="0.1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  <c r="AC928" s="9"/>
      <c r="AD928" s="9"/>
      <c r="AE928" s="9"/>
      <c r="AF928" s="9"/>
      <c r="AG928" s="9"/>
    </row>
    <row r="929" spans="1:33" ht="12.75" customHeight="1" x14ac:dyDescent="0.1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  <c r="AC929" s="9"/>
      <c r="AD929" s="9"/>
      <c r="AE929" s="9"/>
      <c r="AF929" s="9"/>
      <c r="AG929" s="9"/>
    </row>
    <row r="930" spans="1:33" ht="12.75" customHeight="1" x14ac:dyDescent="0.1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  <c r="AC930" s="9"/>
      <c r="AD930" s="9"/>
      <c r="AE930" s="9"/>
      <c r="AF930" s="9"/>
      <c r="AG930" s="9"/>
    </row>
    <row r="931" spans="1:33" ht="12.75" customHeight="1" x14ac:dyDescent="0.1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  <c r="AC931" s="9"/>
      <c r="AD931" s="9"/>
      <c r="AE931" s="9"/>
      <c r="AF931" s="9"/>
      <c r="AG931" s="9"/>
    </row>
    <row r="932" spans="1:33" ht="12.75" customHeight="1" x14ac:dyDescent="0.1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  <c r="AC932" s="9"/>
      <c r="AD932" s="9"/>
      <c r="AE932" s="9"/>
      <c r="AF932" s="9"/>
      <c r="AG932" s="9"/>
    </row>
    <row r="933" spans="1:33" ht="12.75" customHeight="1" x14ac:dyDescent="0.1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  <c r="AC933" s="9"/>
      <c r="AD933" s="9"/>
      <c r="AE933" s="9"/>
      <c r="AF933" s="9"/>
      <c r="AG933" s="9"/>
    </row>
    <row r="934" spans="1:33" ht="12.75" customHeight="1" x14ac:dyDescent="0.1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  <c r="AC934" s="9"/>
      <c r="AD934" s="9"/>
      <c r="AE934" s="9"/>
      <c r="AF934" s="9"/>
      <c r="AG934" s="9"/>
    </row>
    <row r="935" spans="1:33" ht="12.75" customHeight="1" x14ac:dyDescent="0.1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  <c r="AC935" s="9"/>
      <c r="AD935" s="9"/>
      <c r="AE935" s="9"/>
      <c r="AF935" s="9"/>
      <c r="AG935" s="9"/>
    </row>
    <row r="936" spans="1:33" ht="12.75" customHeight="1" x14ac:dyDescent="0.1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  <c r="AC936" s="9"/>
      <c r="AD936" s="9"/>
      <c r="AE936" s="9"/>
      <c r="AF936" s="9"/>
      <c r="AG936" s="9"/>
    </row>
    <row r="937" spans="1:33" ht="12.75" customHeight="1" x14ac:dyDescent="0.1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  <c r="AC937" s="9"/>
      <c r="AD937" s="9"/>
      <c r="AE937" s="9"/>
      <c r="AF937" s="9"/>
      <c r="AG937" s="9"/>
    </row>
    <row r="938" spans="1:33" ht="12.75" customHeight="1" x14ac:dyDescent="0.1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  <c r="AC938" s="9"/>
      <c r="AD938" s="9"/>
      <c r="AE938" s="9"/>
      <c r="AF938" s="9"/>
      <c r="AG938" s="9"/>
    </row>
    <row r="939" spans="1:33" ht="12.75" customHeight="1" x14ac:dyDescent="0.1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  <c r="AC939" s="9"/>
      <c r="AD939" s="9"/>
      <c r="AE939" s="9"/>
      <c r="AF939" s="9"/>
      <c r="AG939" s="9"/>
    </row>
    <row r="940" spans="1:33" ht="12.75" customHeight="1" x14ac:dyDescent="0.1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  <c r="AC940" s="9"/>
      <c r="AD940" s="9"/>
      <c r="AE940" s="9"/>
      <c r="AF940" s="9"/>
      <c r="AG940" s="9"/>
    </row>
    <row r="941" spans="1:33" ht="12.75" customHeight="1" x14ac:dyDescent="0.1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  <c r="AC941" s="9"/>
      <c r="AD941" s="9"/>
      <c r="AE941" s="9"/>
      <c r="AF941" s="9"/>
      <c r="AG941" s="9"/>
    </row>
    <row r="942" spans="1:33" ht="12.75" customHeight="1" x14ac:dyDescent="0.1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  <c r="AC942" s="9"/>
      <c r="AD942" s="9"/>
      <c r="AE942" s="9"/>
      <c r="AF942" s="9"/>
      <c r="AG942" s="9"/>
    </row>
    <row r="943" spans="1:33" ht="12.75" customHeight="1" x14ac:dyDescent="0.1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  <c r="AC943" s="9"/>
      <c r="AD943" s="9"/>
      <c r="AE943" s="9"/>
      <c r="AF943" s="9"/>
      <c r="AG943" s="9"/>
    </row>
    <row r="944" spans="1:33" ht="12.75" customHeight="1" x14ac:dyDescent="0.1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  <c r="AC944" s="9"/>
      <c r="AD944" s="9"/>
      <c r="AE944" s="9"/>
      <c r="AF944" s="9"/>
      <c r="AG944" s="9"/>
    </row>
    <row r="945" spans="1:33" ht="12.75" customHeight="1" x14ac:dyDescent="0.1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  <c r="AC945" s="9"/>
      <c r="AD945" s="9"/>
      <c r="AE945" s="9"/>
      <c r="AF945" s="9"/>
      <c r="AG945" s="9"/>
    </row>
    <row r="946" spans="1:33" ht="12.75" customHeight="1" x14ac:dyDescent="0.1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  <c r="AC946" s="9"/>
      <c r="AD946" s="9"/>
      <c r="AE946" s="9"/>
      <c r="AF946" s="9"/>
      <c r="AG946" s="9"/>
    </row>
    <row r="947" spans="1:33" ht="12.75" customHeight="1" x14ac:dyDescent="0.1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  <c r="AC947" s="9"/>
      <c r="AD947" s="9"/>
      <c r="AE947" s="9"/>
      <c r="AF947" s="9"/>
      <c r="AG947" s="9"/>
    </row>
    <row r="948" spans="1:33" ht="12.75" customHeight="1" x14ac:dyDescent="0.1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  <c r="AC948" s="9"/>
      <c r="AD948" s="9"/>
      <c r="AE948" s="9"/>
      <c r="AF948" s="9"/>
      <c r="AG948" s="9"/>
    </row>
    <row r="949" spans="1:33" ht="12.75" customHeight="1" x14ac:dyDescent="0.1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  <c r="AC949" s="9"/>
      <c r="AD949" s="9"/>
      <c r="AE949" s="9"/>
      <c r="AF949" s="9"/>
      <c r="AG949" s="9"/>
    </row>
    <row r="950" spans="1:33" ht="12.75" customHeight="1" x14ac:dyDescent="0.1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  <c r="AC950" s="9"/>
      <c r="AD950" s="9"/>
      <c r="AE950" s="9"/>
      <c r="AF950" s="9"/>
      <c r="AG950" s="9"/>
    </row>
    <row r="951" spans="1:33" ht="12.75" customHeight="1" x14ac:dyDescent="0.1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  <c r="AC951" s="9"/>
      <c r="AD951" s="9"/>
      <c r="AE951" s="9"/>
      <c r="AF951" s="9"/>
      <c r="AG951" s="9"/>
    </row>
    <row r="952" spans="1:33" ht="12.75" customHeight="1" x14ac:dyDescent="0.1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  <c r="AC952" s="9"/>
      <c r="AD952" s="9"/>
      <c r="AE952" s="9"/>
      <c r="AF952" s="9"/>
      <c r="AG952" s="9"/>
    </row>
    <row r="953" spans="1:33" ht="12.75" customHeight="1" x14ac:dyDescent="0.1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  <c r="AC953" s="9"/>
      <c r="AD953" s="9"/>
      <c r="AE953" s="9"/>
      <c r="AF953" s="9"/>
      <c r="AG953" s="9"/>
    </row>
    <row r="954" spans="1:33" ht="12.75" customHeight="1" x14ac:dyDescent="0.1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  <c r="AC954" s="9"/>
      <c r="AD954" s="9"/>
      <c r="AE954" s="9"/>
      <c r="AF954" s="9"/>
      <c r="AG954" s="9"/>
    </row>
    <row r="955" spans="1:33" ht="12.75" customHeight="1" x14ac:dyDescent="0.1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  <c r="AC955" s="9"/>
      <c r="AD955" s="9"/>
      <c r="AE955" s="9"/>
      <c r="AF955" s="9"/>
      <c r="AG955" s="9"/>
    </row>
    <row r="956" spans="1:33" ht="12.75" customHeight="1" x14ac:dyDescent="0.1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  <c r="AC956" s="9"/>
      <c r="AD956" s="9"/>
      <c r="AE956" s="9"/>
      <c r="AF956" s="9"/>
      <c r="AG956" s="9"/>
    </row>
    <row r="957" spans="1:33" ht="12.75" customHeight="1" x14ac:dyDescent="0.1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  <c r="AC957" s="9"/>
      <c r="AD957" s="9"/>
      <c r="AE957" s="9"/>
      <c r="AF957" s="9"/>
      <c r="AG957" s="9"/>
    </row>
    <row r="958" spans="1:33" ht="12.75" customHeight="1" x14ac:dyDescent="0.1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  <c r="AC958" s="9"/>
      <c r="AD958" s="9"/>
      <c r="AE958" s="9"/>
      <c r="AF958" s="9"/>
      <c r="AG958" s="9"/>
    </row>
    <row r="959" spans="1:33" ht="12.75" customHeight="1" x14ac:dyDescent="0.1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  <c r="AC959" s="9"/>
      <c r="AD959" s="9"/>
      <c r="AE959" s="9"/>
      <c r="AF959" s="9"/>
      <c r="AG959" s="9"/>
    </row>
    <row r="960" spans="1:33" ht="12.75" customHeight="1" x14ac:dyDescent="0.1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  <c r="AC960" s="9"/>
      <c r="AD960" s="9"/>
      <c r="AE960" s="9"/>
      <c r="AF960" s="9"/>
      <c r="AG960" s="9"/>
    </row>
    <row r="961" spans="1:33" ht="12.75" customHeight="1" x14ac:dyDescent="0.1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  <c r="AC961" s="9"/>
      <c r="AD961" s="9"/>
      <c r="AE961" s="9"/>
      <c r="AF961" s="9"/>
      <c r="AG961" s="9"/>
    </row>
    <row r="962" spans="1:33" ht="12.75" customHeight="1" x14ac:dyDescent="0.1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  <c r="AC962" s="9"/>
      <c r="AD962" s="9"/>
      <c r="AE962" s="9"/>
      <c r="AF962" s="9"/>
      <c r="AG962" s="9"/>
    </row>
    <row r="963" spans="1:33" ht="12.75" customHeight="1" x14ac:dyDescent="0.1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  <c r="AC963" s="9"/>
      <c r="AD963" s="9"/>
      <c r="AE963" s="9"/>
      <c r="AF963" s="9"/>
      <c r="AG963" s="9"/>
    </row>
    <row r="964" spans="1:33" ht="12.75" customHeight="1" x14ac:dyDescent="0.15">
      <c r="A964" s="9"/>
      <c r="B964" s="9"/>
      <c r="C964" s="9"/>
      <c r="D964" s="9"/>
      <c r="E964" s="9"/>
      <c r="F964" s="9"/>
      <c r="G964" s="9"/>
      <c r="H964" s="9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  <c r="AC964" s="9"/>
      <c r="AD964" s="9"/>
      <c r="AE964" s="9"/>
      <c r="AF964" s="9"/>
      <c r="AG964" s="9"/>
    </row>
    <row r="965" spans="1:33" ht="12.75" customHeight="1" x14ac:dyDescent="0.15">
      <c r="A965" s="9"/>
      <c r="B965" s="9"/>
      <c r="C965" s="9"/>
      <c r="D965" s="9"/>
      <c r="E965" s="9"/>
      <c r="F965" s="9"/>
      <c r="G965" s="9"/>
      <c r="H965" s="9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  <c r="AC965" s="9"/>
      <c r="AD965" s="9"/>
      <c r="AE965" s="9"/>
      <c r="AF965" s="9"/>
      <c r="AG965" s="9"/>
    </row>
    <row r="966" spans="1:33" ht="12.75" customHeight="1" x14ac:dyDescent="0.15">
      <c r="A966" s="9"/>
      <c r="B966" s="9"/>
      <c r="C966" s="9"/>
      <c r="D966" s="9"/>
      <c r="E966" s="9"/>
      <c r="F966" s="9"/>
      <c r="G966" s="9"/>
      <c r="H966" s="9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  <c r="AC966" s="9"/>
      <c r="AD966" s="9"/>
      <c r="AE966" s="9"/>
      <c r="AF966" s="9"/>
      <c r="AG966" s="9"/>
    </row>
    <row r="967" spans="1:33" ht="12.75" customHeight="1" x14ac:dyDescent="0.15">
      <c r="A967" s="9"/>
      <c r="B967" s="9"/>
      <c r="C967" s="9"/>
      <c r="D967" s="9"/>
      <c r="E967" s="9"/>
      <c r="F967" s="9"/>
      <c r="G967" s="9"/>
      <c r="H967" s="9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  <c r="AC967" s="9"/>
      <c r="AD967" s="9"/>
      <c r="AE967" s="9"/>
      <c r="AF967" s="9"/>
      <c r="AG967" s="9"/>
    </row>
    <row r="968" spans="1:33" ht="12.75" customHeight="1" x14ac:dyDescent="0.15">
      <c r="A968" s="9"/>
      <c r="B968" s="9"/>
      <c r="C968" s="9"/>
      <c r="D968" s="9"/>
      <c r="E968" s="9"/>
      <c r="F968" s="9"/>
      <c r="G968" s="9"/>
      <c r="H968" s="9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  <c r="AC968" s="9"/>
      <c r="AD968" s="9"/>
      <c r="AE968" s="9"/>
      <c r="AF968" s="9"/>
      <c r="AG968" s="9"/>
    </row>
    <row r="969" spans="1:33" ht="12.75" customHeight="1" x14ac:dyDescent="0.15">
      <c r="A969" s="9"/>
      <c r="B969" s="9"/>
      <c r="C969" s="9"/>
      <c r="D969" s="9"/>
      <c r="E969" s="9"/>
      <c r="F969" s="9"/>
      <c r="G969" s="9"/>
      <c r="H969" s="9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  <c r="AC969" s="9"/>
      <c r="AD969" s="9"/>
      <c r="AE969" s="9"/>
      <c r="AF969" s="9"/>
      <c r="AG969" s="9"/>
    </row>
    <row r="970" spans="1:33" ht="12.75" customHeight="1" x14ac:dyDescent="0.15">
      <c r="A970" s="9"/>
      <c r="B970" s="9"/>
      <c r="C970" s="9"/>
      <c r="D970" s="9"/>
      <c r="E970" s="9"/>
      <c r="F970" s="9"/>
      <c r="G970" s="9"/>
      <c r="H970" s="9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  <c r="AC970" s="9"/>
      <c r="AD970" s="9"/>
      <c r="AE970" s="9"/>
      <c r="AF970" s="9"/>
      <c r="AG970" s="9"/>
    </row>
    <row r="971" spans="1:33" ht="12.75" customHeight="1" x14ac:dyDescent="0.15">
      <c r="A971" s="9"/>
      <c r="B971" s="9"/>
      <c r="C971" s="9"/>
      <c r="D971" s="9"/>
      <c r="E971" s="9"/>
      <c r="F971" s="9"/>
      <c r="G971" s="9"/>
      <c r="H971" s="9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  <c r="AC971" s="9"/>
      <c r="AD971" s="9"/>
      <c r="AE971" s="9"/>
      <c r="AF971" s="9"/>
      <c r="AG971" s="9"/>
    </row>
    <row r="972" spans="1:33" ht="12.75" customHeight="1" x14ac:dyDescent="0.15">
      <c r="A972" s="9"/>
      <c r="B972" s="9"/>
      <c r="C972" s="9"/>
      <c r="D972" s="9"/>
      <c r="E972" s="9"/>
      <c r="F972" s="9"/>
      <c r="G972" s="9"/>
      <c r="H972" s="9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  <c r="AC972" s="9"/>
      <c r="AD972" s="9"/>
      <c r="AE972" s="9"/>
      <c r="AF972" s="9"/>
      <c r="AG972" s="9"/>
    </row>
    <row r="973" spans="1:33" ht="12.75" customHeight="1" x14ac:dyDescent="0.15">
      <c r="A973" s="9"/>
      <c r="B973" s="9"/>
      <c r="C973" s="9"/>
      <c r="D973" s="9"/>
      <c r="E973" s="9"/>
      <c r="F973" s="9"/>
      <c r="G973" s="9"/>
      <c r="H973" s="9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  <c r="AC973" s="9"/>
      <c r="AD973" s="9"/>
      <c r="AE973" s="9"/>
      <c r="AF973" s="9"/>
      <c r="AG973" s="9"/>
    </row>
    <row r="974" spans="1:33" ht="12.75" customHeight="1" x14ac:dyDescent="0.15">
      <c r="A974" s="9"/>
      <c r="B974" s="9"/>
      <c r="C974" s="9"/>
      <c r="D974" s="9"/>
      <c r="E974" s="9"/>
      <c r="F974" s="9"/>
      <c r="G974" s="9"/>
      <c r="H974" s="9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  <c r="AC974" s="9"/>
      <c r="AD974" s="9"/>
      <c r="AE974" s="9"/>
      <c r="AF974" s="9"/>
      <c r="AG974" s="9"/>
    </row>
    <row r="975" spans="1:33" ht="12.75" customHeight="1" x14ac:dyDescent="0.15">
      <c r="A975" s="9"/>
      <c r="B975" s="9"/>
      <c r="C975" s="9"/>
      <c r="D975" s="9"/>
      <c r="E975" s="9"/>
      <c r="F975" s="9"/>
      <c r="G975" s="9"/>
      <c r="H975" s="9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  <c r="AC975" s="9"/>
      <c r="AD975" s="9"/>
      <c r="AE975" s="9"/>
      <c r="AF975" s="9"/>
      <c r="AG975" s="9"/>
    </row>
    <row r="976" spans="1:33" ht="12.75" customHeight="1" x14ac:dyDescent="0.15">
      <c r="A976" s="9"/>
      <c r="B976" s="9"/>
      <c r="C976" s="9"/>
      <c r="D976" s="9"/>
      <c r="E976" s="9"/>
      <c r="F976" s="9"/>
      <c r="G976" s="9"/>
      <c r="H976" s="9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  <c r="AC976" s="9"/>
      <c r="AD976" s="9"/>
      <c r="AE976" s="9"/>
      <c r="AF976" s="9"/>
      <c r="AG976" s="9"/>
    </row>
    <row r="977" spans="1:33" ht="12.75" customHeight="1" x14ac:dyDescent="0.15">
      <c r="A977" s="9"/>
      <c r="B977" s="9"/>
      <c r="C977" s="9"/>
      <c r="D977" s="9"/>
      <c r="E977" s="9"/>
      <c r="F977" s="9"/>
      <c r="G977" s="9"/>
      <c r="H977" s="9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  <c r="AC977" s="9"/>
      <c r="AD977" s="9"/>
      <c r="AE977" s="9"/>
      <c r="AF977" s="9"/>
      <c r="AG977" s="9"/>
    </row>
    <row r="978" spans="1:33" ht="12.75" customHeight="1" x14ac:dyDescent="0.15">
      <c r="A978" s="9"/>
      <c r="B978" s="9"/>
      <c r="C978" s="9"/>
      <c r="D978" s="9"/>
      <c r="E978" s="9"/>
      <c r="F978" s="9"/>
      <c r="G978" s="9"/>
      <c r="H978" s="9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  <c r="AC978" s="9"/>
      <c r="AD978" s="9"/>
      <c r="AE978" s="9"/>
      <c r="AF978" s="9"/>
      <c r="AG978" s="9"/>
    </row>
    <row r="979" spans="1:33" ht="12.75" customHeight="1" x14ac:dyDescent="0.15">
      <c r="A979" s="9"/>
      <c r="B979" s="9"/>
      <c r="C979" s="9"/>
      <c r="D979" s="9"/>
      <c r="E979" s="9"/>
      <c r="F979" s="9"/>
      <c r="G979" s="9"/>
      <c r="H979" s="9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  <c r="AC979" s="9"/>
      <c r="AD979" s="9"/>
      <c r="AE979" s="9"/>
      <c r="AF979" s="9"/>
      <c r="AG979" s="9"/>
    </row>
    <row r="980" spans="1:33" ht="12.75" customHeight="1" x14ac:dyDescent="0.15">
      <c r="A980" s="9"/>
      <c r="B980" s="9"/>
      <c r="C980" s="9"/>
      <c r="D980" s="9"/>
      <c r="E980" s="9"/>
      <c r="F980" s="9"/>
      <c r="G980" s="9"/>
      <c r="H980" s="9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  <c r="AC980" s="9"/>
      <c r="AD980" s="9"/>
      <c r="AE980" s="9"/>
      <c r="AF980" s="9"/>
      <c r="AG980" s="9"/>
    </row>
    <row r="981" spans="1:33" ht="12.75" customHeight="1" x14ac:dyDescent="0.15">
      <c r="A981" s="9"/>
      <c r="B981" s="9"/>
      <c r="C981" s="9"/>
      <c r="D981" s="9"/>
      <c r="E981" s="9"/>
      <c r="F981" s="9"/>
      <c r="G981" s="9"/>
      <c r="H981" s="9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  <c r="AC981" s="9"/>
      <c r="AD981" s="9"/>
      <c r="AE981" s="9"/>
      <c r="AF981" s="9"/>
      <c r="AG981" s="9"/>
    </row>
    <row r="982" spans="1:33" ht="12.75" customHeight="1" x14ac:dyDescent="0.15">
      <c r="A982" s="9"/>
      <c r="B982" s="9"/>
      <c r="C982" s="9"/>
      <c r="D982" s="9"/>
      <c r="E982" s="9"/>
      <c r="F982" s="9"/>
      <c r="G982" s="9"/>
      <c r="H982" s="9"/>
      <c r="I982" s="9"/>
      <c r="J982" s="9"/>
      <c r="K982" s="9"/>
      <c r="L982" s="9"/>
      <c r="M982" s="9"/>
      <c r="N982" s="9"/>
      <c r="O982" s="9"/>
      <c r="P982" s="9"/>
      <c r="Q982" s="9"/>
      <c r="R982" s="9"/>
      <c r="S982" s="9"/>
      <c r="T982" s="9"/>
      <c r="U982" s="9"/>
      <c r="V982" s="9"/>
      <c r="W982" s="9"/>
      <c r="X982" s="9"/>
      <c r="Y982" s="9"/>
      <c r="Z982" s="9"/>
      <c r="AA982" s="9"/>
      <c r="AB982" s="9"/>
      <c r="AC982" s="9"/>
      <c r="AD982" s="9"/>
      <c r="AE982" s="9"/>
      <c r="AF982" s="9"/>
      <c r="AG982" s="9"/>
    </row>
    <row r="983" spans="1:33" ht="12.75" customHeight="1" x14ac:dyDescent="0.15">
      <c r="A983" s="9"/>
      <c r="B983" s="9"/>
      <c r="C983" s="9"/>
      <c r="D983" s="9"/>
      <c r="E983" s="9"/>
      <c r="F983" s="9"/>
      <c r="G983" s="9"/>
      <c r="H983" s="9"/>
      <c r="I983" s="9"/>
      <c r="J983" s="9"/>
      <c r="K983" s="9"/>
      <c r="L983" s="9"/>
      <c r="M983" s="9"/>
      <c r="N983" s="9"/>
      <c r="O983" s="9"/>
      <c r="P983" s="9"/>
      <c r="Q983" s="9"/>
      <c r="R983" s="9"/>
      <c r="S983" s="9"/>
      <c r="T983" s="9"/>
      <c r="U983" s="9"/>
      <c r="V983" s="9"/>
      <c r="W983" s="9"/>
      <c r="X983" s="9"/>
      <c r="Y983" s="9"/>
      <c r="Z983" s="9"/>
      <c r="AA983" s="9"/>
      <c r="AB983" s="9"/>
      <c r="AC983" s="9"/>
      <c r="AD983" s="9"/>
      <c r="AE983" s="9"/>
      <c r="AF983" s="9"/>
      <c r="AG983" s="9"/>
    </row>
    <row r="984" spans="1:33" ht="12.75" customHeight="1" x14ac:dyDescent="0.15">
      <c r="A984" s="9"/>
      <c r="B984" s="9"/>
      <c r="C984" s="9"/>
      <c r="D984" s="9"/>
      <c r="E984" s="9"/>
      <c r="F984" s="9"/>
      <c r="G984" s="9"/>
      <c r="H984" s="9"/>
      <c r="I984" s="9"/>
      <c r="J984" s="9"/>
      <c r="K984" s="9"/>
      <c r="L984" s="9"/>
      <c r="M984" s="9"/>
      <c r="N984" s="9"/>
      <c r="O984" s="9"/>
      <c r="P984" s="9"/>
      <c r="Q984" s="9"/>
      <c r="R984" s="9"/>
      <c r="S984" s="9"/>
      <c r="T984" s="9"/>
      <c r="U984" s="9"/>
      <c r="V984" s="9"/>
      <c r="W984" s="9"/>
      <c r="X984" s="9"/>
      <c r="Y984" s="9"/>
      <c r="Z984" s="9"/>
      <c r="AA984" s="9"/>
      <c r="AB984" s="9"/>
      <c r="AC984" s="9"/>
      <c r="AD984" s="9"/>
      <c r="AE984" s="9"/>
      <c r="AF984" s="9"/>
      <c r="AG984" s="9"/>
    </row>
    <row r="985" spans="1:33" ht="12.75" customHeight="1" x14ac:dyDescent="0.15">
      <c r="A985" s="9"/>
      <c r="B985" s="9"/>
      <c r="C985" s="9"/>
      <c r="D985" s="9"/>
      <c r="E985" s="9"/>
      <c r="F985" s="9"/>
      <c r="G985" s="9"/>
      <c r="H985" s="9"/>
      <c r="I985" s="9"/>
      <c r="J985" s="9"/>
      <c r="K985" s="9"/>
      <c r="L985" s="9"/>
      <c r="M985" s="9"/>
      <c r="N985" s="9"/>
      <c r="O985" s="9"/>
      <c r="P985" s="9"/>
      <c r="Q985" s="9"/>
      <c r="R985" s="9"/>
      <c r="S985" s="9"/>
      <c r="T985" s="9"/>
      <c r="U985" s="9"/>
      <c r="V985" s="9"/>
      <c r="W985" s="9"/>
      <c r="X985" s="9"/>
      <c r="Y985" s="9"/>
      <c r="Z985" s="9"/>
      <c r="AA985" s="9"/>
      <c r="AB985" s="9"/>
      <c r="AC985" s="9"/>
      <c r="AD985" s="9"/>
      <c r="AE985" s="9"/>
      <c r="AF985" s="9"/>
      <c r="AG985" s="9"/>
    </row>
    <row r="986" spans="1:33" ht="12.75" customHeight="1" x14ac:dyDescent="0.15">
      <c r="A986" s="9"/>
      <c r="B986" s="9"/>
      <c r="C986" s="9"/>
      <c r="D986" s="9"/>
      <c r="E986" s="9"/>
      <c r="F986" s="9"/>
      <c r="G986" s="9"/>
      <c r="H986" s="9"/>
      <c r="I986" s="9"/>
      <c r="J986" s="9"/>
      <c r="K986" s="9"/>
      <c r="L986" s="9"/>
      <c r="M986" s="9"/>
      <c r="N986" s="9"/>
      <c r="O986" s="9"/>
      <c r="P986" s="9"/>
      <c r="Q986" s="9"/>
      <c r="R986" s="9"/>
      <c r="S986" s="9"/>
      <c r="T986" s="9"/>
      <c r="U986" s="9"/>
      <c r="V986" s="9"/>
      <c r="W986" s="9"/>
      <c r="X986" s="9"/>
      <c r="Y986" s="9"/>
      <c r="Z986" s="9"/>
      <c r="AA986" s="9"/>
      <c r="AB986" s="9"/>
      <c r="AC986" s="9"/>
      <c r="AD986" s="9"/>
      <c r="AE986" s="9"/>
      <c r="AF986" s="9"/>
      <c r="AG986" s="9"/>
    </row>
    <row r="987" spans="1:33" ht="12.75" customHeight="1" x14ac:dyDescent="0.15">
      <c r="A987" s="9"/>
      <c r="B987" s="9"/>
      <c r="C987" s="9"/>
      <c r="D987" s="9"/>
      <c r="E987" s="9"/>
      <c r="F987" s="9"/>
      <c r="G987" s="9"/>
      <c r="H987" s="9"/>
      <c r="I987" s="9"/>
      <c r="J987" s="9"/>
      <c r="K987" s="9"/>
      <c r="L987" s="9"/>
      <c r="M987" s="9"/>
      <c r="N987" s="9"/>
      <c r="O987" s="9"/>
      <c r="P987" s="9"/>
      <c r="Q987" s="9"/>
      <c r="R987" s="9"/>
      <c r="S987" s="9"/>
      <c r="T987" s="9"/>
      <c r="U987" s="9"/>
      <c r="V987" s="9"/>
      <c r="W987" s="9"/>
      <c r="X987" s="9"/>
      <c r="Y987" s="9"/>
      <c r="Z987" s="9"/>
      <c r="AA987" s="9"/>
      <c r="AB987" s="9"/>
      <c r="AC987" s="9"/>
      <c r="AD987" s="9"/>
      <c r="AE987" s="9"/>
      <c r="AF987" s="9"/>
      <c r="AG987" s="9"/>
    </row>
    <row r="988" spans="1:33" ht="12.75" customHeight="1" x14ac:dyDescent="0.15">
      <c r="A988" s="9"/>
      <c r="B988" s="9"/>
      <c r="C988" s="9"/>
      <c r="D988" s="9"/>
      <c r="E988" s="9"/>
      <c r="F988" s="9"/>
      <c r="G988" s="9"/>
      <c r="H988" s="9"/>
      <c r="I988" s="9"/>
      <c r="J988" s="9"/>
      <c r="K988" s="9"/>
      <c r="L988" s="9"/>
      <c r="M988" s="9"/>
      <c r="N988" s="9"/>
      <c r="O988" s="9"/>
      <c r="P988" s="9"/>
      <c r="Q988" s="9"/>
      <c r="R988" s="9"/>
      <c r="S988" s="9"/>
      <c r="T988" s="9"/>
      <c r="U988" s="9"/>
      <c r="V988" s="9"/>
      <c r="W988" s="9"/>
      <c r="X988" s="9"/>
      <c r="Y988" s="9"/>
      <c r="Z988" s="9"/>
      <c r="AA988" s="9"/>
      <c r="AB988" s="9"/>
      <c r="AC988" s="9"/>
      <c r="AD988" s="9"/>
      <c r="AE988" s="9"/>
      <c r="AF988" s="9"/>
      <c r="AG988" s="9"/>
    </row>
    <row r="989" spans="1:33" ht="12.75" customHeight="1" x14ac:dyDescent="0.15">
      <c r="A989" s="9"/>
      <c r="B989" s="9"/>
      <c r="C989" s="9"/>
      <c r="D989" s="9"/>
      <c r="E989" s="9"/>
      <c r="F989" s="9"/>
      <c r="G989" s="9"/>
      <c r="H989" s="9"/>
      <c r="I989" s="9"/>
      <c r="J989" s="9"/>
      <c r="K989" s="9"/>
      <c r="L989" s="9"/>
      <c r="M989" s="9"/>
      <c r="N989" s="9"/>
      <c r="O989" s="9"/>
      <c r="P989" s="9"/>
      <c r="Q989" s="9"/>
      <c r="R989" s="9"/>
      <c r="S989" s="9"/>
      <c r="T989" s="9"/>
      <c r="U989" s="9"/>
      <c r="V989" s="9"/>
      <c r="W989" s="9"/>
      <c r="X989" s="9"/>
      <c r="Y989" s="9"/>
      <c r="Z989" s="9"/>
      <c r="AA989" s="9"/>
      <c r="AB989" s="9"/>
      <c r="AC989" s="9"/>
      <c r="AD989" s="9"/>
      <c r="AE989" s="9"/>
      <c r="AF989" s="9"/>
      <c r="AG989" s="9"/>
    </row>
    <row r="990" spans="1:33" ht="12.75" customHeight="1" x14ac:dyDescent="0.15">
      <c r="A990" s="9"/>
      <c r="B990" s="9"/>
      <c r="C990" s="9"/>
      <c r="D990" s="9"/>
      <c r="E990" s="9"/>
      <c r="F990" s="9"/>
      <c r="G990" s="9"/>
      <c r="H990" s="9"/>
      <c r="I990" s="9"/>
      <c r="J990" s="9"/>
      <c r="K990" s="9"/>
      <c r="L990" s="9"/>
      <c r="M990" s="9"/>
      <c r="N990" s="9"/>
      <c r="O990" s="9"/>
      <c r="P990" s="9"/>
      <c r="Q990" s="9"/>
      <c r="R990" s="9"/>
      <c r="S990" s="9"/>
      <c r="T990" s="9"/>
      <c r="U990" s="9"/>
      <c r="V990" s="9"/>
      <c r="W990" s="9"/>
      <c r="X990" s="9"/>
      <c r="Y990" s="9"/>
      <c r="Z990" s="9"/>
      <c r="AA990" s="9"/>
      <c r="AB990" s="9"/>
      <c r="AC990" s="9"/>
      <c r="AD990" s="9"/>
      <c r="AE990" s="9"/>
      <c r="AF990" s="9"/>
      <c r="AG990" s="9"/>
    </row>
    <row r="991" spans="1:33" ht="12.75" customHeight="1" x14ac:dyDescent="0.15">
      <c r="A991" s="9"/>
      <c r="B991" s="9"/>
      <c r="C991" s="9"/>
      <c r="D991" s="9"/>
      <c r="E991" s="9"/>
      <c r="F991" s="9"/>
      <c r="G991" s="9"/>
      <c r="H991" s="9"/>
      <c r="I991" s="9"/>
      <c r="J991" s="9"/>
      <c r="K991" s="9"/>
      <c r="L991" s="9"/>
      <c r="M991" s="9"/>
      <c r="N991" s="9"/>
      <c r="O991" s="9"/>
      <c r="P991" s="9"/>
      <c r="Q991" s="9"/>
      <c r="R991" s="9"/>
      <c r="S991" s="9"/>
      <c r="T991" s="9"/>
      <c r="U991" s="9"/>
      <c r="V991" s="9"/>
      <c r="W991" s="9"/>
      <c r="X991" s="9"/>
      <c r="Y991" s="9"/>
      <c r="Z991" s="9"/>
      <c r="AA991" s="9"/>
      <c r="AB991" s="9"/>
      <c r="AC991" s="9"/>
      <c r="AD991" s="9"/>
      <c r="AE991" s="9"/>
      <c r="AF991" s="9"/>
      <c r="AG991" s="9"/>
    </row>
    <row r="992" spans="1:33" ht="12.75" customHeight="1" x14ac:dyDescent="0.15">
      <c r="A992" s="9"/>
      <c r="B992" s="9"/>
      <c r="C992" s="9"/>
      <c r="D992" s="9"/>
      <c r="E992" s="9"/>
      <c r="F992" s="9"/>
      <c r="G992" s="9"/>
      <c r="H992" s="9"/>
      <c r="I992" s="9"/>
      <c r="J992" s="9"/>
      <c r="K992" s="9"/>
      <c r="L992" s="9"/>
      <c r="M992" s="9"/>
      <c r="N992" s="9"/>
      <c r="O992" s="9"/>
      <c r="P992" s="9"/>
      <c r="Q992" s="9"/>
      <c r="R992" s="9"/>
      <c r="S992" s="9"/>
      <c r="T992" s="9"/>
      <c r="U992" s="9"/>
      <c r="V992" s="9"/>
      <c r="W992" s="9"/>
      <c r="X992" s="9"/>
      <c r="Y992" s="9"/>
      <c r="Z992" s="9"/>
      <c r="AA992" s="9"/>
      <c r="AB992" s="9"/>
      <c r="AC992" s="9"/>
      <c r="AD992" s="9"/>
      <c r="AE992" s="9"/>
      <c r="AF992" s="9"/>
      <c r="AG992" s="9"/>
    </row>
    <row r="993" spans="1:33" ht="12.75" customHeight="1" x14ac:dyDescent="0.15">
      <c r="A993" s="9"/>
      <c r="B993" s="9"/>
      <c r="C993" s="9"/>
      <c r="D993" s="9"/>
      <c r="E993" s="9"/>
      <c r="F993" s="9"/>
      <c r="G993" s="9"/>
      <c r="H993" s="9"/>
      <c r="I993" s="9"/>
      <c r="J993" s="9"/>
      <c r="K993" s="9"/>
      <c r="L993" s="9"/>
      <c r="M993" s="9"/>
      <c r="N993" s="9"/>
      <c r="O993" s="9"/>
      <c r="P993" s="9"/>
      <c r="Q993" s="9"/>
      <c r="R993" s="9"/>
      <c r="S993" s="9"/>
      <c r="T993" s="9"/>
      <c r="U993" s="9"/>
      <c r="V993" s="9"/>
      <c r="W993" s="9"/>
      <c r="X993" s="9"/>
      <c r="Y993" s="9"/>
      <c r="Z993" s="9"/>
      <c r="AA993" s="9"/>
      <c r="AB993" s="9"/>
      <c r="AC993" s="9"/>
      <c r="AD993" s="9"/>
      <c r="AE993" s="9"/>
      <c r="AF993" s="9"/>
      <c r="AG993" s="9"/>
    </row>
    <row r="994" spans="1:33" ht="12.75" customHeight="1" x14ac:dyDescent="0.15">
      <c r="A994" s="9"/>
      <c r="B994" s="9"/>
      <c r="C994" s="9"/>
      <c r="D994" s="9"/>
      <c r="E994" s="9"/>
      <c r="F994" s="9"/>
      <c r="G994" s="9"/>
      <c r="H994" s="9"/>
      <c r="I994" s="9"/>
      <c r="J994" s="9"/>
      <c r="K994" s="9"/>
      <c r="L994" s="9"/>
      <c r="M994" s="9"/>
      <c r="N994" s="9"/>
      <c r="O994" s="9"/>
      <c r="P994" s="9"/>
      <c r="Q994" s="9"/>
      <c r="R994" s="9"/>
      <c r="S994" s="9"/>
      <c r="T994" s="9"/>
      <c r="U994" s="9"/>
      <c r="V994" s="9"/>
      <c r="W994" s="9"/>
      <c r="X994" s="9"/>
      <c r="Y994" s="9"/>
      <c r="Z994" s="9"/>
      <c r="AA994" s="9"/>
      <c r="AB994" s="9"/>
      <c r="AC994" s="9"/>
      <c r="AD994" s="9"/>
      <c r="AE994" s="9"/>
      <c r="AF994" s="9"/>
      <c r="AG994" s="9"/>
    </row>
    <row r="995" spans="1:33" ht="12.75" customHeight="1" x14ac:dyDescent="0.15">
      <c r="A995" s="9"/>
      <c r="B995" s="9"/>
      <c r="C995" s="9"/>
      <c r="D995" s="9"/>
      <c r="E995" s="9"/>
      <c r="F995" s="9"/>
      <c r="G995" s="9"/>
      <c r="H995" s="9"/>
      <c r="I995" s="9"/>
      <c r="J995" s="9"/>
      <c r="K995" s="9"/>
      <c r="L995" s="9"/>
      <c r="M995" s="9"/>
      <c r="N995" s="9"/>
      <c r="O995" s="9"/>
      <c r="P995" s="9"/>
      <c r="Q995" s="9"/>
      <c r="R995" s="9"/>
      <c r="S995" s="9"/>
      <c r="T995" s="9"/>
      <c r="U995" s="9"/>
      <c r="V995" s="9"/>
      <c r="W995" s="9"/>
      <c r="X995" s="9"/>
      <c r="Y995" s="9"/>
      <c r="Z995" s="9"/>
      <c r="AA995" s="9"/>
      <c r="AB995" s="9"/>
      <c r="AC995" s="9"/>
      <c r="AD995" s="9"/>
      <c r="AE995" s="9"/>
      <c r="AF995" s="9"/>
      <c r="AG995" s="9"/>
    </row>
    <row r="996" spans="1:33" ht="12.75" customHeight="1" x14ac:dyDescent="0.15">
      <c r="A996" s="9"/>
      <c r="B996" s="9"/>
      <c r="C996" s="9"/>
      <c r="D996" s="9"/>
      <c r="E996" s="9"/>
      <c r="F996" s="9"/>
      <c r="G996" s="9"/>
      <c r="H996" s="9"/>
      <c r="I996" s="9"/>
      <c r="J996" s="9"/>
      <c r="K996" s="9"/>
      <c r="L996" s="9"/>
      <c r="M996" s="9"/>
      <c r="N996" s="9"/>
      <c r="O996" s="9"/>
      <c r="P996" s="9"/>
      <c r="Q996" s="9"/>
      <c r="R996" s="9"/>
      <c r="S996" s="9"/>
      <c r="T996" s="9"/>
      <c r="U996" s="9"/>
      <c r="V996" s="9"/>
      <c r="W996" s="9"/>
      <c r="X996" s="9"/>
      <c r="Y996" s="9"/>
      <c r="Z996" s="9"/>
      <c r="AA996" s="9"/>
      <c r="AB996" s="9"/>
      <c r="AC996" s="9"/>
      <c r="AD996" s="9"/>
      <c r="AE996" s="9"/>
      <c r="AF996" s="9"/>
      <c r="AG996" s="9"/>
    </row>
    <row r="997" spans="1:33" ht="12.75" customHeight="1" x14ac:dyDescent="0.15">
      <c r="A997" s="9"/>
      <c r="B997" s="9"/>
      <c r="C997" s="9"/>
      <c r="D997" s="9"/>
      <c r="E997" s="9"/>
      <c r="F997" s="9"/>
      <c r="G997" s="9"/>
      <c r="H997" s="9"/>
      <c r="I997" s="9"/>
      <c r="J997" s="9"/>
      <c r="K997" s="9"/>
      <c r="L997" s="9"/>
      <c r="M997" s="9"/>
      <c r="N997" s="9"/>
      <c r="O997" s="9"/>
      <c r="P997" s="9"/>
      <c r="Q997" s="9"/>
      <c r="R997" s="9"/>
      <c r="S997" s="9"/>
      <c r="T997" s="9"/>
      <c r="U997" s="9"/>
      <c r="V997" s="9"/>
      <c r="W997" s="9"/>
      <c r="X997" s="9"/>
      <c r="Y997" s="9"/>
      <c r="Z997" s="9"/>
      <c r="AA997" s="9"/>
      <c r="AB997" s="9"/>
      <c r="AC997" s="9"/>
      <c r="AD997" s="9"/>
      <c r="AE997" s="9"/>
      <c r="AF997" s="9"/>
      <c r="AG997" s="9"/>
    </row>
    <row r="998" spans="1:33" ht="12.75" customHeight="1" x14ac:dyDescent="0.15">
      <c r="A998" s="9"/>
      <c r="B998" s="9"/>
      <c r="C998" s="9"/>
      <c r="D998" s="9"/>
      <c r="E998" s="9"/>
      <c r="F998" s="9"/>
      <c r="G998" s="9"/>
      <c r="H998" s="9"/>
      <c r="I998" s="9"/>
      <c r="J998" s="9"/>
      <c r="K998" s="9"/>
      <c r="L998" s="9"/>
      <c r="M998" s="9"/>
      <c r="N998" s="9"/>
      <c r="O998" s="9"/>
      <c r="P998" s="9"/>
      <c r="Q998" s="9"/>
      <c r="R998" s="9"/>
      <c r="S998" s="9"/>
      <c r="T998" s="9"/>
      <c r="U998" s="9"/>
      <c r="V998" s="9"/>
      <c r="W998" s="9"/>
      <c r="X998" s="9"/>
      <c r="Y998" s="9"/>
      <c r="Z998" s="9"/>
      <c r="AA998" s="9"/>
      <c r="AB998" s="9"/>
      <c r="AC998" s="9"/>
      <c r="AD998" s="9"/>
      <c r="AE998" s="9"/>
      <c r="AF998" s="9"/>
      <c r="AG998" s="9"/>
    </row>
    <row r="999" spans="1:33" ht="12.75" customHeight="1" x14ac:dyDescent="0.15">
      <c r="A999" s="9"/>
      <c r="B999" s="9"/>
      <c r="C999" s="9"/>
      <c r="D999" s="9"/>
      <c r="E999" s="9"/>
      <c r="F999" s="9"/>
      <c r="G999" s="9"/>
      <c r="H999" s="9"/>
      <c r="I999" s="9"/>
      <c r="J999" s="9"/>
      <c r="K999" s="9"/>
      <c r="L999" s="9"/>
      <c r="M999" s="9"/>
      <c r="N999" s="9"/>
      <c r="O999" s="9"/>
      <c r="P999" s="9"/>
      <c r="Q999" s="9"/>
      <c r="R999" s="9"/>
      <c r="S999" s="9"/>
      <c r="T999" s="9"/>
      <c r="U999" s="9"/>
      <c r="V999" s="9"/>
      <c r="W999" s="9"/>
      <c r="X999" s="9"/>
      <c r="Y999" s="9"/>
      <c r="Z999" s="9"/>
      <c r="AA999" s="9"/>
      <c r="AB999" s="9"/>
      <c r="AC999" s="9"/>
      <c r="AD999" s="9"/>
      <c r="AE999" s="9"/>
      <c r="AF999" s="9"/>
      <c r="AG999" s="9"/>
    </row>
    <row r="1000" spans="1:33" ht="12.75" customHeight="1" x14ac:dyDescent="0.15">
      <c r="A1000" s="9"/>
      <c r="B1000" s="9"/>
      <c r="C1000" s="9"/>
      <c r="D1000" s="9"/>
      <c r="E1000" s="9"/>
      <c r="F1000" s="9"/>
      <c r="G1000" s="9"/>
      <c r="H1000" s="9"/>
      <c r="I1000" s="9"/>
      <c r="J1000" s="9"/>
      <c r="K1000" s="9"/>
      <c r="L1000" s="9"/>
      <c r="M1000" s="9"/>
      <c r="N1000" s="9"/>
      <c r="O1000" s="9"/>
      <c r="P1000" s="9"/>
      <c r="Q1000" s="9"/>
      <c r="R1000" s="9"/>
      <c r="S1000" s="9"/>
      <c r="T1000" s="9"/>
      <c r="U1000" s="9"/>
      <c r="V1000" s="9"/>
      <c r="W1000" s="9"/>
      <c r="X1000" s="9"/>
      <c r="Y1000" s="9"/>
      <c r="Z1000" s="9"/>
      <c r="AA1000" s="9"/>
      <c r="AB1000" s="9"/>
      <c r="AC1000" s="9"/>
      <c r="AD1000" s="9"/>
      <c r="AE1000" s="9"/>
      <c r="AF1000" s="9"/>
      <c r="AG1000" s="9"/>
    </row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FF00"/>
  </sheetPr>
  <dimension ref="A1:Z1002"/>
  <sheetViews>
    <sheetView workbookViewId="0"/>
  </sheetViews>
  <sheetFormatPr baseColWidth="10" defaultColWidth="12.5" defaultRowHeight="15" customHeight="1" x14ac:dyDescent="0.15"/>
  <cols>
    <col min="1" max="1" width="71.6640625" customWidth="1"/>
    <col min="2" max="6" width="8" customWidth="1"/>
    <col min="7" max="26" width="7" customWidth="1"/>
  </cols>
  <sheetData>
    <row r="1" spans="1:26" x14ac:dyDescent="0.2">
      <c r="A1" s="2" t="s">
        <v>43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x14ac:dyDescent="0.2">
      <c r="A2" s="2" t="s">
        <v>44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x14ac:dyDescent="0.2">
      <c r="A3" s="2" t="s">
        <v>45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x14ac:dyDescent="0.2">
      <c r="A4" s="2" t="str">
        <f>"&lt;name&gt;"&amp;'1. Summary'!B1&amp;"&lt;/name&gt;"</f>
        <v>&lt;name&gt;Boy Scout Trail&lt;/name&gt;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x14ac:dyDescent="0.2">
      <c r="A5" s="2" t="str">
        <f>"&lt;description&gt;"&amp;'1. Summary'!B2&amp;"&lt;/description&gt;"</f>
        <v>&lt;description&gt;Rock Climbing&lt;/description&gt;</v>
      </c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x14ac:dyDescent="0.2">
      <c r="A6" s="11" t="s">
        <v>46</v>
      </c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x14ac:dyDescent="0.2">
      <c r="A7" s="11" t="s">
        <v>47</v>
      </c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x14ac:dyDescent="0.2">
      <c r="A8" s="11" t="str">
        <f>"&lt;color&gt;"&amp;'1. Summary'!B3&amp;"&lt;/color&gt;"</f>
        <v>&lt;color&gt;7f00ffff&lt;/color&gt;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x14ac:dyDescent="0.2">
      <c r="A9" s="11" t="str">
        <f>"&lt;width&gt;"&amp; '1. Summary'!B4&amp;"&lt;/width&gt;"</f>
        <v>&lt;width&gt;5&lt;/width&gt;</v>
      </c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11" t="s">
        <v>48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x14ac:dyDescent="0.2">
      <c r="A11" s="11" t="s">
        <v>49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11" t="s">
        <v>50</v>
      </c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x14ac:dyDescent="0.2">
      <c r="A13" s="11" t="s">
        <v>51</v>
      </c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11" t="s">
        <v>52</v>
      </c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x14ac:dyDescent="0.2">
      <c r="A15" s="2" t="s">
        <v>53</v>
      </c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2" t="str">
        <f>"&lt;name&gt;"&amp;'1. Summary'!B1&amp;"&lt;/name&gt;"</f>
        <v>&lt;name&gt;Boy Scout Trail&lt;/name&gt;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2" t="str">
        <f>"&lt;description&gt;"&amp; '1. Summary'!B2&amp;"&lt;/description&gt;"</f>
        <v>&lt;description&gt;Rock Climbing&lt;/description&gt;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12" t="s">
        <v>54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x14ac:dyDescent="0.2">
      <c r="A19" s="12" t="s">
        <v>55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12" t="s">
        <v>56</v>
      </c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x14ac:dyDescent="0.2">
      <c r="A21" s="12" t="s">
        <v>57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">
      <c r="A22" s="12" t="s">
        <v>58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13" t="s">
        <v>59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12" t="s">
        <v>60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14" t="str">
        <f>IF('2. Bulk Coordinates'!AA2="","",'2. Bulk Coordinates'!AA2&amp;","&amp;'2. Bulk Coordinates'!Z2&amp;",0")</f>
        <v>-116.186088881582,34.0407139718852,0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14" t="str">
        <f>IF('2. Bulk Coordinates'!AA3="","",'2. Bulk Coordinates'!AA3&amp;","&amp;'2. Bulk Coordinates'!Z3&amp;",0")</f>
        <v>-116.212695729528,34.0723528423159,0</v>
      </c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14" t="str">
        <f>IF('2. Bulk Coordinates'!AA4="","",'2. Bulk Coordinates'!AA4&amp;","&amp;'2. Bulk Coordinates'!Z4&amp;",0")</f>
        <v>-116.498045912141,39.0689232312988,0</v>
      </c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14" t="str">
        <f>IF('2. Bulk Coordinates'!AA5="","",'2. Bulk Coordinates'!AA5&amp;","&amp;'2. Bulk Coordinates'!Z5&amp;",0")</f>
        <v>-116.498045912141,39.0689232312988,0</v>
      </c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14" t="str">
        <f>IF('2. Bulk Coordinates'!AA6="","",'2. Bulk Coordinates'!AA6&amp;","&amp;'2. Bulk Coordinates'!Z6&amp;",0")</f>
        <v/>
      </c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14" t="str">
        <f>IF('2. Bulk Coordinates'!AA7="","",'2. Bulk Coordinates'!AA7&amp;","&amp;'2. Bulk Coordinates'!Z7&amp;",0")</f>
        <v/>
      </c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14" t="str">
        <f>IF('2. Bulk Coordinates'!AA8="","",'2. Bulk Coordinates'!AA8&amp;","&amp;'2. Bulk Coordinates'!Z8&amp;",0")</f>
        <v/>
      </c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14" t="str">
        <f>IF('2. Bulk Coordinates'!AA9="","",'2. Bulk Coordinates'!AA9&amp;","&amp;'2. Bulk Coordinates'!Z9&amp;",0")</f>
        <v/>
      </c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14" t="str">
        <f>IF('2. Bulk Coordinates'!AA10="","",'2. Bulk Coordinates'!AA10&amp;","&amp;'2. Bulk Coordinates'!Z10&amp;",0")</f>
        <v/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14" t="str">
        <f>IF('2. Bulk Coordinates'!AA11="","",'2. Bulk Coordinates'!AA11&amp;","&amp;'2. Bulk Coordinates'!Z11&amp;",0")</f>
        <v/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14" t="str">
        <f>IF('2. Bulk Coordinates'!AA12="","",'2. Bulk Coordinates'!AA12&amp;","&amp;'2. Bulk Coordinates'!Z12&amp;",0")</f>
        <v/>
      </c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14" t="str">
        <f>IF('2. Bulk Coordinates'!AA13="","",'2. Bulk Coordinates'!AA13&amp;","&amp;'2. Bulk Coordinates'!Z13&amp;",0")</f>
        <v/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14" t="str">
        <f>IF('2. Bulk Coordinates'!AA14="","",'2. Bulk Coordinates'!AA14&amp;","&amp;'2. Bulk Coordinates'!Z14&amp;",0")</f>
        <v/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14" t="str">
        <f>IF('2. Bulk Coordinates'!AA15="","",'2. Bulk Coordinates'!AA15&amp;","&amp;'2. Bulk Coordinates'!Z15&amp;",0")</f>
        <v/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14" t="str">
        <f>IF('2. Bulk Coordinates'!AA16="","",'2. Bulk Coordinates'!AA16&amp;","&amp;'2. Bulk Coordinates'!Z16&amp;",0")</f>
        <v/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5.75" customHeight="1" x14ac:dyDescent="0.2">
      <c r="A40" s="14" t="str">
        <f>IF('2. Bulk Coordinates'!AA17="","",'2. Bulk Coordinates'!AA17&amp;","&amp;'2. Bulk Coordinates'!Z17&amp;",0")</f>
        <v/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5.75" customHeight="1" x14ac:dyDescent="0.2">
      <c r="A41" s="14" t="str">
        <f>IF('2. Bulk Coordinates'!AA18="","",'2. Bulk Coordinates'!AA18&amp;","&amp;'2. Bulk Coordinates'!Z18&amp;",0")</f>
        <v/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5.75" customHeight="1" x14ac:dyDescent="0.2">
      <c r="A42" s="14" t="str">
        <f>IF('2. Bulk Coordinates'!AA19="","",'2. Bulk Coordinates'!AA19&amp;","&amp;'2. Bulk Coordinates'!Z19&amp;",0")</f>
        <v/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5.75" customHeight="1" x14ac:dyDescent="0.2">
      <c r="A43" s="14" t="str">
        <f>IF('2. Bulk Coordinates'!AA20="","",'2. Bulk Coordinates'!AA20&amp;","&amp;'2. Bulk Coordinates'!Z20&amp;",0")</f>
        <v/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5.75" customHeight="1" x14ac:dyDescent="0.2">
      <c r="A44" s="14" t="str">
        <f>IF('2. Bulk Coordinates'!AA21="","",'2. Bulk Coordinates'!AA21&amp;","&amp;'2. Bulk Coordinates'!Z21&amp;",0")</f>
        <v/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5.75" customHeight="1" x14ac:dyDescent="0.2">
      <c r="A45" s="14" t="str">
        <f>IF('2. Bulk Coordinates'!AA22="","",'2. Bulk Coordinates'!AA22&amp;","&amp;'2. Bulk Coordinates'!Z22&amp;",0")</f>
        <v/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5.75" customHeight="1" x14ac:dyDescent="0.2">
      <c r="A46" s="14" t="str">
        <f>IF('2. Bulk Coordinates'!AA23="","",'2. Bulk Coordinates'!AA23&amp;","&amp;'2. Bulk Coordinates'!Z23&amp;",0")</f>
        <v/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5.75" customHeight="1" x14ac:dyDescent="0.2">
      <c r="A47" s="14" t="str">
        <f>IF('2. Bulk Coordinates'!AA24="","",'2. Bulk Coordinates'!AA24&amp;","&amp;'2. Bulk Coordinates'!Z24&amp;",0")</f>
        <v/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5.75" customHeight="1" x14ac:dyDescent="0.2">
      <c r="A48" s="14" t="str">
        <f>IF('2. Bulk Coordinates'!AA25="","",'2. Bulk Coordinates'!AA25&amp;","&amp;'2. Bulk Coordinates'!Z25&amp;",0")</f>
        <v/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5.75" customHeight="1" x14ac:dyDescent="0.2">
      <c r="A49" s="14" t="str">
        <f>IF('2. Bulk Coordinates'!AA26="","",'2. Bulk Coordinates'!AA26&amp;","&amp;'2. Bulk Coordinates'!Z26&amp;",0")</f>
        <v/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5.75" customHeight="1" x14ac:dyDescent="0.2">
      <c r="A50" s="14" t="str">
        <f>IF('2. Bulk Coordinates'!AA27="","",'2. Bulk Coordinates'!AA27&amp;","&amp;'2. Bulk Coordinates'!Z27&amp;",0")</f>
        <v/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5.75" customHeight="1" x14ac:dyDescent="0.2">
      <c r="A51" s="2" t="s">
        <v>61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5.75" customHeight="1" x14ac:dyDescent="0.2">
      <c r="A52" s="2" t="s">
        <v>62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5.75" customHeight="1" x14ac:dyDescent="0.2">
      <c r="A53" s="2" t="s">
        <v>63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5.75" customHeight="1" x14ac:dyDescent="0.2">
      <c r="A54" s="2" t="s">
        <v>64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5.75" customHeight="1" x14ac:dyDescent="0.2">
      <c r="A55" s="2" t="s">
        <v>65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5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5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5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5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5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5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5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5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5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5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5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5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5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5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5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5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5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5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5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5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5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5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5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5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5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5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5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5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5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5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5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5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5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5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5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5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5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5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5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5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5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5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5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5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5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5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5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5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5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5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5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5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5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5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5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5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5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5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5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5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5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5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5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5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5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5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5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5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5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5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5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5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5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5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5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5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5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5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5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5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5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5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5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5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5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5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5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5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5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5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5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5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5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5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5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5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5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5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5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5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5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5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5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5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5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5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5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5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5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5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5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5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5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5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5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5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5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5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5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5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5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5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5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5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5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5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5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5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5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5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5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5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5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5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5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5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5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5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5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5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5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5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5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5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5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5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5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5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5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5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5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5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5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5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5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5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5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5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5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5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5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5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5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5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5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5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5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5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5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5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5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5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5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5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5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5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5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5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5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5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5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5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5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5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5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5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5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5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5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5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5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5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5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5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5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5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5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5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5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5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5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5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5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5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5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5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5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5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5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5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5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5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5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5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5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5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5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5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5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5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5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5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5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5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5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5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5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5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5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5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5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5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5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5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5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5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5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5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5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5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5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5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5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5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5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5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5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5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5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5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5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5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5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5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5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5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5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5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5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5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5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5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5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5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5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5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5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5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5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5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5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5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5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5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5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5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5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5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5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5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5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5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5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5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5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5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5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5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5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5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5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5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5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5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5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5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5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5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5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5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5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5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5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5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5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5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5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5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5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5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5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5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5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5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5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5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5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5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5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5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5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5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5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5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5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5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5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5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5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5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5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5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5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5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5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5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5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5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5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5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5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5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5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5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5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5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5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5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5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5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5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5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5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5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5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5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5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5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5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5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5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5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5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5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5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5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5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5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5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5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5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5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5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5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5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5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5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5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5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5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5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5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5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5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5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5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5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5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5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5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5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5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5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5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5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5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5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5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5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5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5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5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5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5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5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5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5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5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5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5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5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5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5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5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5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5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5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5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5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5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5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5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5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5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5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5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5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5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5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5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5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5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5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5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5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5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5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5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5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5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5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5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5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5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5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5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5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5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5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5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5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5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5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5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5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5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5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5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5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5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5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5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5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5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5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5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5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5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5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5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5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5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5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5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5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5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5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5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5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5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5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5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5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5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5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5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5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5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5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5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5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5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5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5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5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5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5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5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5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5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5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5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5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5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5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5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5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5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5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5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5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5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5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5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5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5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5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5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5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5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5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5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5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5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5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5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5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5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5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5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5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5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5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5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5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5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5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5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5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5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5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5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5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5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5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5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5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5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5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5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5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5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5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5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5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5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5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5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5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5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5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5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5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5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5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5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5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5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5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5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5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5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5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5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5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5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5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5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5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5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5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5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5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5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5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5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5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5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5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5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5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5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5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5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5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5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5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5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5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5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5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5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5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5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5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5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5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5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5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5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5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5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5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5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5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5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5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5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5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5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5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5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5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5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5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5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5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5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5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5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5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5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5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5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5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5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5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5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5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5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5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5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5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5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5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5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5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5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5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5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5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5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5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5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5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5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5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5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5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5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5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5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5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5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5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5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5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5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5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5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5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5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5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5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5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5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5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5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5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5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5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5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5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5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5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5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5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5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5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5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5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5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5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5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5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5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5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5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5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5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5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5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5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5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5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5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5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5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5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5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5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5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5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5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5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5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5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5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5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5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5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5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5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5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5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5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5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5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5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5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5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5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5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5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5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5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5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5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5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5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5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5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5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5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5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5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5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5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5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5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5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5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5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5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5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5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5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5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5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5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5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5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5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5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5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5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5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5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5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5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5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5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5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5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5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5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5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5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5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5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5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5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5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5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5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5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5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5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5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5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5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5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5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5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5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5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5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5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5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5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5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5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5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5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5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5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5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5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5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5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5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5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5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5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5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5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5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5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5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5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5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5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5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5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5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5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5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5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5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5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5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5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5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5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5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5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5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5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5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5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5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5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5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5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5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5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5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5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5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5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5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5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5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5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5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5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5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5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5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5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5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5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5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5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5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5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5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5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5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5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5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5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5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5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5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5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5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5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5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5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5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5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5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5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5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5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5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5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5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5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5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5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5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5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5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5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5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5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5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5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5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5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5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5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5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5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5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5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5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5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5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5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5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5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5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5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5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5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5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5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5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5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5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5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5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5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5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5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5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5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5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5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5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5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5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5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5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5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5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5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5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5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5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5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5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5.75" customHeight="1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  <row r="1002" spans="1:26" ht="15.75" customHeight="1" x14ac:dyDescent="0.2">
      <c r="A1002" s="2"/>
      <c r="B1002" s="2"/>
      <c r="C1002" s="2"/>
      <c r="D1002" s="2"/>
      <c r="E1002" s="2"/>
      <c r="F1002" s="2"/>
      <c r="G1002" s="2"/>
      <c r="H1002" s="2"/>
      <c r="I1002" s="2"/>
      <c r="J1002" s="2"/>
      <c r="K1002" s="2"/>
      <c r="L1002" s="2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</row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FF0000"/>
  </sheetPr>
  <dimension ref="A1:T1000"/>
  <sheetViews>
    <sheetView workbookViewId="0"/>
  </sheetViews>
  <sheetFormatPr baseColWidth="10" defaultColWidth="12.5" defaultRowHeight="15" customHeight="1" x14ac:dyDescent="0.15"/>
  <cols>
    <col min="1" max="1" width="7" customWidth="1"/>
    <col min="2" max="2" width="10.1640625" customWidth="1"/>
    <col min="3" max="3" width="14.5" customWidth="1"/>
    <col min="4" max="4" width="11.5" customWidth="1"/>
    <col min="5" max="5" width="11" customWidth="1"/>
    <col min="6" max="6" width="9.83203125" customWidth="1"/>
    <col min="7" max="7" width="9.5" customWidth="1"/>
    <col min="8" max="8" width="11.83203125" customWidth="1"/>
    <col min="9" max="9" width="9.5" customWidth="1"/>
    <col min="10" max="14" width="7" customWidth="1"/>
    <col min="15" max="15" width="11.1640625" customWidth="1"/>
    <col min="16" max="18" width="7" customWidth="1"/>
    <col min="19" max="19" width="14.5" customWidth="1"/>
    <col min="20" max="20" width="11.6640625" customWidth="1"/>
    <col min="21" max="26" width="7" customWidth="1"/>
  </cols>
  <sheetData>
    <row r="1" spans="1:20" ht="13.5" customHeight="1" x14ac:dyDescent="0.15"/>
    <row r="2" spans="1:20" ht="12.75" customHeight="1" x14ac:dyDescent="0.15">
      <c r="A2" s="15" t="s">
        <v>7</v>
      </c>
      <c r="B2" s="16">
        <v>561172</v>
      </c>
      <c r="C2" t="s">
        <v>66</v>
      </c>
      <c r="D2" s="17" t="s">
        <v>67</v>
      </c>
      <c r="G2" s="18" t="s">
        <v>11</v>
      </c>
      <c r="H2" s="19" t="s">
        <v>68</v>
      </c>
      <c r="N2" s="18" t="s">
        <v>11</v>
      </c>
      <c r="O2" s="19" t="s">
        <v>41</v>
      </c>
      <c r="S2" s="9"/>
      <c r="T2" s="9"/>
    </row>
    <row r="3" spans="1:20" ht="12.75" customHeight="1" x14ac:dyDescent="0.15">
      <c r="A3" s="15" t="s">
        <v>8</v>
      </c>
      <c r="B3" s="16">
        <v>3721777</v>
      </c>
      <c r="C3" t="s">
        <v>69</v>
      </c>
      <c r="G3" s="20" t="s">
        <v>12</v>
      </c>
      <c r="H3" s="21">
        <v>6378206.4000000004</v>
      </c>
      <c r="N3" s="20" t="s">
        <v>12</v>
      </c>
      <c r="O3" s="21">
        <v>6378137</v>
      </c>
    </row>
    <row r="4" spans="1:20" ht="13.5" customHeight="1" x14ac:dyDescent="0.15">
      <c r="A4" s="15" t="s">
        <v>9</v>
      </c>
      <c r="B4" s="16">
        <v>11</v>
      </c>
      <c r="G4" s="22" t="s">
        <v>13</v>
      </c>
      <c r="H4" s="23">
        <f>294.9786982</f>
        <v>294.9786982</v>
      </c>
      <c r="N4" s="22" t="s">
        <v>13</v>
      </c>
      <c r="O4" s="23">
        <v>298.25722356300003</v>
      </c>
    </row>
    <row r="5" spans="1:20" ht="12.75" customHeight="1" x14ac:dyDescent="0.15">
      <c r="G5" t="s">
        <v>14</v>
      </c>
      <c r="H5">
        <f>2*(1/H4)-(1/H4)^2</f>
        <v>6.7686579976096442E-3</v>
      </c>
      <c r="I5" t="s">
        <v>16</v>
      </c>
      <c r="J5">
        <f>+H5/(1-H5)</f>
        <v>6.8147849462379872E-3</v>
      </c>
      <c r="N5" t="s">
        <v>14</v>
      </c>
      <c r="O5">
        <f>2*(1/O4)-(1/O4)^2</f>
        <v>6.6943799901413165E-3</v>
      </c>
      <c r="P5" t="s">
        <v>16</v>
      </c>
      <c r="Q5">
        <f>+O5/(1-O5)</f>
        <v>6.7394967422764341E-3</v>
      </c>
    </row>
    <row r="6" spans="1:20" ht="12.75" customHeight="1" x14ac:dyDescent="0.15">
      <c r="B6" s="24" t="s">
        <v>70</v>
      </c>
      <c r="C6" s="24" t="s">
        <v>71</v>
      </c>
      <c r="E6" s="25"/>
      <c r="G6" t="s">
        <v>15</v>
      </c>
      <c r="H6">
        <v>0.99960000000000004</v>
      </c>
      <c r="N6" t="s">
        <v>15</v>
      </c>
      <c r="O6">
        <v>0.99960000000000004</v>
      </c>
      <c r="P6" t="s">
        <v>17</v>
      </c>
      <c r="Q6">
        <f>+(1-SQRT(1-O5))/(1+SQRT(1-O5))</f>
        <v>1.6792203863836958E-3</v>
      </c>
    </row>
    <row r="7" spans="1:20" ht="12.75" customHeight="1" x14ac:dyDescent="0.15">
      <c r="A7" s="15" t="s">
        <v>72</v>
      </c>
      <c r="B7" s="26">
        <f>+'LatLong to UTM Calcs'!R19</f>
        <v>33</v>
      </c>
      <c r="C7" s="26">
        <f>+'LatLong to UTM Calcs'!S19</f>
        <v>116</v>
      </c>
    </row>
    <row r="8" spans="1:20" ht="12.75" customHeight="1" x14ac:dyDescent="0.15">
      <c r="A8" s="15" t="s">
        <v>73</v>
      </c>
      <c r="B8" s="26">
        <f>+'LatLong to UTM Calcs'!R20</f>
        <v>38</v>
      </c>
      <c r="C8" s="26">
        <f>+'LatLong to UTM Calcs'!S20</f>
        <v>20</v>
      </c>
      <c r="I8" t="s">
        <v>74</v>
      </c>
    </row>
    <row r="9" spans="1:20" ht="12.75" customHeight="1" x14ac:dyDescent="0.15">
      <c r="A9" s="15" t="s">
        <v>75</v>
      </c>
      <c r="B9" s="27">
        <f>+'LatLong to UTM Calcs'!R21</f>
        <v>2.5991595091608133</v>
      </c>
      <c r="C9" s="27">
        <f>+'LatLong to UTM Calcs'!S21</f>
        <v>25.483275612810985</v>
      </c>
      <c r="G9" t="s">
        <v>32</v>
      </c>
      <c r="H9">
        <f>+'LatLong to UTM Calcs'!O32</f>
        <v>33.634166666666665</v>
      </c>
      <c r="I9">
        <f t="shared" ref="I9:I11" si="0">RADIANS(H9)</f>
        <v>0.58702694949785938</v>
      </c>
      <c r="K9" t="s">
        <v>76</v>
      </c>
      <c r="L9">
        <f>+H3/(SQRT(1-H5*SIN(I9)*SIN(I9)))</f>
        <v>6384839.1297417516</v>
      </c>
      <c r="N9" t="s">
        <v>7</v>
      </c>
      <c r="O9" s="9">
        <f t="shared" ref="O9:O11" si="1">B2</f>
        <v>561172</v>
      </c>
      <c r="Q9" t="s">
        <v>18</v>
      </c>
      <c r="R9">
        <f>+O3/SQRT(1-O5*(SIN(O19))^2)</f>
        <v>6384697.3277073065</v>
      </c>
    </row>
    <row r="10" spans="1:20" ht="12.75" customHeight="1" x14ac:dyDescent="0.15">
      <c r="B10" s="26" t="str">
        <f>IF(O24&lt;0,"S","N")</f>
        <v>N</v>
      </c>
      <c r="C10" s="26" t="str">
        <f>IF(O25&lt;0,"W","E")</f>
        <v>W</v>
      </c>
      <c r="G10" t="s">
        <v>33</v>
      </c>
      <c r="H10">
        <f>+'LatLong to UTM Calcs'!O33</f>
        <v>-116.34027777777777</v>
      </c>
      <c r="I10">
        <f t="shared" si="0"/>
        <v>-2.0305208999070139</v>
      </c>
      <c r="K10" t="s">
        <v>77</v>
      </c>
      <c r="L10">
        <f>(TAN(I9))^2</f>
        <v>0.44256861130398589</v>
      </c>
      <c r="N10" t="s">
        <v>8</v>
      </c>
      <c r="O10" s="9">
        <f t="shared" si="1"/>
        <v>3721777</v>
      </c>
      <c r="Q10" t="s">
        <v>19</v>
      </c>
      <c r="R10">
        <f>(TAN(O19))^2</f>
        <v>0.44262381184154437</v>
      </c>
    </row>
    <row r="11" spans="1:20" ht="12.75" customHeight="1" x14ac:dyDescent="0.15">
      <c r="G11" t="s">
        <v>78</v>
      </c>
      <c r="H11">
        <f>+(H10+180)-INT((H10+180)/360)*360-180</f>
        <v>-116.34027777777777</v>
      </c>
      <c r="I11">
        <f t="shared" si="0"/>
        <v>-2.0305208999070139</v>
      </c>
      <c r="K11" t="s">
        <v>79</v>
      </c>
      <c r="L11">
        <f>+J5*(COS(I9))^2</f>
        <v>4.7240629616069878E-3</v>
      </c>
      <c r="N11" t="s">
        <v>9</v>
      </c>
      <c r="O11">
        <f t="shared" si="1"/>
        <v>11</v>
      </c>
      <c r="Q11" t="s">
        <v>20</v>
      </c>
      <c r="R11">
        <f>+Q5*(COS(O19))^2</f>
        <v>4.6716938171658916E-3</v>
      </c>
    </row>
    <row r="12" spans="1:20" ht="12.75" customHeight="1" x14ac:dyDescent="0.15">
      <c r="K12" t="s">
        <v>80</v>
      </c>
      <c r="L12">
        <f>+(I10-I14)*COS(I9)</f>
        <v>9.5867243839954843E-3</v>
      </c>
      <c r="Q12" t="s">
        <v>21</v>
      </c>
      <c r="R12">
        <f>+O3*(1-O5)/((1-O5*SIN(O19)^2)^(3/2))</f>
        <v>6355008.6729817018</v>
      </c>
    </row>
    <row r="13" spans="1:20" ht="12.75" customHeight="1" x14ac:dyDescent="0.15">
      <c r="A13" s="9"/>
      <c r="B13" s="24" t="s">
        <v>70</v>
      </c>
      <c r="C13" s="24" t="s">
        <v>71</v>
      </c>
      <c r="G13" t="s">
        <v>9</v>
      </c>
      <c r="H13">
        <f>+INT((H11+180)/6)+1</f>
        <v>11</v>
      </c>
      <c r="K13" t="s">
        <v>26</v>
      </c>
      <c r="L13">
        <f>+H3*((1-H5/4-3*(H5^2)/64-5*(H5^3)/256)*I9-(3*H5/8+3*(H5^2)/32+45*(H5^3)/1024)*SIN(2*I9)+(15*(H5^2)/256+45*(H5^3)/1024)*SIN(4*I9)-(35*(H5^3)/3072)*SIN(6*I9))</f>
        <v>3722890.2035464193</v>
      </c>
      <c r="N13" t="s">
        <v>23</v>
      </c>
      <c r="O13">
        <f>+O9-500000</f>
        <v>61172</v>
      </c>
      <c r="Q13" t="s">
        <v>22</v>
      </c>
      <c r="R13">
        <f>+O13/(R9*O6)</f>
        <v>9.5848676061534993E-3</v>
      </c>
    </row>
    <row r="14" spans="1:20" ht="12.75" customHeight="1" x14ac:dyDescent="0.15">
      <c r="A14" s="15" t="s">
        <v>72</v>
      </c>
      <c r="B14" s="28">
        <v>33</v>
      </c>
      <c r="C14" s="28">
        <v>116</v>
      </c>
      <c r="G14" t="s">
        <v>81</v>
      </c>
      <c r="H14">
        <f>+(H13-1)*6-180+3</f>
        <v>-117</v>
      </c>
      <c r="I14">
        <f>RADIANS(H14)</f>
        <v>-2.0420352248333655</v>
      </c>
      <c r="N14" t="s">
        <v>24</v>
      </c>
      <c r="O14">
        <f>+O10</f>
        <v>3721777</v>
      </c>
    </row>
    <row r="15" spans="1:20" ht="12.75" customHeight="1" x14ac:dyDescent="0.15">
      <c r="A15" s="15" t="s">
        <v>73</v>
      </c>
      <c r="B15" s="28">
        <v>38</v>
      </c>
      <c r="C15" s="28">
        <v>20</v>
      </c>
      <c r="N15" t="s">
        <v>25</v>
      </c>
      <c r="O15">
        <f>+(O11-1)*6-180+3</f>
        <v>-117</v>
      </c>
      <c r="Q15" t="s">
        <v>32</v>
      </c>
      <c r="R15">
        <f>+O19-(R9*TAN(O19)/R12)*(R13^2/2-(5+3*R10+10*R11-4*R11^2-9*Q5)*(R13^4)/24+(61+90*R10+298*R11+45*R10^2-252*Q5-3*R11^2)*(R13^6)/720)</f>
        <v>0.58702500616832043</v>
      </c>
      <c r="S15">
        <f>+DEGREES(R15)</f>
        <v>33.634055322085878</v>
      </c>
    </row>
    <row r="16" spans="1:20" ht="12.75" customHeight="1" x14ac:dyDescent="0.15">
      <c r="A16" s="15" t="s">
        <v>75</v>
      </c>
      <c r="B16" s="28">
        <v>3</v>
      </c>
      <c r="C16" s="28">
        <v>25</v>
      </c>
      <c r="G16" t="s">
        <v>82</v>
      </c>
      <c r="H16">
        <f>+H6*L9*(L12+((1-L10+L11)*(L12^3))/6+((5-18*L10+L10^2+72*L11-58*J5)*(L12^5))/120)+500000</f>
        <v>561185.73593984183</v>
      </c>
      <c r="Q16" t="s">
        <v>33</v>
      </c>
      <c r="R16">
        <f>(R13-(1+2*R10+R11)*(R13^3)/6+(5-2*R11+28*R10-3*R11^2+8*Q5+24*R10^2)*(R13^5)/120)/COS(O19)</f>
        <v>1.1511981940063075E-2</v>
      </c>
      <c r="S16">
        <f>+O15+DEGREES(R16)</f>
        <v>-116.34041202100356</v>
      </c>
    </row>
    <row r="17" spans="1:19" ht="12.75" customHeight="1" x14ac:dyDescent="0.15">
      <c r="A17" s="25"/>
      <c r="B17" s="28" t="s">
        <v>76</v>
      </c>
      <c r="C17" s="28" t="s">
        <v>83</v>
      </c>
      <c r="G17" t="s">
        <v>84</v>
      </c>
      <c r="H17">
        <f>+H6*(L13+L9*TAN(I9)*((L12^2)/2+((5-L10+9*L11+4*(L11^2))*(L12^4))/24+((61-58*L10+L10^2+600*L11-330*J5)*(L12^6))/720))</f>
        <v>3721596.1632023859</v>
      </c>
      <c r="N17" t="s">
        <v>26</v>
      </c>
      <c r="O17">
        <f>+O14/O6</f>
        <v>3723266.3065226087</v>
      </c>
    </row>
    <row r="18" spans="1:19" ht="12.75" customHeight="1" x14ac:dyDescent="0.15">
      <c r="A18" s="9"/>
      <c r="B18" s="9"/>
      <c r="C18" s="9"/>
      <c r="N18" t="s">
        <v>27</v>
      </c>
      <c r="O18">
        <f>+O17/(O3*(1-O5/4-3*O5^2/64-5*O5^3/256))</f>
        <v>0.58473436083654595</v>
      </c>
      <c r="R18" t="s">
        <v>32</v>
      </c>
      <c r="S18" t="s">
        <v>33</v>
      </c>
    </row>
    <row r="19" spans="1:19" ht="12.75" customHeight="1" x14ac:dyDescent="0.15">
      <c r="A19" s="15" t="s">
        <v>7</v>
      </c>
      <c r="B19" s="29">
        <f>+'LatLong to UTM Calcs'!H16</f>
        <v>561185.73593984183</v>
      </c>
      <c r="C19" t="s">
        <v>66</v>
      </c>
      <c r="D19" s="17" t="s">
        <v>85</v>
      </c>
      <c r="N19" t="s">
        <v>28</v>
      </c>
      <c r="O19">
        <f>+O18+(3*Q6/2-27*Q6^3/27)*SIN(2*O18)+(21*Q6^2/16+55*Q6^4/32)*SIN(4*O18)+(151*Q6^3/96)*SIN(6*O18)</f>
        <v>0.5870557078950942</v>
      </c>
      <c r="Q19" t="s">
        <v>72</v>
      </c>
      <c r="R19">
        <f>+INT(S15)</f>
        <v>33</v>
      </c>
      <c r="S19">
        <f>+INT(-S16)</f>
        <v>116</v>
      </c>
    </row>
    <row r="20" spans="1:19" ht="13.5" customHeight="1" x14ac:dyDescent="0.15">
      <c r="A20" s="15" t="s">
        <v>8</v>
      </c>
      <c r="B20" s="29">
        <f>+'LatLong to UTM Calcs'!H17</f>
        <v>3721596.1632023859</v>
      </c>
      <c r="C20" t="s">
        <v>69</v>
      </c>
      <c r="F20" s="25"/>
      <c r="N20" t="s">
        <v>29</v>
      </c>
      <c r="O20">
        <f>+DEGREES(O19)</f>
        <v>33.635814401453779</v>
      </c>
      <c r="Q20" t="s">
        <v>73</v>
      </c>
      <c r="R20">
        <f>+INT((S15-R19)*60)</f>
        <v>38</v>
      </c>
      <c r="S20">
        <f>+INT((-S16-S19)*60)</f>
        <v>20</v>
      </c>
    </row>
    <row r="21" spans="1:19" ht="12.75" customHeight="1" x14ac:dyDescent="0.15">
      <c r="A21" s="15" t="s">
        <v>9</v>
      </c>
      <c r="B21" s="30">
        <f>+'LatLong to UTM Calcs'!H13</f>
        <v>11</v>
      </c>
      <c r="G21" s="18" t="s">
        <v>11</v>
      </c>
      <c r="H21" s="19" t="s">
        <v>41</v>
      </c>
      <c r="Q21" t="s">
        <v>75</v>
      </c>
      <c r="R21" s="10">
        <f>+(((S15-R19)*60)-R20)*60</f>
        <v>2.5991595091608133</v>
      </c>
      <c r="S21" s="10">
        <f>+(((-S16-S19)*60)-S20)*60</f>
        <v>25.483275612810985</v>
      </c>
    </row>
    <row r="22" spans="1:19" ht="12.75" customHeight="1" x14ac:dyDescent="0.15">
      <c r="G22" s="20" t="s">
        <v>12</v>
      </c>
      <c r="H22" s="21">
        <v>6378137</v>
      </c>
    </row>
    <row r="23" spans="1:19" ht="13.5" customHeight="1" x14ac:dyDescent="0.15">
      <c r="A23" s="15" t="s">
        <v>7</v>
      </c>
      <c r="B23" s="29">
        <f>+'LatLong to UTM Calcs'!H35</f>
        <v>561184.3715626112</v>
      </c>
      <c r="C23" t="s">
        <v>66</v>
      </c>
      <c r="D23" s="17" t="s">
        <v>86</v>
      </c>
      <c r="G23" s="22" t="s">
        <v>13</v>
      </c>
      <c r="H23" s="23">
        <v>298.25722356300003</v>
      </c>
      <c r="N23" s="31" t="s">
        <v>87</v>
      </c>
    </row>
    <row r="24" spans="1:19" ht="12.75" customHeight="1" x14ac:dyDescent="0.15">
      <c r="A24" s="15" t="s">
        <v>8</v>
      </c>
      <c r="B24" s="29">
        <f>+'LatLong to UTM Calcs'!H36</f>
        <v>3721789.4205303928</v>
      </c>
      <c r="C24" t="s">
        <v>69</v>
      </c>
      <c r="G24" t="s">
        <v>14</v>
      </c>
      <c r="H24">
        <f>2*(1/H23)-(1/H23)^2</f>
        <v>6.6943799901413165E-3</v>
      </c>
      <c r="I24" t="s">
        <v>16</v>
      </c>
      <c r="J24">
        <f>+H24/(1-H24)</f>
        <v>6.7394967422764341E-3</v>
      </c>
      <c r="N24" s="15" t="s">
        <v>70</v>
      </c>
      <c r="O24" s="30">
        <f>+'LatLong to UTM Calcs'!S15</f>
        <v>33.634055322085878</v>
      </c>
      <c r="P24" t="s">
        <v>88</v>
      </c>
    </row>
    <row r="25" spans="1:19" ht="12.75" customHeight="1" x14ac:dyDescent="0.15">
      <c r="A25" s="15" t="s">
        <v>9</v>
      </c>
      <c r="B25" s="30">
        <f>+'LatLong to UTM Calcs'!H32</f>
        <v>11</v>
      </c>
      <c r="G25" t="s">
        <v>15</v>
      </c>
      <c r="H25">
        <v>0.99960000000000004</v>
      </c>
      <c r="N25" s="15" t="s">
        <v>71</v>
      </c>
      <c r="O25" s="30">
        <f>+'LatLong to UTM Calcs'!S16</f>
        <v>-116.34041202100356</v>
      </c>
      <c r="P25" t="s">
        <v>89</v>
      </c>
    </row>
    <row r="26" spans="1:19" ht="12.75" customHeight="1" x14ac:dyDescent="0.15"/>
    <row r="27" spans="1:19" ht="12.75" customHeight="1" x14ac:dyDescent="0.15">
      <c r="I27" t="s">
        <v>74</v>
      </c>
      <c r="N27" s="15" t="s">
        <v>90</v>
      </c>
      <c r="O27" s="9">
        <f>+B14+(B15+B16/60)/60</f>
        <v>33.634166666666665</v>
      </c>
      <c r="P27" s="9">
        <f>IF(C17="W",+-(C14+(C15+C16/60)/60),+C14+(C15+C16/60)/60)</f>
        <v>-116.34027777777777</v>
      </c>
    </row>
    <row r="28" spans="1:19" ht="12.75" customHeight="1" x14ac:dyDescent="0.15">
      <c r="G28" t="s">
        <v>32</v>
      </c>
      <c r="H28">
        <f t="shared" ref="H28:H29" si="2">+H9</f>
        <v>33.634166666666665</v>
      </c>
      <c r="I28">
        <f t="shared" ref="I28:I30" si="3">RADIANS(H28)</f>
        <v>0.58702694949785938</v>
      </c>
      <c r="K28" t="s">
        <v>76</v>
      </c>
      <c r="L28">
        <f>+H22/(SQRT(1-H24*SIN(I28)*SIN(I28)))</f>
        <v>6384696.759682511</v>
      </c>
    </row>
    <row r="29" spans="1:19" ht="12.75" customHeight="1" x14ac:dyDescent="0.15">
      <c r="G29" t="s">
        <v>33</v>
      </c>
      <c r="H29">
        <f t="shared" si="2"/>
        <v>-116.34027777777777</v>
      </c>
      <c r="I29">
        <f t="shared" si="3"/>
        <v>-2.0305208999070139</v>
      </c>
      <c r="K29" t="s">
        <v>77</v>
      </c>
      <c r="L29">
        <f>(TAN(I28))^2</f>
        <v>0.44256861130398589</v>
      </c>
    </row>
    <row r="30" spans="1:19" ht="12.75" customHeight="1" x14ac:dyDescent="0.15">
      <c r="G30" t="s">
        <v>78</v>
      </c>
      <c r="H30">
        <f>+(H29+180)-INT((H29+180)/360)*360-180</f>
        <v>-116.34027777777777</v>
      </c>
      <c r="I30">
        <f t="shared" si="3"/>
        <v>-2.0305208999070139</v>
      </c>
      <c r="K30" t="s">
        <v>79</v>
      </c>
      <c r="L30">
        <f>+J24*(COS(I28))^2</f>
        <v>4.6718725816336584E-3</v>
      </c>
    </row>
    <row r="31" spans="1:19" ht="12.75" customHeight="1" x14ac:dyDescent="0.15">
      <c r="K31" t="s">
        <v>80</v>
      </c>
      <c r="L31">
        <f>+(I29-I33)*COS(I28)</f>
        <v>9.5867243839954843E-3</v>
      </c>
      <c r="N31" s="31" t="s">
        <v>91</v>
      </c>
    </row>
    <row r="32" spans="1:19" ht="12.75" customHeight="1" x14ac:dyDescent="0.15">
      <c r="G32" t="s">
        <v>9</v>
      </c>
      <c r="H32">
        <f>+INT((H30+180)/6)+1</f>
        <v>11</v>
      </c>
      <c r="K32" t="s">
        <v>26</v>
      </c>
      <c r="L32">
        <f>+H22*((1-H24/4-3*(H24^2)/64-5*(H24^3)/256)*I28-(3*H24/8+3*(H24^2)/32+45*(H24^3)/1024)*SIN(2*I28)+(15*(H24^2)/256+45*(H24^3)/1024)*SIN(4*I28)-(35*(H24^3)/3072)*SIN(6*I28))</f>
        <v>3723083.5425614556</v>
      </c>
      <c r="N32" s="15" t="s">
        <v>70</v>
      </c>
      <c r="O32" s="30">
        <f>+O27</f>
        <v>33.634166666666665</v>
      </c>
      <c r="P32" t="s">
        <v>88</v>
      </c>
    </row>
    <row r="33" spans="7:16" ht="12.75" customHeight="1" x14ac:dyDescent="0.15">
      <c r="G33" t="s">
        <v>81</v>
      </c>
      <c r="H33">
        <f>+(H32-1)*6-180+3</f>
        <v>-117</v>
      </c>
      <c r="I33">
        <f>RADIANS(H33)</f>
        <v>-2.0420352248333655</v>
      </c>
      <c r="N33" s="15" t="s">
        <v>71</v>
      </c>
      <c r="O33" s="30">
        <f>+P27</f>
        <v>-116.34027777777777</v>
      </c>
      <c r="P33" t="s">
        <v>89</v>
      </c>
    </row>
    <row r="34" spans="7:16" ht="12.75" customHeight="1" x14ac:dyDescent="0.15"/>
    <row r="35" spans="7:16" ht="12.75" customHeight="1" x14ac:dyDescent="0.15">
      <c r="G35" t="s">
        <v>82</v>
      </c>
      <c r="H35">
        <f>+H25*L28*(L31+((1-L29+L30)*(L31^3))/6+((5-18*L29+L29^2+72*L30-58*J24)*(L31^5))/120)+500000</f>
        <v>561184.3715626112</v>
      </c>
    </row>
    <row r="36" spans="7:16" ht="12.75" customHeight="1" x14ac:dyDescent="0.15">
      <c r="G36" t="s">
        <v>84</v>
      </c>
      <c r="H36">
        <f>+H25*(L32+L28*TAN(I28)*((L31^2)/2+((5-L29+9*L30+4*(L30^2))*(L31^4))/24+((61-58*L29+L29^2+600*L30-330*J24)*(L31^6))/720))</f>
        <v>3721789.4205303928</v>
      </c>
    </row>
    <row r="37" spans="7:16" ht="12.75" customHeight="1" x14ac:dyDescent="0.15"/>
    <row r="38" spans="7:16" ht="12.75" customHeight="1" x14ac:dyDescent="0.15"/>
    <row r="39" spans="7:16" ht="12.75" customHeight="1" x14ac:dyDescent="0.15"/>
    <row r="40" spans="7:16" ht="12.75" customHeight="1" x14ac:dyDescent="0.15"/>
    <row r="41" spans="7:16" ht="12.75" customHeight="1" x14ac:dyDescent="0.15"/>
    <row r="42" spans="7:16" ht="12.75" customHeight="1" x14ac:dyDescent="0.15"/>
    <row r="43" spans="7:16" ht="12.75" customHeight="1" x14ac:dyDescent="0.15"/>
    <row r="44" spans="7:16" ht="12.75" customHeight="1" x14ac:dyDescent="0.15"/>
    <row r="45" spans="7:16" ht="12.75" customHeight="1" x14ac:dyDescent="0.15"/>
    <row r="46" spans="7:16" ht="12.75" customHeight="1" x14ac:dyDescent="0.15"/>
    <row r="47" spans="7:16" ht="12.75" customHeight="1" x14ac:dyDescent="0.15"/>
    <row r="48" spans="7:16" ht="12.75" customHeight="1" x14ac:dyDescent="0.15"/>
    <row r="49" ht="12.75" customHeight="1" x14ac:dyDescent="0.15"/>
    <row r="50" ht="12.75" customHeight="1" x14ac:dyDescent="0.15"/>
    <row r="51" ht="12.75" customHeight="1" x14ac:dyDescent="0.15"/>
    <row r="52" ht="12.75" customHeight="1" x14ac:dyDescent="0.15"/>
    <row r="53" ht="12.75" customHeight="1" x14ac:dyDescent="0.15"/>
    <row r="54" ht="12.75" customHeight="1" x14ac:dyDescent="0.15"/>
    <row r="55" ht="12.75" customHeight="1" x14ac:dyDescent="0.15"/>
    <row r="56" ht="12.75" customHeight="1" x14ac:dyDescent="0.15"/>
    <row r="57" ht="12.75" customHeight="1" x14ac:dyDescent="0.15"/>
    <row r="58" ht="12.75" customHeight="1" x14ac:dyDescent="0.15"/>
    <row r="59" ht="12.75" customHeight="1" x14ac:dyDescent="0.15"/>
    <row r="60" ht="12.75" customHeight="1" x14ac:dyDescent="0.15"/>
    <row r="61" ht="12.75" customHeight="1" x14ac:dyDescent="0.15"/>
    <row r="62" ht="12.75" customHeight="1" x14ac:dyDescent="0.15"/>
    <row r="63" ht="12.75" customHeight="1" x14ac:dyDescent="0.15"/>
    <row r="64" ht="12.75" customHeight="1" x14ac:dyDescent="0.15"/>
    <row r="65" ht="12.75" customHeight="1" x14ac:dyDescent="0.15"/>
    <row r="66" ht="12.75" customHeight="1" x14ac:dyDescent="0.15"/>
    <row r="67" ht="12.75" customHeight="1" x14ac:dyDescent="0.15"/>
    <row r="68" ht="12.75" customHeight="1" x14ac:dyDescent="0.15"/>
    <row r="69" ht="12.75" customHeight="1" x14ac:dyDescent="0.15"/>
    <row r="70" ht="12.75" customHeight="1" x14ac:dyDescent="0.15"/>
    <row r="71" ht="12.75" customHeight="1" x14ac:dyDescent="0.15"/>
    <row r="72" ht="12.75" customHeight="1" x14ac:dyDescent="0.15"/>
    <row r="73" ht="12.75" customHeight="1" x14ac:dyDescent="0.15"/>
    <row r="74" ht="12.75" customHeight="1" x14ac:dyDescent="0.15"/>
    <row r="75" ht="12.75" customHeight="1" x14ac:dyDescent="0.15"/>
    <row r="76" ht="12.75" customHeight="1" x14ac:dyDescent="0.15"/>
    <row r="77" ht="12.75" customHeight="1" x14ac:dyDescent="0.15"/>
    <row r="78" ht="12.75" customHeight="1" x14ac:dyDescent="0.15"/>
    <row r="79" ht="12.75" customHeight="1" x14ac:dyDescent="0.15"/>
    <row r="80" ht="12.75" customHeight="1" x14ac:dyDescent="0.15"/>
    <row r="81" ht="12.75" customHeight="1" x14ac:dyDescent="0.15"/>
    <row r="82" ht="12.75" customHeight="1" x14ac:dyDescent="0.15"/>
    <row r="83" ht="12.75" customHeight="1" x14ac:dyDescent="0.15"/>
    <row r="84" ht="12.75" customHeight="1" x14ac:dyDescent="0.15"/>
    <row r="85" ht="12.75" customHeight="1" x14ac:dyDescent="0.15"/>
    <row r="86" ht="12.75" customHeight="1" x14ac:dyDescent="0.15"/>
    <row r="87" ht="12.75" customHeight="1" x14ac:dyDescent="0.15"/>
    <row r="88" ht="12.75" customHeight="1" x14ac:dyDescent="0.15"/>
    <row r="89" ht="12.75" customHeight="1" x14ac:dyDescent="0.15"/>
    <row r="90" ht="12.75" customHeight="1" x14ac:dyDescent="0.15"/>
    <row r="91" ht="12.75" customHeight="1" x14ac:dyDescent="0.15"/>
    <row r="92" ht="12.75" customHeight="1" x14ac:dyDescent="0.15"/>
    <row r="93" ht="12.75" customHeight="1" x14ac:dyDescent="0.15"/>
    <row r="94" ht="12.75" customHeight="1" x14ac:dyDescent="0.15"/>
    <row r="95" ht="12.75" customHeight="1" x14ac:dyDescent="0.15"/>
    <row r="96" ht="12.75" customHeight="1" x14ac:dyDescent="0.15"/>
    <row r="97" ht="12.75" customHeight="1" x14ac:dyDescent="0.15"/>
    <row r="98" ht="12.75" customHeight="1" x14ac:dyDescent="0.15"/>
    <row r="99" ht="12.75" customHeight="1" x14ac:dyDescent="0.15"/>
    <row r="100" ht="12.75" customHeight="1" x14ac:dyDescent="0.15"/>
    <row r="101" ht="12.75" customHeight="1" x14ac:dyDescent="0.15"/>
    <row r="102" ht="12.75" customHeight="1" x14ac:dyDescent="0.15"/>
    <row r="103" ht="12.75" customHeight="1" x14ac:dyDescent="0.15"/>
    <row r="104" ht="12.75" customHeight="1" x14ac:dyDescent="0.15"/>
    <row r="105" ht="12.75" customHeight="1" x14ac:dyDescent="0.15"/>
    <row r="106" ht="12.75" customHeight="1" x14ac:dyDescent="0.15"/>
    <row r="107" ht="12.75" customHeight="1" x14ac:dyDescent="0.15"/>
    <row r="108" ht="12.75" customHeight="1" x14ac:dyDescent="0.15"/>
    <row r="109" ht="12.75" customHeight="1" x14ac:dyDescent="0.15"/>
    <row r="110" ht="12.75" customHeight="1" x14ac:dyDescent="0.15"/>
    <row r="111" ht="12.75" customHeight="1" x14ac:dyDescent="0.15"/>
    <row r="112" ht="12.75" customHeight="1" x14ac:dyDescent="0.15"/>
    <row r="113" ht="12.75" customHeight="1" x14ac:dyDescent="0.15"/>
    <row r="114" ht="12.75" customHeight="1" x14ac:dyDescent="0.15"/>
    <row r="115" ht="12.75" customHeight="1" x14ac:dyDescent="0.15"/>
    <row r="116" ht="12.75" customHeight="1" x14ac:dyDescent="0.15"/>
    <row r="117" ht="12.75" customHeight="1" x14ac:dyDescent="0.15"/>
    <row r="118" ht="12.75" customHeight="1" x14ac:dyDescent="0.15"/>
    <row r="119" ht="12.75" customHeight="1" x14ac:dyDescent="0.15"/>
    <row r="120" ht="12.75" customHeight="1" x14ac:dyDescent="0.15"/>
    <row r="121" ht="12.75" customHeight="1" x14ac:dyDescent="0.15"/>
    <row r="122" ht="12.75" customHeight="1" x14ac:dyDescent="0.15"/>
    <row r="123" ht="12.75" customHeight="1" x14ac:dyDescent="0.15"/>
    <row r="124" ht="12.75" customHeight="1" x14ac:dyDescent="0.15"/>
    <row r="125" ht="12.75" customHeight="1" x14ac:dyDescent="0.15"/>
    <row r="126" ht="12.75" customHeight="1" x14ac:dyDescent="0.15"/>
    <row r="127" ht="12.75" customHeight="1" x14ac:dyDescent="0.15"/>
    <row r="128" ht="12.75" customHeight="1" x14ac:dyDescent="0.15"/>
    <row r="129" ht="12.75" customHeight="1" x14ac:dyDescent="0.15"/>
    <row r="130" ht="12.75" customHeight="1" x14ac:dyDescent="0.15"/>
    <row r="131" ht="12.75" customHeight="1" x14ac:dyDescent="0.15"/>
    <row r="132" ht="12.75" customHeight="1" x14ac:dyDescent="0.15"/>
    <row r="133" ht="12.75" customHeight="1" x14ac:dyDescent="0.15"/>
    <row r="134" ht="12.75" customHeight="1" x14ac:dyDescent="0.15"/>
    <row r="135" ht="12.75" customHeight="1" x14ac:dyDescent="0.15"/>
    <row r="136" ht="12.75" customHeight="1" x14ac:dyDescent="0.15"/>
    <row r="137" ht="12.75" customHeight="1" x14ac:dyDescent="0.15"/>
    <row r="138" ht="12.75" customHeight="1" x14ac:dyDescent="0.15"/>
    <row r="139" ht="12.75" customHeight="1" x14ac:dyDescent="0.15"/>
    <row r="140" ht="12.75" customHeight="1" x14ac:dyDescent="0.15"/>
    <row r="141" ht="12.75" customHeight="1" x14ac:dyDescent="0.15"/>
    <row r="142" ht="12.75" customHeight="1" x14ac:dyDescent="0.15"/>
    <row r="143" ht="12.75" customHeight="1" x14ac:dyDescent="0.15"/>
    <row r="144" ht="12.75" customHeight="1" x14ac:dyDescent="0.15"/>
    <row r="145" ht="12.75" customHeight="1" x14ac:dyDescent="0.15"/>
    <row r="146" ht="12.75" customHeight="1" x14ac:dyDescent="0.15"/>
    <row r="147" ht="12.75" customHeight="1" x14ac:dyDescent="0.15"/>
    <row r="148" ht="12.75" customHeight="1" x14ac:dyDescent="0.15"/>
    <row r="149" ht="12.75" customHeight="1" x14ac:dyDescent="0.15"/>
    <row r="150" ht="12.75" customHeight="1" x14ac:dyDescent="0.15"/>
    <row r="151" ht="12.75" customHeight="1" x14ac:dyDescent="0.15"/>
    <row r="152" ht="12.75" customHeight="1" x14ac:dyDescent="0.15"/>
    <row r="153" ht="12.75" customHeight="1" x14ac:dyDescent="0.15"/>
    <row r="154" ht="12.75" customHeight="1" x14ac:dyDescent="0.15"/>
    <row r="155" ht="12.75" customHeight="1" x14ac:dyDescent="0.15"/>
    <row r="156" ht="12.75" customHeight="1" x14ac:dyDescent="0.15"/>
    <row r="157" ht="12.75" customHeight="1" x14ac:dyDescent="0.15"/>
    <row r="158" ht="12.75" customHeight="1" x14ac:dyDescent="0.15"/>
    <row r="159" ht="12.75" customHeight="1" x14ac:dyDescent="0.15"/>
    <row r="160" ht="12.75" customHeight="1" x14ac:dyDescent="0.15"/>
    <row r="161" ht="12.75" customHeight="1" x14ac:dyDescent="0.15"/>
    <row r="162" ht="12.75" customHeight="1" x14ac:dyDescent="0.15"/>
    <row r="163" ht="12.75" customHeight="1" x14ac:dyDescent="0.15"/>
    <row r="164" ht="12.75" customHeight="1" x14ac:dyDescent="0.15"/>
    <row r="165" ht="12.75" customHeight="1" x14ac:dyDescent="0.15"/>
    <row r="166" ht="12.75" customHeight="1" x14ac:dyDescent="0.15"/>
    <row r="167" ht="12.75" customHeight="1" x14ac:dyDescent="0.15"/>
    <row r="168" ht="12.75" customHeight="1" x14ac:dyDescent="0.15"/>
    <row r="169" ht="12.75" customHeight="1" x14ac:dyDescent="0.15"/>
    <row r="170" ht="12.75" customHeight="1" x14ac:dyDescent="0.15"/>
    <row r="171" ht="12.75" customHeight="1" x14ac:dyDescent="0.15"/>
    <row r="172" ht="12.75" customHeight="1" x14ac:dyDescent="0.15"/>
    <row r="173" ht="12.75" customHeight="1" x14ac:dyDescent="0.15"/>
    <row r="174" ht="12.75" customHeight="1" x14ac:dyDescent="0.15"/>
    <row r="175" ht="12.75" customHeight="1" x14ac:dyDescent="0.15"/>
    <row r="176" ht="12.75" customHeight="1" x14ac:dyDescent="0.15"/>
    <row r="177" ht="12.75" customHeight="1" x14ac:dyDescent="0.15"/>
    <row r="178" ht="12.75" customHeight="1" x14ac:dyDescent="0.15"/>
    <row r="179" ht="12.75" customHeight="1" x14ac:dyDescent="0.15"/>
    <row r="180" ht="12.75" customHeight="1" x14ac:dyDescent="0.15"/>
    <row r="181" ht="12.75" customHeight="1" x14ac:dyDescent="0.15"/>
    <row r="182" ht="12.75" customHeight="1" x14ac:dyDescent="0.15"/>
    <row r="183" ht="12.75" customHeight="1" x14ac:dyDescent="0.15"/>
    <row r="184" ht="12.75" customHeight="1" x14ac:dyDescent="0.15"/>
    <row r="185" ht="12.75" customHeight="1" x14ac:dyDescent="0.15"/>
    <row r="186" ht="12.75" customHeight="1" x14ac:dyDescent="0.15"/>
    <row r="187" ht="12.75" customHeight="1" x14ac:dyDescent="0.15"/>
    <row r="188" ht="12.75" customHeight="1" x14ac:dyDescent="0.15"/>
    <row r="189" ht="12.75" customHeight="1" x14ac:dyDescent="0.15"/>
    <row r="190" ht="12.75" customHeight="1" x14ac:dyDescent="0.15"/>
    <row r="191" ht="12.75" customHeight="1" x14ac:dyDescent="0.15"/>
    <row r="192" ht="12.75" customHeight="1" x14ac:dyDescent="0.15"/>
    <row r="193" ht="12.75" customHeight="1" x14ac:dyDescent="0.15"/>
    <row r="194" ht="12.75" customHeight="1" x14ac:dyDescent="0.15"/>
    <row r="195" ht="12.75" customHeight="1" x14ac:dyDescent="0.15"/>
    <row r="196" ht="12.75" customHeight="1" x14ac:dyDescent="0.15"/>
    <row r="197" ht="12.75" customHeight="1" x14ac:dyDescent="0.15"/>
    <row r="198" ht="12.75" customHeight="1" x14ac:dyDescent="0.15"/>
    <row r="199" ht="12.75" customHeight="1" x14ac:dyDescent="0.15"/>
    <row r="200" ht="12.75" customHeight="1" x14ac:dyDescent="0.15"/>
    <row r="201" ht="12.75" customHeight="1" x14ac:dyDescent="0.15"/>
    <row r="202" ht="12.75" customHeight="1" x14ac:dyDescent="0.15"/>
    <row r="203" ht="12.75" customHeight="1" x14ac:dyDescent="0.15"/>
    <row r="204" ht="12.75" customHeight="1" x14ac:dyDescent="0.15"/>
    <row r="205" ht="12.75" customHeight="1" x14ac:dyDescent="0.15"/>
    <row r="206" ht="12.75" customHeight="1" x14ac:dyDescent="0.15"/>
    <row r="207" ht="12.75" customHeight="1" x14ac:dyDescent="0.15"/>
    <row r="208" ht="12.75" customHeight="1" x14ac:dyDescent="0.15"/>
    <row r="209" ht="12.75" customHeight="1" x14ac:dyDescent="0.15"/>
    <row r="210" ht="12.75" customHeight="1" x14ac:dyDescent="0.15"/>
    <row r="211" ht="12.75" customHeight="1" x14ac:dyDescent="0.15"/>
    <row r="212" ht="12.75" customHeight="1" x14ac:dyDescent="0.15"/>
    <row r="213" ht="12.75" customHeight="1" x14ac:dyDescent="0.15"/>
    <row r="214" ht="12.75" customHeight="1" x14ac:dyDescent="0.15"/>
    <row r="215" ht="12.75" customHeight="1" x14ac:dyDescent="0.15"/>
    <row r="216" ht="12.75" customHeight="1" x14ac:dyDescent="0.15"/>
    <row r="217" ht="12.75" customHeight="1" x14ac:dyDescent="0.15"/>
    <row r="218" ht="12.75" customHeight="1" x14ac:dyDescent="0.15"/>
    <row r="219" ht="12.75" customHeight="1" x14ac:dyDescent="0.15"/>
    <row r="220" ht="12.75" customHeight="1" x14ac:dyDescent="0.15"/>
    <row r="221" ht="12.75" customHeight="1" x14ac:dyDescent="0.15"/>
    <row r="222" ht="12.75" customHeight="1" x14ac:dyDescent="0.15"/>
    <row r="223" ht="12.75" customHeight="1" x14ac:dyDescent="0.15"/>
    <row r="224" ht="12.75" customHeight="1" x14ac:dyDescent="0.15"/>
    <row r="225" ht="12.75" customHeight="1" x14ac:dyDescent="0.15"/>
    <row r="226" ht="12.75" customHeight="1" x14ac:dyDescent="0.15"/>
    <row r="227" ht="12.75" customHeight="1" x14ac:dyDescent="0.15"/>
    <row r="228" ht="12.75" customHeight="1" x14ac:dyDescent="0.15"/>
    <row r="229" ht="12.75" customHeight="1" x14ac:dyDescent="0.15"/>
    <row r="230" ht="12.75" customHeight="1" x14ac:dyDescent="0.15"/>
    <row r="231" ht="12.75" customHeight="1" x14ac:dyDescent="0.15"/>
    <row r="232" ht="12.75" customHeight="1" x14ac:dyDescent="0.15"/>
    <row r="233" ht="12.75" customHeight="1" x14ac:dyDescent="0.15"/>
    <row r="234" ht="12.75" customHeight="1" x14ac:dyDescent="0.15"/>
    <row r="235" ht="12.75" customHeight="1" x14ac:dyDescent="0.15"/>
    <row r="236" ht="12.75" customHeight="1" x14ac:dyDescent="0.15"/>
    <row r="237" ht="12.75" customHeight="1" x14ac:dyDescent="0.15"/>
    <row r="238" ht="12.75" customHeight="1" x14ac:dyDescent="0.15"/>
    <row r="239" ht="12.75" customHeight="1" x14ac:dyDescent="0.15"/>
    <row r="240" ht="12.75" customHeight="1" x14ac:dyDescent="0.15"/>
    <row r="241" ht="12.75" customHeight="1" x14ac:dyDescent="0.15"/>
    <row r="242" ht="12.75" customHeight="1" x14ac:dyDescent="0.15"/>
    <row r="243" ht="12.75" customHeight="1" x14ac:dyDescent="0.15"/>
    <row r="244" ht="12.75" customHeight="1" x14ac:dyDescent="0.15"/>
    <row r="245" ht="12.75" customHeight="1" x14ac:dyDescent="0.15"/>
    <row r="246" ht="12.75" customHeight="1" x14ac:dyDescent="0.15"/>
    <row r="247" ht="12.75" customHeight="1" x14ac:dyDescent="0.15"/>
    <row r="248" ht="12.75" customHeight="1" x14ac:dyDescent="0.15"/>
    <row r="249" ht="12.75" customHeight="1" x14ac:dyDescent="0.15"/>
    <row r="250" ht="12.75" customHeight="1" x14ac:dyDescent="0.15"/>
    <row r="251" ht="12.75" customHeight="1" x14ac:dyDescent="0.15"/>
    <row r="252" ht="12.75" customHeight="1" x14ac:dyDescent="0.15"/>
    <row r="253" ht="12.75" customHeight="1" x14ac:dyDescent="0.15"/>
    <row r="254" ht="12.75" customHeight="1" x14ac:dyDescent="0.15"/>
    <row r="255" ht="12.75" customHeight="1" x14ac:dyDescent="0.15"/>
    <row r="256" ht="12.75" customHeight="1" x14ac:dyDescent="0.15"/>
    <row r="257" ht="12.75" customHeight="1" x14ac:dyDescent="0.15"/>
    <row r="258" ht="12.75" customHeight="1" x14ac:dyDescent="0.15"/>
    <row r="259" ht="12.75" customHeight="1" x14ac:dyDescent="0.15"/>
    <row r="260" ht="12.75" customHeight="1" x14ac:dyDescent="0.15"/>
    <row r="261" ht="12.75" customHeight="1" x14ac:dyDescent="0.15"/>
    <row r="262" ht="12.75" customHeight="1" x14ac:dyDescent="0.15"/>
    <row r="263" ht="12.75" customHeight="1" x14ac:dyDescent="0.15"/>
    <row r="264" ht="12.75" customHeight="1" x14ac:dyDescent="0.15"/>
    <row r="265" ht="12.75" customHeight="1" x14ac:dyDescent="0.15"/>
    <row r="266" ht="12.75" customHeight="1" x14ac:dyDescent="0.15"/>
    <row r="267" ht="12.75" customHeight="1" x14ac:dyDescent="0.15"/>
    <row r="268" ht="12.75" customHeight="1" x14ac:dyDescent="0.15"/>
    <row r="269" ht="12.75" customHeight="1" x14ac:dyDescent="0.15"/>
    <row r="270" ht="12.75" customHeight="1" x14ac:dyDescent="0.15"/>
    <row r="271" ht="12.75" customHeight="1" x14ac:dyDescent="0.15"/>
    <row r="272" ht="12.75" customHeight="1" x14ac:dyDescent="0.15"/>
    <row r="273" ht="12.75" customHeight="1" x14ac:dyDescent="0.15"/>
    <row r="274" ht="12.75" customHeight="1" x14ac:dyDescent="0.15"/>
    <row r="275" ht="12.75" customHeight="1" x14ac:dyDescent="0.15"/>
    <row r="276" ht="12.75" customHeight="1" x14ac:dyDescent="0.15"/>
    <row r="277" ht="12.75" customHeight="1" x14ac:dyDescent="0.15"/>
    <row r="278" ht="12.75" customHeight="1" x14ac:dyDescent="0.15"/>
    <row r="279" ht="12.75" customHeight="1" x14ac:dyDescent="0.15"/>
    <row r="280" ht="12.75" customHeight="1" x14ac:dyDescent="0.15"/>
    <row r="281" ht="12.75" customHeight="1" x14ac:dyDescent="0.15"/>
    <row r="282" ht="12.75" customHeight="1" x14ac:dyDescent="0.15"/>
    <row r="283" ht="12.75" customHeight="1" x14ac:dyDescent="0.15"/>
    <row r="284" ht="12.75" customHeight="1" x14ac:dyDescent="0.15"/>
    <row r="285" ht="12.75" customHeight="1" x14ac:dyDescent="0.15"/>
    <row r="286" ht="12.75" customHeight="1" x14ac:dyDescent="0.15"/>
    <row r="287" ht="12.75" customHeight="1" x14ac:dyDescent="0.15"/>
    <row r="288" ht="12.75" customHeight="1" x14ac:dyDescent="0.15"/>
    <row r="289" ht="12.75" customHeight="1" x14ac:dyDescent="0.15"/>
    <row r="290" ht="12.75" customHeight="1" x14ac:dyDescent="0.15"/>
    <row r="291" ht="12.75" customHeight="1" x14ac:dyDescent="0.15"/>
    <row r="292" ht="12.75" customHeight="1" x14ac:dyDescent="0.15"/>
    <row r="293" ht="12.75" customHeight="1" x14ac:dyDescent="0.15"/>
    <row r="294" ht="12.75" customHeight="1" x14ac:dyDescent="0.15"/>
    <row r="295" ht="12.75" customHeight="1" x14ac:dyDescent="0.15"/>
    <row r="296" ht="12.75" customHeight="1" x14ac:dyDescent="0.15"/>
    <row r="297" ht="12.75" customHeight="1" x14ac:dyDescent="0.15"/>
    <row r="298" ht="12.75" customHeight="1" x14ac:dyDescent="0.15"/>
    <row r="299" ht="12.75" customHeight="1" x14ac:dyDescent="0.15"/>
    <row r="300" ht="12.75" customHeight="1" x14ac:dyDescent="0.15"/>
    <row r="301" ht="12.75" customHeight="1" x14ac:dyDescent="0.15"/>
    <row r="302" ht="12.75" customHeight="1" x14ac:dyDescent="0.15"/>
    <row r="303" ht="12.75" customHeight="1" x14ac:dyDescent="0.15"/>
    <row r="304" ht="12.75" customHeight="1" x14ac:dyDescent="0.15"/>
    <row r="305" ht="12.75" customHeight="1" x14ac:dyDescent="0.15"/>
    <row r="306" ht="12.75" customHeight="1" x14ac:dyDescent="0.15"/>
    <row r="307" ht="12.75" customHeight="1" x14ac:dyDescent="0.15"/>
    <row r="308" ht="12.75" customHeight="1" x14ac:dyDescent="0.15"/>
    <row r="309" ht="12.75" customHeight="1" x14ac:dyDescent="0.15"/>
    <row r="310" ht="12.75" customHeight="1" x14ac:dyDescent="0.15"/>
    <row r="311" ht="12.75" customHeight="1" x14ac:dyDescent="0.15"/>
    <row r="312" ht="12.75" customHeight="1" x14ac:dyDescent="0.15"/>
    <row r="313" ht="12.75" customHeight="1" x14ac:dyDescent="0.15"/>
    <row r="314" ht="12.75" customHeight="1" x14ac:dyDescent="0.15"/>
    <row r="315" ht="12.75" customHeight="1" x14ac:dyDescent="0.15"/>
    <row r="316" ht="12.75" customHeight="1" x14ac:dyDescent="0.15"/>
    <row r="317" ht="12.75" customHeight="1" x14ac:dyDescent="0.15"/>
    <row r="318" ht="12.75" customHeight="1" x14ac:dyDescent="0.15"/>
    <row r="319" ht="12.75" customHeight="1" x14ac:dyDescent="0.15"/>
    <row r="320" ht="12.75" customHeight="1" x14ac:dyDescent="0.15"/>
    <row r="321" ht="12.75" customHeight="1" x14ac:dyDescent="0.15"/>
    <row r="322" ht="12.75" customHeight="1" x14ac:dyDescent="0.15"/>
    <row r="323" ht="12.75" customHeight="1" x14ac:dyDescent="0.15"/>
    <row r="324" ht="12.75" customHeight="1" x14ac:dyDescent="0.15"/>
    <row r="325" ht="12.75" customHeight="1" x14ac:dyDescent="0.15"/>
    <row r="326" ht="12.75" customHeight="1" x14ac:dyDescent="0.15"/>
    <row r="327" ht="12.75" customHeight="1" x14ac:dyDescent="0.15"/>
    <row r="328" ht="12.75" customHeight="1" x14ac:dyDescent="0.15"/>
    <row r="329" ht="12.75" customHeight="1" x14ac:dyDescent="0.15"/>
    <row r="330" ht="12.75" customHeight="1" x14ac:dyDescent="0.15"/>
    <row r="331" ht="12.75" customHeight="1" x14ac:dyDescent="0.15"/>
    <row r="332" ht="12.75" customHeight="1" x14ac:dyDescent="0.15"/>
    <row r="333" ht="12.75" customHeight="1" x14ac:dyDescent="0.15"/>
    <row r="334" ht="12.75" customHeight="1" x14ac:dyDescent="0.15"/>
    <row r="335" ht="12.75" customHeight="1" x14ac:dyDescent="0.15"/>
    <row r="336" ht="12.75" customHeight="1" x14ac:dyDescent="0.15"/>
    <row r="337" ht="12.75" customHeight="1" x14ac:dyDescent="0.15"/>
    <row r="338" ht="12.75" customHeight="1" x14ac:dyDescent="0.15"/>
    <row r="339" ht="12.75" customHeight="1" x14ac:dyDescent="0.15"/>
    <row r="340" ht="12.75" customHeight="1" x14ac:dyDescent="0.15"/>
    <row r="341" ht="12.75" customHeight="1" x14ac:dyDescent="0.15"/>
    <row r="342" ht="12.75" customHeight="1" x14ac:dyDescent="0.15"/>
    <row r="343" ht="12.75" customHeight="1" x14ac:dyDescent="0.15"/>
    <row r="344" ht="12.75" customHeight="1" x14ac:dyDescent="0.15"/>
    <row r="345" ht="12.75" customHeight="1" x14ac:dyDescent="0.15"/>
    <row r="346" ht="12.75" customHeight="1" x14ac:dyDescent="0.15"/>
    <row r="347" ht="12.75" customHeight="1" x14ac:dyDescent="0.15"/>
    <row r="348" ht="12.75" customHeight="1" x14ac:dyDescent="0.15"/>
    <row r="349" ht="12.75" customHeight="1" x14ac:dyDescent="0.15"/>
    <row r="350" ht="12.75" customHeight="1" x14ac:dyDescent="0.15"/>
    <row r="351" ht="12.75" customHeight="1" x14ac:dyDescent="0.15"/>
    <row r="352" ht="12.75" customHeight="1" x14ac:dyDescent="0.15"/>
    <row r="353" ht="12.75" customHeight="1" x14ac:dyDescent="0.15"/>
    <row r="354" ht="12.75" customHeight="1" x14ac:dyDescent="0.15"/>
    <row r="355" ht="12.75" customHeight="1" x14ac:dyDescent="0.15"/>
    <row r="356" ht="12.75" customHeight="1" x14ac:dyDescent="0.15"/>
    <row r="357" ht="12.75" customHeight="1" x14ac:dyDescent="0.15"/>
    <row r="358" ht="12.75" customHeight="1" x14ac:dyDescent="0.15"/>
    <row r="359" ht="12.75" customHeight="1" x14ac:dyDescent="0.15"/>
    <row r="360" ht="12.75" customHeight="1" x14ac:dyDescent="0.15"/>
    <row r="361" ht="12.75" customHeight="1" x14ac:dyDescent="0.15"/>
    <row r="362" ht="12.75" customHeight="1" x14ac:dyDescent="0.15"/>
    <row r="363" ht="12.75" customHeight="1" x14ac:dyDescent="0.15"/>
    <row r="364" ht="12.75" customHeight="1" x14ac:dyDescent="0.15"/>
    <row r="365" ht="12.75" customHeight="1" x14ac:dyDescent="0.15"/>
    <row r="366" ht="12.75" customHeight="1" x14ac:dyDescent="0.15"/>
    <row r="367" ht="12.75" customHeight="1" x14ac:dyDescent="0.15"/>
    <row r="368" ht="12.75" customHeight="1" x14ac:dyDescent="0.15"/>
    <row r="369" ht="12.75" customHeight="1" x14ac:dyDescent="0.15"/>
    <row r="370" ht="12.75" customHeight="1" x14ac:dyDescent="0.15"/>
    <row r="371" ht="12.75" customHeight="1" x14ac:dyDescent="0.15"/>
    <row r="372" ht="12.75" customHeight="1" x14ac:dyDescent="0.15"/>
    <row r="373" ht="12.75" customHeight="1" x14ac:dyDescent="0.15"/>
    <row r="374" ht="12.75" customHeight="1" x14ac:dyDescent="0.15"/>
    <row r="375" ht="12.75" customHeight="1" x14ac:dyDescent="0.15"/>
    <row r="376" ht="12.75" customHeight="1" x14ac:dyDescent="0.15"/>
    <row r="377" ht="12.75" customHeight="1" x14ac:dyDescent="0.15"/>
    <row r="378" ht="12.75" customHeight="1" x14ac:dyDescent="0.15"/>
    <row r="379" ht="12.75" customHeight="1" x14ac:dyDescent="0.15"/>
    <row r="380" ht="12.75" customHeight="1" x14ac:dyDescent="0.15"/>
    <row r="381" ht="12.75" customHeight="1" x14ac:dyDescent="0.15"/>
    <row r="382" ht="12.75" customHeight="1" x14ac:dyDescent="0.15"/>
    <row r="383" ht="12.75" customHeight="1" x14ac:dyDescent="0.15"/>
    <row r="384" ht="12.75" customHeight="1" x14ac:dyDescent="0.15"/>
    <row r="385" ht="12.75" customHeight="1" x14ac:dyDescent="0.15"/>
    <row r="386" ht="12.75" customHeight="1" x14ac:dyDescent="0.15"/>
    <row r="387" ht="12.75" customHeight="1" x14ac:dyDescent="0.15"/>
    <row r="388" ht="12.75" customHeight="1" x14ac:dyDescent="0.15"/>
    <row r="389" ht="12.75" customHeight="1" x14ac:dyDescent="0.15"/>
    <row r="390" ht="12.75" customHeight="1" x14ac:dyDescent="0.15"/>
    <row r="391" ht="12.75" customHeight="1" x14ac:dyDescent="0.15"/>
    <row r="392" ht="12.75" customHeight="1" x14ac:dyDescent="0.15"/>
    <row r="393" ht="12.75" customHeight="1" x14ac:dyDescent="0.15"/>
    <row r="394" ht="12.75" customHeight="1" x14ac:dyDescent="0.15"/>
    <row r="395" ht="12.75" customHeight="1" x14ac:dyDescent="0.15"/>
    <row r="396" ht="12.75" customHeight="1" x14ac:dyDescent="0.15"/>
    <row r="397" ht="12.75" customHeight="1" x14ac:dyDescent="0.15"/>
    <row r="398" ht="12.75" customHeight="1" x14ac:dyDescent="0.15"/>
    <row r="399" ht="12.75" customHeight="1" x14ac:dyDescent="0.15"/>
    <row r="400" ht="12.75" customHeight="1" x14ac:dyDescent="0.15"/>
    <row r="401" ht="12.75" customHeight="1" x14ac:dyDescent="0.15"/>
    <row r="402" ht="12.75" customHeight="1" x14ac:dyDescent="0.15"/>
    <row r="403" ht="12.75" customHeight="1" x14ac:dyDescent="0.15"/>
    <row r="404" ht="12.75" customHeight="1" x14ac:dyDescent="0.15"/>
    <row r="405" ht="12.75" customHeight="1" x14ac:dyDescent="0.15"/>
    <row r="406" ht="12.75" customHeight="1" x14ac:dyDescent="0.15"/>
    <row r="407" ht="12.75" customHeight="1" x14ac:dyDescent="0.15"/>
    <row r="408" ht="12.75" customHeight="1" x14ac:dyDescent="0.15"/>
    <row r="409" ht="12.75" customHeight="1" x14ac:dyDescent="0.15"/>
    <row r="410" ht="12.75" customHeight="1" x14ac:dyDescent="0.15"/>
    <row r="411" ht="12.75" customHeight="1" x14ac:dyDescent="0.15"/>
    <row r="412" ht="12.75" customHeight="1" x14ac:dyDescent="0.15"/>
    <row r="413" ht="12.75" customHeight="1" x14ac:dyDescent="0.15"/>
    <row r="414" ht="12.75" customHeight="1" x14ac:dyDescent="0.15"/>
    <row r="415" ht="12.75" customHeight="1" x14ac:dyDescent="0.15"/>
    <row r="416" ht="12.75" customHeight="1" x14ac:dyDescent="0.15"/>
    <row r="417" ht="12.75" customHeight="1" x14ac:dyDescent="0.15"/>
    <row r="418" ht="12.75" customHeight="1" x14ac:dyDescent="0.15"/>
    <row r="419" ht="12.75" customHeight="1" x14ac:dyDescent="0.15"/>
    <row r="420" ht="12.75" customHeight="1" x14ac:dyDescent="0.15"/>
    <row r="421" ht="12.75" customHeight="1" x14ac:dyDescent="0.15"/>
    <row r="422" ht="12.75" customHeight="1" x14ac:dyDescent="0.15"/>
    <row r="423" ht="12.75" customHeight="1" x14ac:dyDescent="0.15"/>
    <row r="424" ht="12.75" customHeight="1" x14ac:dyDescent="0.15"/>
    <row r="425" ht="12.75" customHeight="1" x14ac:dyDescent="0.15"/>
    <row r="426" ht="12.75" customHeight="1" x14ac:dyDescent="0.15"/>
    <row r="427" ht="12.75" customHeight="1" x14ac:dyDescent="0.15"/>
    <row r="428" ht="12.75" customHeight="1" x14ac:dyDescent="0.15"/>
    <row r="429" ht="12.75" customHeight="1" x14ac:dyDescent="0.15"/>
    <row r="430" ht="12.75" customHeight="1" x14ac:dyDescent="0.15"/>
    <row r="431" ht="12.75" customHeight="1" x14ac:dyDescent="0.15"/>
    <row r="432" ht="12.75" customHeight="1" x14ac:dyDescent="0.15"/>
    <row r="433" ht="12.75" customHeight="1" x14ac:dyDescent="0.15"/>
    <row r="434" ht="12.75" customHeight="1" x14ac:dyDescent="0.15"/>
    <row r="435" ht="12.75" customHeight="1" x14ac:dyDescent="0.15"/>
    <row r="436" ht="12.75" customHeight="1" x14ac:dyDescent="0.15"/>
    <row r="437" ht="12.75" customHeight="1" x14ac:dyDescent="0.15"/>
    <row r="438" ht="12.75" customHeight="1" x14ac:dyDescent="0.15"/>
    <row r="439" ht="12.75" customHeight="1" x14ac:dyDescent="0.15"/>
    <row r="440" ht="12.75" customHeight="1" x14ac:dyDescent="0.15"/>
    <row r="441" ht="12.75" customHeight="1" x14ac:dyDescent="0.15"/>
    <row r="442" ht="12.75" customHeight="1" x14ac:dyDescent="0.15"/>
    <row r="443" ht="12.75" customHeight="1" x14ac:dyDescent="0.15"/>
    <row r="444" ht="12.75" customHeight="1" x14ac:dyDescent="0.15"/>
    <row r="445" ht="12.75" customHeight="1" x14ac:dyDescent="0.15"/>
    <row r="446" ht="12.75" customHeight="1" x14ac:dyDescent="0.15"/>
    <row r="447" ht="12.75" customHeight="1" x14ac:dyDescent="0.15"/>
    <row r="448" ht="12.75" customHeight="1" x14ac:dyDescent="0.15"/>
    <row r="449" ht="12.75" customHeight="1" x14ac:dyDescent="0.15"/>
    <row r="450" ht="12.75" customHeight="1" x14ac:dyDescent="0.15"/>
    <row r="451" ht="12.75" customHeight="1" x14ac:dyDescent="0.15"/>
    <row r="452" ht="12.75" customHeight="1" x14ac:dyDescent="0.15"/>
    <row r="453" ht="12.75" customHeight="1" x14ac:dyDescent="0.15"/>
    <row r="454" ht="12.75" customHeight="1" x14ac:dyDescent="0.15"/>
    <row r="455" ht="12.75" customHeight="1" x14ac:dyDescent="0.15"/>
    <row r="456" ht="12.75" customHeight="1" x14ac:dyDescent="0.15"/>
    <row r="457" ht="12.75" customHeight="1" x14ac:dyDescent="0.15"/>
    <row r="458" ht="12.75" customHeight="1" x14ac:dyDescent="0.15"/>
    <row r="459" ht="12.75" customHeight="1" x14ac:dyDescent="0.15"/>
    <row r="460" ht="12.75" customHeight="1" x14ac:dyDescent="0.15"/>
    <row r="461" ht="12.75" customHeight="1" x14ac:dyDescent="0.15"/>
    <row r="462" ht="12.75" customHeight="1" x14ac:dyDescent="0.15"/>
    <row r="463" ht="12.75" customHeight="1" x14ac:dyDescent="0.15"/>
    <row r="464" ht="12.75" customHeight="1" x14ac:dyDescent="0.15"/>
    <row r="465" ht="12.75" customHeight="1" x14ac:dyDescent="0.15"/>
    <row r="466" ht="12.75" customHeight="1" x14ac:dyDescent="0.15"/>
    <row r="467" ht="12.75" customHeight="1" x14ac:dyDescent="0.15"/>
    <row r="468" ht="12.75" customHeight="1" x14ac:dyDescent="0.15"/>
    <row r="469" ht="12.75" customHeight="1" x14ac:dyDescent="0.15"/>
    <row r="470" ht="12.75" customHeight="1" x14ac:dyDescent="0.15"/>
    <row r="471" ht="12.75" customHeight="1" x14ac:dyDescent="0.15"/>
    <row r="472" ht="12.75" customHeight="1" x14ac:dyDescent="0.15"/>
    <row r="473" ht="12.75" customHeight="1" x14ac:dyDescent="0.15"/>
    <row r="474" ht="12.75" customHeight="1" x14ac:dyDescent="0.15"/>
    <row r="475" ht="12.75" customHeight="1" x14ac:dyDescent="0.15"/>
    <row r="476" ht="12.75" customHeight="1" x14ac:dyDescent="0.15"/>
    <row r="477" ht="12.75" customHeight="1" x14ac:dyDescent="0.15"/>
    <row r="478" ht="12.75" customHeight="1" x14ac:dyDescent="0.15"/>
    <row r="479" ht="12.75" customHeight="1" x14ac:dyDescent="0.15"/>
    <row r="480" ht="12.75" customHeight="1" x14ac:dyDescent="0.15"/>
    <row r="481" ht="12.75" customHeight="1" x14ac:dyDescent="0.15"/>
    <row r="482" ht="12.75" customHeight="1" x14ac:dyDescent="0.15"/>
    <row r="483" ht="12.75" customHeight="1" x14ac:dyDescent="0.15"/>
    <row r="484" ht="12.75" customHeight="1" x14ac:dyDescent="0.15"/>
    <row r="485" ht="12.75" customHeight="1" x14ac:dyDescent="0.15"/>
    <row r="486" ht="12.75" customHeight="1" x14ac:dyDescent="0.15"/>
    <row r="487" ht="12.75" customHeight="1" x14ac:dyDescent="0.15"/>
    <row r="488" ht="12.75" customHeight="1" x14ac:dyDescent="0.15"/>
    <row r="489" ht="12.75" customHeight="1" x14ac:dyDescent="0.15"/>
    <row r="490" ht="12.75" customHeight="1" x14ac:dyDescent="0.15"/>
    <row r="491" ht="12.75" customHeight="1" x14ac:dyDescent="0.15"/>
    <row r="492" ht="12.75" customHeight="1" x14ac:dyDescent="0.15"/>
    <row r="493" ht="12.75" customHeight="1" x14ac:dyDescent="0.15"/>
    <row r="494" ht="12.75" customHeight="1" x14ac:dyDescent="0.15"/>
    <row r="495" ht="12.75" customHeight="1" x14ac:dyDescent="0.15"/>
    <row r="496" ht="12.75" customHeight="1" x14ac:dyDescent="0.15"/>
    <row r="497" ht="12.75" customHeight="1" x14ac:dyDescent="0.15"/>
    <row r="498" ht="12.75" customHeight="1" x14ac:dyDescent="0.15"/>
    <row r="499" ht="12.75" customHeight="1" x14ac:dyDescent="0.15"/>
    <row r="500" ht="12.75" customHeight="1" x14ac:dyDescent="0.15"/>
    <row r="501" ht="12.75" customHeight="1" x14ac:dyDescent="0.15"/>
    <row r="502" ht="12.75" customHeight="1" x14ac:dyDescent="0.15"/>
    <row r="503" ht="12.75" customHeight="1" x14ac:dyDescent="0.15"/>
    <row r="504" ht="12.75" customHeight="1" x14ac:dyDescent="0.15"/>
    <row r="505" ht="12.75" customHeight="1" x14ac:dyDescent="0.15"/>
    <row r="506" ht="12.75" customHeight="1" x14ac:dyDescent="0.15"/>
    <row r="507" ht="12.75" customHeight="1" x14ac:dyDescent="0.15"/>
    <row r="508" ht="12.75" customHeight="1" x14ac:dyDescent="0.15"/>
    <row r="509" ht="12.75" customHeight="1" x14ac:dyDescent="0.15"/>
    <row r="510" ht="12.75" customHeight="1" x14ac:dyDescent="0.15"/>
    <row r="511" ht="12.75" customHeight="1" x14ac:dyDescent="0.15"/>
    <row r="512" ht="12.75" customHeight="1" x14ac:dyDescent="0.15"/>
    <row r="513" ht="12.75" customHeight="1" x14ac:dyDescent="0.15"/>
    <row r="514" ht="12.75" customHeight="1" x14ac:dyDescent="0.15"/>
    <row r="515" ht="12.75" customHeight="1" x14ac:dyDescent="0.15"/>
    <row r="516" ht="12.75" customHeight="1" x14ac:dyDescent="0.15"/>
    <row r="517" ht="12.75" customHeight="1" x14ac:dyDescent="0.15"/>
    <row r="518" ht="12.75" customHeight="1" x14ac:dyDescent="0.15"/>
    <row r="519" ht="12.75" customHeight="1" x14ac:dyDescent="0.15"/>
    <row r="520" ht="12.75" customHeight="1" x14ac:dyDescent="0.15"/>
    <row r="521" ht="12.75" customHeight="1" x14ac:dyDescent="0.15"/>
    <row r="522" ht="12.75" customHeight="1" x14ac:dyDescent="0.15"/>
    <row r="523" ht="12.75" customHeight="1" x14ac:dyDescent="0.15"/>
    <row r="524" ht="12.75" customHeight="1" x14ac:dyDescent="0.15"/>
    <row r="525" ht="12.75" customHeight="1" x14ac:dyDescent="0.15"/>
    <row r="526" ht="12.75" customHeight="1" x14ac:dyDescent="0.15"/>
    <row r="527" ht="12.75" customHeight="1" x14ac:dyDescent="0.15"/>
    <row r="528" ht="12.75" customHeight="1" x14ac:dyDescent="0.15"/>
    <row r="529" ht="12.75" customHeight="1" x14ac:dyDescent="0.15"/>
    <row r="530" ht="12.75" customHeight="1" x14ac:dyDescent="0.15"/>
    <row r="531" ht="12.75" customHeight="1" x14ac:dyDescent="0.15"/>
    <row r="532" ht="12.75" customHeight="1" x14ac:dyDescent="0.15"/>
    <row r="533" ht="12.75" customHeight="1" x14ac:dyDescent="0.15"/>
    <row r="534" ht="12.75" customHeight="1" x14ac:dyDescent="0.15"/>
    <row r="535" ht="12.75" customHeight="1" x14ac:dyDescent="0.15"/>
    <row r="536" ht="12.75" customHeight="1" x14ac:dyDescent="0.15"/>
    <row r="537" ht="12.75" customHeight="1" x14ac:dyDescent="0.15"/>
    <row r="538" ht="12.75" customHeight="1" x14ac:dyDescent="0.15"/>
    <row r="539" ht="12.75" customHeight="1" x14ac:dyDescent="0.15"/>
    <row r="540" ht="12.75" customHeight="1" x14ac:dyDescent="0.15"/>
    <row r="541" ht="12.75" customHeight="1" x14ac:dyDescent="0.15"/>
    <row r="542" ht="12.75" customHeight="1" x14ac:dyDescent="0.15"/>
    <row r="543" ht="12.75" customHeight="1" x14ac:dyDescent="0.15"/>
    <row r="544" ht="12.75" customHeight="1" x14ac:dyDescent="0.15"/>
    <row r="545" ht="12.75" customHeight="1" x14ac:dyDescent="0.15"/>
    <row r="546" ht="12.75" customHeight="1" x14ac:dyDescent="0.15"/>
    <row r="547" ht="12.75" customHeight="1" x14ac:dyDescent="0.15"/>
    <row r="548" ht="12.75" customHeight="1" x14ac:dyDescent="0.15"/>
    <row r="549" ht="12.75" customHeight="1" x14ac:dyDescent="0.15"/>
    <row r="550" ht="12.75" customHeight="1" x14ac:dyDescent="0.15"/>
    <row r="551" ht="12.75" customHeight="1" x14ac:dyDescent="0.15"/>
    <row r="552" ht="12.75" customHeight="1" x14ac:dyDescent="0.15"/>
    <row r="553" ht="12.75" customHeight="1" x14ac:dyDescent="0.15"/>
    <row r="554" ht="12.75" customHeight="1" x14ac:dyDescent="0.15"/>
    <row r="555" ht="12.75" customHeight="1" x14ac:dyDescent="0.15"/>
    <row r="556" ht="12.75" customHeight="1" x14ac:dyDescent="0.15"/>
    <row r="557" ht="12.75" customHeight="1" x14ac:dyDescent="0.15"/>
    <row r="558" ht="12.75" customHeight="1" x14ac:dyDescent="0.15"/>
    <row r="559" ht="12.75" customHeight="1" x14ac:dyDescent="0.15"/>
    <row r="560" ht="12.75" customHeight="1" x14ac:dyDescent="0.15"/>
    <row r="561" ht="12.75" customHeight="1" x14ac:dyDescent="0.15"/>
    <row r="562" ht="12.75" customHeight="1" x14ac:dyDescent="0.15"/>
    <row r="563" ht="12.75" customHeight="1" x14ac:dyDescent="0.15"/>
    <row r="564" ht="12.75" customHeight="1" x14ac:dyDescent="0.15"/>
    <row r="565" ht="12.75" customHeight="1" x14ac:dyDescent="0.15"/>
    <row r="566" ht="12.75" customHeight="1" x14ac:dyDescent="0.15"/>
    <row r="567" ht="12.75" customHeight="1" x14ac:dyDescent="0.15"/>
    <row r="568" ht="12.75" customHeight="1" x14ac:dyDescent="0.15"/>
    <row r="569" ht="12.75" customHeight="1" x14ac:dyDescent="0.15"/>
    <row r="570" ht="12.75" customHeight="1" x14ac:dyDescent="0.15"/>
    <row r="571" ht="12.75" customHeight="1" x14ac:dyDescent="0.15"/>
    <row r="572" ht="12.75" customHeight="1" x14ac:dyDescent="0.15"/>
    <row r="573" ht="12.75" customHeight="1" x14ac:dyDescent="0.15"/>
    <row r="574" ht="12.75" customHeight="1" x14ac:dyDescent="0.15"/>
    <row r="575" ht="12.75" customHeight="1" x14ac:dyDescent="0.15"/>
    <row r="576" ht="12.75" customHeight="1" x14ac:dyDescent="0.15"/>
    <row r="577" ht="12.75" customHeight="1" x14ac:dyDescent="0.15"/>
    <row r="578" ht="12.75" customHeight="1" x14ac:dyDescent="0.15"/>
    <row r="579" ht="12.75" customHeight="1" x14ac:dyDescent="0.15"/>
    <row r="580" ht="12.75" customHeight="1" x14ac:dyDescent="0.15"/>
    <row r="581" ht="12.75" customHeight="1" x14ac:dyDescent="0.15"/>
    <row r="582" ht="12.75" customHeight="1" x14ac:dyDescent="0.15"/>
    <row r="583" ht="12.75" customHeight="1" x14ac:dyDescent="0.15"/>
    <row r="584" ht="12.75" customHeight="1" x14ac:dyDescent="0.15"/>
    <row r="585" ht="12.75" customHeight="1" x14ac:dyDescent="0.15"/>
    <row r="586" ht="12.75" customHeight="1" x14ac:dyDescent="0.15"/>
    <row r="587" ht="12.75" customHeight="1" x14ac:dyDescent="0.15"/>
    <row r="588" ht="12.75" customHeight="1" x14ac:dyDescent="0.15"/>
    <row r="589" ht="12.75" customHeight="1" x14ac:dyDescent="0.15"/>
    <row r="590" ht="12.75" customHeight="1" x14ac:dyDescent="0.15"/>
    <row r="591" ht="12.75" customHeight="1" x14ac:dyDescent="0.15"/>
    <row r="592" ht="12.75" customHeight="1" x14ac:dyDescent="0.15"/>
    <row r="593" ht="12.75" customHeight="1" x14ac:dyDescent="0.15"/>
    <row r="594" ht="12.75" customHeight="1" x14ac:dyDescent="0.15"/>
    <row r="595" ht="12.75" customHeight="1" x14ac:dyDescent="0.15"/>
    <row r="596" ht="12.75" customHeight="1" x14ac:dyDescent="0.15"/>
    <row r="597" ht="12.75" customHeight="1" x14ac:dyDescent="0.15"/>
    <row r="598" ht="12.75" customHeight="1" x14ac:dyDescent="0.15"/>
    <row r="599" ht="12.75" customHeight="1" x14ac:dyDescent="0.15"/>
    <row r="600" ht="12.75" customHeight="1" x14ac:dyDescent="0.15"/>
    <row r="601" ht="12.75" customHeight="1" x14ac:dyDescent="0.15"/>
    <row r="602" ht="12.75" customHeight="1" x14ac:dyDescent="0.15"/>
    <row r="603" ht="12.75" customHeight="1" x14ac:dyDescent="0.15"/>
    <row r="604" ht="12.75" customHeight="1" x14ac:dyDescent="0.15"/>
    <row r="605" ht="12.75" customHeight="1" x14ac:dyDescent="0.15"/>
    <row r="606" ht="12.75" customHeight="1" x14ac:dyDescent="0.15"/>
    <row r="607" ht="12.75" customHeight="1" x14ac:dyDescent="0.15"/>
    <row r="608" ht="12.75" customHeight="1" x14ac:dyDescent="0.15"/>
    <row r="609" ht="12.75" customHeight="1" x14ac:dyDescent="0.15"/>
    <row r="610" ht="12.75" customHeight="1" x14ac:dyDescent="0.15"/>
    <row r="611" ht="12.75" customHeight="1" x14ac:dyDescent="0.15"/>
    <row r="612" ht="12.75" customHeight="1" x14ac:dyDescent="0.15"/>
    <row r="613" ht="12.75" customHeight="1" x14ac:dyDescent="0.15"/>
    <row r="614" ht="12.75" customHeight="1" x14ac:dyDescent="0.15"/>
    <row r="615" ht="12.75" customHeight="1" x14ac:dyDescent="0.15"/>
    <row r="616" ht="12.75" customHeight="1" x14ac:dyDescent="0.15"/>
    <row r="617" ht="12.75" customHeight="1" x14ac:dyDescent="0.15"/>
    <row r="618" ht="12.75" customHeight="1" x14ac:dyDescent="0.15"/>
    <row r="619" ht="12.75" customHeight="1" x14ac:dyDescent="0.15"/>
    <row r="620" ht="12.75" customHeight="1" x14ac:dyDescent="0.15"/>
    <row r="621" ht="12.75" customHeight="1" x14ac:dyDescent="0.15"/>
    <row r="622" ht="12.75" customHeight="1" x14ac:dyDescent="0.15"/>
    <row r="623" ht="12.75" customHeight="1" x14ac:dyDescent="0.15"/>
    <row r="624" ht="12.75" customHeight="1" x14ac:dyDescent="0.15"/>
    <row r="625" ht="12.75" customHeight="1" x14ac:dyDescent="0.15"/>
    <row r="626" ht="12.75" customHeight="1" x14ac:dyDescent="0.15"/>
    <row r="627" ht="12.75" customHeight="1" x14ac:dyDescent="0.15"/>
    <row r="628" ht="12.75" customHeight="1" x14ac:dyDescent="0.15"/>
    <row r="629" ht="12.75" customHeight="1" x14ac:dyDescent="0.15"/>
    <row r="630" ht="12.75" customHeight="1" x14ac:dyDescent="0.15"/>
    <row r="631" ht="12.75" customHeight="1" x14ac:dyDescent="0.15"/>
    <row r="632" ht="12.75" customHeight="1" x14ac:dyDescent="0.15"/>
    <row r="633" ht="12.75" customHeight="1" x14ac:dyDescent="0.15"/>
    <row r="634" ht="12.75" customHeight="1" x14ac:dyDescent="0.15"/>
    <row r="635" ht="12.75" customHeight="1" x14ac:dyDescent="0.15"/>
    <row r="636" ht="12.75" customHeight="1" x14ac:dyDescent="0.15"/>
    <row r="637" ht="12.75" customHeight="1" x14ac:dyDescent="0.15"/>
    <row r="638" ht="12.75" customHeight="1" x14ac:dyDescent="0.15"/>
    <row r="639" ht="12.75" customHeight="1" x14ac:dyDescent="0.15"/>
    <row r="640" ht="12.75" customHeight="1" x14ac:dyDescent="0.15"/>
    <row r="641" ht="12.75" customHeight="1" x14ac:dyDescent="0.15"/>
    <row r="642" ht="12.75" customHeight="1" x14ac:dyDescent="0.15"/>
    <row r="643" ht="12.75" customHeight="1" x14ac:dyDescent="0.15"/>
    <row r="644" ht="12.75" customHeight="1" x14ac:dyDescent="0.15"/>
    <row r="645" ht="12.75" customHeight="1" x14ac:dyDescent="0.15"/>
    <row r="646" ht="12.75" customHeight="1" x14ac:dyDescent="0.15"/>
    <row r="647" ht="12.75" customHeight="1" x14ac:dyDescent="0.15"/>
    <row r="648" ht="12.75" customHeight="1" x14ac:dyDescent="0.15"/>
    <row r="649" ht="12.75" customHeight="1" x14ac:dyDescent="0.15"/>
    <row r="650" ht="12.75" customHeight="1" x14ac:dyDescent="0.15"/>
    <row r="651" ht="12.75" customHeight="1" x14ac:dyDescent="0.15"/>
    <row r="652" ht="12.75" customHeight="1" x14ac:dyDescent="0.15"/>
    <row r="653" ht="12.75" customHeight="1" x14ac:dyDescent="0.15"/>
    <row r="654" ht="12.75" customHeight="1" x14ac:dyDescent="0.15"/>
    <row r="655" ht="12.75" customHeight="1" x14ac:dyDescent="0.15"/>
    <row r="656" ht="12.75" customHeight="1" x14ac:dyDescent="0.15"/>
    <row r="657" ht="12.75" customHeight="1" x14ac:dyDescent="0.15"/>
    <row r="658" ht="12.75" customHeight="1" x14ac:dyDescent="0.15"/>
    <row r="659" ht="12.75" customHeight="1" x14ac:dyDescent="0.15"/>
    <row r="660" ht="12.75" customHeight="1" x14ac:dyDescent="0.15"/>
    <row r="661" ht="12.75" customHeight="1" x14ac:dyDescent="0.15"/>
    <row r="662" ht="12.75" customHeight="1" x14ac:dyDescent="0.15"/>
    <row r="663" ht="12.75" customHeight="1" x14ac:dyDescent="0.15"/>
    <row r="664" ht="12.75" customHeight="1" x14ac:dyDescent="0.15"/>
    <row r="665" ht="12.75" customHeight="1" x14ac:dyDescent="0.15"/>
    <row r="666" ht="12.75" customHeight="1" x14ac:dyDescent="0.15"/>
    <row r="667" ht="12.75" customHeight="1" x14ac:dyDescent="0.15"/>
    <row r="668" ht="12.75" customHeight="1" x14ac:dyDescent="0.15"/>
    <row r="669" ht="12.75" customHeight="1" x14ac:dyDescent="0.15"/>
    <row r="670" ht="12.75" customHeight="1" x14ac:dyDescent="0.15"/>
    <row r="671" ht="12.75" customHeight="1" x14ac:dyDescent="0.15"/>
    <row r="672" ht="12.75" customHeight="1" x14ac:dyDescent="0.15"/>
    <row r="673" ht="12.75" customHeight="1" x14ac:dyDescent="0.15"/>
    <row r="674" ht="12.75" customHeight="1" x14ac:dyDescent="0.15"/>
    <row r="675" ht="12.75" customHeight="1" x14ac:dyDescent="0.15"/>
    <row r="676" ht="12.75" customHeight="1" x14ac:dyDescent="0.15"/>
    <row r="677" ht="12.75" customHeight="1" x14ac:dyDescent="0.15"/>
    <row r="678" ht="12.75" customHeight="1" x14ac:dyDescent="0.15"/>
    <row r="679" ht="12.75" customHeight="1" x14ac:dyDescent="0.15"/>
    <row r="680" ht="12.75" customHeight="1" x14ac:dyDescent="0.15"/>
    <row r="681" ht="12.75" customHeight="1" x14ac:dyDescent="0.15"/>
    <row r="682" ht="12.75" customHeight="1" x14ac:dyDescent="0.15"/>
    <row r="683" ht="12.75" customHeight="1" x14ac:dyDescent="0.15"/>
    <row r="684" ht="12.75" customHeight="1" x14ac:dyDescent="0.15"/>
    <row r="685" ht="12.75" customHeight="1" x14ac:dyDescent="0.15"/>
    <row r="686" ht="12.75" customHeight="1" x14ac:dyDescent="0.15"/>
    <row r="687" ht="12.75" customHeight="1" x14ac:dyDescent="0.15"/>
    <row r="688" ht="12.75" customHeight="1" x14ac:dyDescent="0.15"/>
    <row r="689" ht="12.75" customHeight="1" x14ac:dyDescent="0.15"/>
    <row r="690" ht="12.75" customHeight="1" x14ac:dyDescent="0.15"/>
    <row r="691" ht="12.75" customHeight="1" x14ac:dyDescent="0.15"/>
    <row r="692" ht="12.75" customHeight="1" x14ac:dyDescent="0.15"/>
    <row r="693" ht="12.75" customHeight="1" x14ac:dyDescent="0.15"/>
    <row r="694" ht="12.75" customHeight="1" x14ac:dyDescent="0.15"/>
    <row r="695" ht="12.75" customHeight="1" x14ac:dyDescent="0.15"/>
    <row r="696" ht="12.75" customHeight="1" x14ac:dyDescent="0.15"/>
    <row r="697" ht="12.75" customHeight="1" x14ac:dyDescent="0.15"/>
    <row r="698" ht="12.75" customHeight="1" x14ac:dyDescent="0.15"/>
    <row r="699" ht="12.75" customHeight="1" x14ac:dyDescent="0.15"/>
    <row r="700" ht="12.75" customHeight="1" x14ac:dyDescent="0.15"/>
    <row r="701" ht="12.75" customHeight="1" x14ac:dyDescent="0.15"/>
    <row r="702" ht="12.75" customHeight="1" x14ac:dyDescent="0.15"/>
    <row r="703" ht="12.75" customHeight="1" x14ac:dyDescent="0.15"/>
    <row r="704" ht="12.75" customHeight="1" x14ac:dyDescent="0.15"/>
    <row r="705" ht="12.75" customHeight="1" x14ac:dyDescent="0.15"/>
    <row r="706" ht="12.75" customHeight="1" x14ac:dyDescent="0.15"/>
    <row r="707" ht="12.75" customHeight="1" x14ac:dyDescent="0.15"/>
    <row r="708" ht="12.75" customHeight="1" x14ac:dyDescent="0.15"/>
    <row r="709" ht="12.75" customHeight="1" x14ac:dyDescent="0.15"/>
    <row r="710" ht="12.75" customHeight="1" x14ac:dyDescent="0.15"/>
    <row r="711" ht="12.75" customHeight="1" x14ac:dyDescent="0.15"/>
    <row r="712" ht="12.75" customHeight="1" x14ac:dyDescent="0.15"/>
    <row r="713" ht="12.75" customHeight="1" x14ac:dyDescent="0.15"/>
    <row r="714" ht="12.75" customHeight="1" x14ac:dyDescent="0.15"/>
    <row r="715" ht="12.75" customHeight="1" x14ac:dyDescent="0.15"/>
    <row r="716" ht="12.75" customHeight="1" x14ac:dyDescent="0.15"/>
    <row r="717" ht="12.75" customHeight="1" x14ac:dyDescent="0.15"/>
    <row r="718" ht="12.75" customHeight="1" x14ac:dyDescent="0.15"/>
    <row r="719" ht="12.75" customHeight="1" x14ac:dyDescent="0.15"/>
    <row r="720" ht="12.75" customHeight="1" x14ac:dyDescent="0.15"/>
    <row r="721" ht="12.75" customHeight="1" x14ac:dyDescent="0.15"/>
    <row r="722" ht="12.75" customHeight="1" x14ac:dyDescent="0.15"/>
    <row r="723" ht="12.75" customHeight="1" x14ac:dyDescent="0.15"/>
    <row r="724" ht="12.75" customHeight="1" x14ac:dyDescent="0.15"/>
    <row r="725" ht="12.75" customHeight="1" x14ac:dyDescent="0.15"/>
    <row r="726" ht="12.75" customHeight="1" x14ac:dyDescent="0.15"/>
    <row r="727" ht="12.75" customHeight="1" x14ac:dyDescent="0.15"/>
    <row r="728" ht="12.75" customHeight="1" x14ac:dyDescent="0.15"/>
    <row r="729" ht="12.75" customHeight="1" x14ac:dyDescent="0.15"/>
    <row r="730" ht="12.75" customHeight="1" x14ac:dyDescent="0.15"/>
    <row r="731" ht="12.75" customHeight="1" x14ac:dyDescent="0.15"/>
    <row r="732" ht="12.75" customHeight="1" x14ac:dyDescent="0.15"/>
    <row r="733" ht="12.75" customHeight="1" x14ac:dyDescent="0.15"/>
    <row r="734" ht="12.75" customHeight="1" x14ac:dyDescent="0.15"/>
    <row r="735" ht="12.75" customHeight="1" x14ac:dyDescent="0.15"/>
    <row r="736" ht="12.75" customHeight="1" x14ac:dyDescent="0.15"/>
    <row r="737" ht="12.75" customHeight="1" x14ac:dyDescent="0.15"/>
    <row r="738" ht="12.75" customHeight="1" x14ac:dyDescent="0.15"/>
    <row r="739" ht="12.75" customHeight="1" x14ac:dyDescent="0.15"/>
    <row r="740" ht="12.75" customHeight="1" x14ac:dyDescent="0.15"/>
    <row r="741" ht="12.75" customHeight="1" x14ac:dyDescent="0.15"/>
    <row r="742" ht="12.75" customHeight="1" x14ac:dyDescent="0.15"/>
    <row r="743" ht="12.75" customHeight="1" x14ac:dyDescent="0.15"/>
    <row r="744" ht="12.75" customHeight="1" x14ac:dyDescent="0.15"/>
    <row r="745" ht="12.75" customHeight="1" x14ac:dyDescent="0.15"/>
    <row r="746" ht="12.75" customHeight="1" x14ac:dyDescent="0.15"/>
    <row r="747" ht="12.75" customHeight="1" x14ac:dyDescent="0.15"/>
    <row r="748" ht="12.75" customHeight="1" x14ac:dyDescent="0.15"/>
    <row r="749" ht="12.75" customHeight="1" x14ac:dyDescent="0.15"/>
    <row r="750" ht="12.75" customHeight="1" x14ac:dyDescent="0.15"/>
    <row r="751" ht="12.75" customHeight="1" x14ac:dyDescent="0.15"/>
    <row r="752" ht="12.75" customHeight="1" x14ac:dyDescent="0.15"/>
    <row r="753" ht="12.75" customHeight="1" x14ac:dyDescent="0.15"/>
    <row r="754" ht="12.75" customHeight="1" x14ac:dyDescent="0.15"/>
    <row r="755" ht="12.75" customHeight="1" x14ac:dyDescent="0.15"/>
    <row r="756" ht="12.75" customHeight="1" x14ac:dyDescent="0.15"/>
    <row r="757" ht="12.75" customHeight="1" x14ac:dyDescent="0.15"/>
    <row r="758" ht="12.75" customHeight="1" x14ac:dyDescent="0.15"/>
    <row r="759" ht="12.75" customHeight="1" x14ac:dyDescent="0.15"/>
    <row r="760" ht="12.75" customHeight="1" x14ac:dyDescent="0.15"/>
    <row r="761" ht="12.75" customHeight="1" x14ac:dyDescent="0.15"/>
    <row r="762" ht="12.75" customHeight="1" x14ac:dyDescent="0.15"/>
    <row r="763" ht="12.75" customHeight="1" x14ac:dyDescent="0.15"/>
    <row r="764" ht="12.75" customHeight="1" x14ac:dyDescent="0.15"/>
    <row r="765" ht="12.75" customHeight="1" x14ac:dyDescent="0.15"/>
    <row r="766" ht="12.75" customHeight="1" x14ac:dyDescent="0.15"/>
    <row r="767" ht="12.75" customHeight="1" x14ac:dyDescent="0.15"/>
    <row r="768" ht="12.75" customHeight="1" x14ac:dyDescent="0.15"/>
    <row r="769" ht="12.75" customHeight="1" x14ac:dyDescent="0.15"/>
    <row r="770" ht="12.75" customHeight="1" x14ac:dyDescent="0.15"/>
    <row r="771" ht="12.75" customHeight="1" x14ac:dyDescent="0.15"/>
    <row r="772" ht="12.75" customHeight="1" x14ac:dyDescent="0.15"/>
    <row r="773" ht="12.75" customHeight="1" x14ac:dyDescent="0.15"/>
    <row r="774" ht="12.75" customHeight="1" x14ac:dyDescent="0.15"/>
    <row r="775" ht="12.75" customHeight="1" x14ac:dyDescent="0.15"/>
    <row r="776" ht="12.75" customHeight="1" x14ac:dyDescent="0.15"/>
    <row r="777" ht="12.75" customHeight="1" x14ac:dyDescent="0.15"/>
    <row r="778" ht="12.75" customHeight="1" x14ac:dyDescent="0.15"/>
    <row r="779" ht="12.75" customHeight="1" x14ac:dyDescent="0.15"/>
    <row r="780" ht="12.75" customHeight="1" x14ac:dyDescent="0.15"/>
    <row r="781" ht="12.75" customHeight="1" x14ac:dyDescent="0.15"/>
    <row r="782" ht="12.75" customHeight="1" x14ac:dyDescent="0.15"/>
    <row r="783" ht="12.75" customHeight="1" x14ac:dyDescent="0.15"/>
    <row r="784" ht="12.75" customHeight="1" x14ac:dyDescent="0.15"/>
    <row r="785" ht="12.75" customHeight="1" x14ac:dyDescent="0.15"/>
    <row r="786" ht="12.75" customHeight="1" x14ac:dyDescent="0.15"/>
    <row r="787" ht="12.75" customHeight="1" x14ac:dyDescent="0.15"/>
    <row r="788" ht="12.75" customHeight="1" x14ac:dyDescent="0.15"/>
    <row r="789" ht="12.75" customHeight="1" x14ac:dyDescent="0.15"/>
    <row r="790" ht="12.75" customHeight="1" x14ac:dyDescent="0.15"/>
    <row r="791" ht="12.75" customHeight="1" x14ac:dyDescent="0.15"/>
    <row r="792" ht="12.75" customHeight="1" x14ac:dyDescent="0.15"/>
    <row r="793" ht="12.75" customHeight="1" x14ac:dyDescent="0.15"/>
    <row r="794" ht="12.75" customHeight="1" x14ac:dyDescent="0.15"/>
    <row r="795" ht="12.75" customHeight="1" x14ac:dyDescent="0.15"/>
    <row r="796" ht="12.75" customHeight="1" x14ac:dyDescent="0.15"/>
    <row r="797" ht="12.75" customHeight="1" x14ac:dyDescent="0.15"/>
    <row r="798" ht="12.75" customHeight="1" x14ac:dyDescent="0.15"/>
    <row r="799" ht="12.75" customHeight="1" x14ac:dyDescent="0.15"/>
    <row r="800" ht="12.75" customHeight="1" x14ac:dyDescent="0.15"/>
    <row r="801" ht="12.75" customHeight="1" x14ac:dyDescent="0.15"/>
    <row r="802" ht="12.75" customHeight="1" x14ac:dyDescent="0.15"/>
    <row r="803" ht="12.75" customHeight="1" x14ac:dyDescent="0.15"/>
    <row r="804" ht="12.75" customHeight="1" x14ac:dyDescent="0.15"/>
    <row r="805" ht="12.75" customHeight="1" x14ac:dyDescent="0.15"/>
    <row r="806" ht="12.75" customHeight="1" x14ac:dyDescent="0.15"/>
    <row r="807" ht="12.75" customHeight="1" x14ac:dyDescent="0.15"/>
    <row r="808" ht="12.75" customHeight="1" x14ac:dyDescent="0.15"/>
    <row r="809" ht="12.75" customHeight="1" x14ac:dyDescent="0.15"/>
    <row r="810" ht="12.75" customHeight="1" x14ac:dyDescent="0.15"/>
    <row r="811" ht="12.75" customHeight="1" x14ac:dyDescent="0.15"/>
    <row r="812" ht="12.75" customHeight="1" x14ac:dyDescent="0.15"/>
    <row r="813" ht="12.75" customHeight="1" x14ac:dyDescent="0.15"/>
    <row r="814" ht="12.75" customHeight="1" x14ac:dyDescent="0.15"/>
    <row r="815" ht="12.75" customHeight="1" x14ac:dyDescent="0.15"/>
    <row r="816" ht="12.75" customHeight="1" x14ac:dyDescent="0.15"/>
    <row r="817" ht="12.75" customHeight="1" x14ac:dyDescent="0.15"/>
    <row r="818" ht="12.75" customHeight="1" x14ac:dyDescent="0.15"/>
    <row r="819" ht="12.75" customHeight="1" x14ac:dyDescent="0.15"/>
    <row r="820" ht="12.75" customHeight="1" x14ac:dyDescent="0.15"/>
    <row r="821" ht="12.75" customHeight="1" x14ac:dyDescent="0.15"/>
    <row r="822" ht="12.75" customHeight="1" x14ac:dyDescent="0.15"/>
    <row r="823" ht="12.75" customHeight="1" x14ac:dyDescent="0.15"/>
    <row r="824" ht="12.75" customHeight="1" x14ac:dyDescent="0.15"/>
    <row r="825" ht="12.75" customHeight="1" x14ac:dyDescent="0.15"/>
    <row r="826" ht="12.75" customHeight="1" x14ac:dyDescent="0.15"/>
    <row r="827" ht="12.75" customHeight="1" x14ac:dyDescent="0.15"/>
    <row r="828" ht="12.75" customHeight="1" x14ac:dyDescent="0.15"/>
    <row r="829" ht="12.75" customHeight="1" x14ac:dyDescent="0.15"/>
    <row r="830" ht="12.75" customHeight="1" x14ac:dyDescent="0.15"/>
    <row r="831" ht="12.75" customHeight="1" x14ac:dyDescent="0.15"/>
    <row r="832" ht="12.75" customHeight="1" x14ac:dyDescent="0.15"/>
    <row r="833" ht="12.75" customHeight="1" x14ac:dyDescent="0.15"/>
    <row r="834" ht="12.75" customHeight="1" x14ac:dyDescent="0.15"/>
    <row r="835" ht="12.75" customHeight="1" x14ac:dyDescent="0.15"/>
    <row r="836" ht="12.75" customHeight="1" x14ac:dyDescent="0.15"/>
    <row r="837" ht="12.75" customHeight="1" x14ac:dyDescent="0.15"/>
    <row r="838" ht="12.75" customHeight="1" x14ac:dyDescent="0.15"/>
    <row r="839" ht="12.75" customHeight="1" x14ac:dyDescent="0.15"/>
    <row r="840" ht="12.75" customHeight="1" x14ac:dyDescent="0.15"/>
    <row r="841" ht="12.75" customHeight="1" x14ac:dyDescent="0.15"/>
    <row r="842" ht="12.75" customHeight="1" x14ac:dyDescent="0.15"/>
    <row r="843" ht="12.75" customHeight="1" x14ac:dyDescent="0.15"/>
    <row r="844" ht="12.75" customHeight="1" x14ac:dyDescent="0.15"/>
    <row r="845" ht="12.75" customHeight="1" x14ac:dyDescent="0.15"/>
    <row r="846" ht="12.75" customHeight="1" x14ac:dyDescent="0.15"/>
    <row r="847" ht="12.75" customHeight="1" x14ac:dyDescent="0.15"/>
    <row r="848" ht="12.75" customHeight="1" x14ac:dyDescent="0.15"/>
    <row r="849" ht="12.75" customHeight="1" x14ac:dyDescent="0.15"/>
    <row r="850" ht="12.75" customHeight="1" x14ac:dyDescent="0.15"/>
    <row r="851" ht="12.75" customHeight="1" x14ac:dyDescent="0.15"/>
    <row r="852" ht="12.75" customHeight="1" x14ac:dyDescent="0.15"/>
    <row r="853" ht="12.75" customHeight="1" x14ac:dyDescent="0.15"/>
    <row r="854" ht="12.75" customHeight="1" x14ac:dyDescent="0.15"/>
    <row r="855" ht="12.75" customHeight="1" x14ac:dyDescent="0.15"/>
    <row r="856" ht="12.75" customHeight="1" x14ac:dyDescent="0.15"/>
    <row r="857" ht="12.75" customHeight="1" x14ac:dyDescent="0.15"/>
    <row r="858" ht="12.75" customHeight="1" x14ac:dyDescent="0.15"/>
    <row r="859" ht="12.75" customHeight="1" x14ac:dyDescent="0.15"/>
    <row r="860" ht="12.75" customHeight="1" x14ac:dyDescent="0.15"/>
    <row r="861" ht="12.75" customHeight="1" x14ac:dyDescent="0.15"/>
    <row r="862" ht="12.75" customHeight="1" x14ac:dyDescent="0.15"/>
    <row r="863" ht="12.75" customHeight="1" x14ac:dyDescent="0.15"/>
    <row r="864" ht="12.75" customHeight="1" x14ac:dyDescent="0.15"/>
    <row r="865" ht="12.75" customHeight="1" x14ac:dyDescent="0.15"/>
    <row r="866" ht="12.75" customHeight="1" x14ac:dyDescent="0.15"/>
    <row r="867" ht="12.75" customHeight="1" x14ac:dyDescent="0.15"/>
    <row r="868" ht="12.75" customHeight="1" x14ac:dyDescent="0.15"/>
    <row r="869" ht="12.75" customHeight="1" x14ac:dyDescent="0.15"/>
    <row r="870" ht="12.75" customHeight="1" x14ac:dyDescent="0.15"/>
    <row r="871" ht="12.75" customHeight="1" x14ac:dyDescent="0.15"/>
    <row r="872" ht="12.75" customHeight="1" x14ac:dyDescent="0.15"/>
    <row r="873" ht="12.75" customHeight="1" x14ac:dyDescent="0.15"/>
    <row r="874" ht="12.75" customHeight="1" x14ac:dyDescent="0.15"/>
    <row r="875" ht="12.75" customHeight="1" x14ac:dyDescent="0.15"/>
    <row r="876" ht="12.75" customHeight="1" x14ac:dyDescent="0.15"/>
    <row r="877" ht="12.75" customHeight="1" x14ac:dyDescent="0.15"/>
    <row r="878" ht="12.75" customHeight="1" x14ac:dyDescent="0.15"/>
    <row r="879" ht="12.75" customHeight="1" x14ac:dyDescent="0.15"/>
    <row r="880" ht="12.75" customHeight="1" x14ac:dyDescent="0.15"/>
    <row r="881" ht="12.75" customHeight="1" x14ac:dyDescent="0.15"/>
    <row r="882" ht="12.75" customHeight="1" x14ac:dyDescent="0.15"/>
    <row r="883" ht="12.75" customHeight="1" x14ac:dyDescent="0.15"/>
    <row r="884" ht="12.75" customHeight="1" x14ac:dyDescent="0.15"/>
    <row r="885" ht="12.75" customHeight="1" x14ac:dyDescent="0.15"/>
    <row r="886" ht="12.75" customHeight="1" x14ac:dyDescent="0.15"/>
    <row r="887" ht="12.75" customHeight="1" x14ac:dyDescent="0.15"/>
    <row r="888" ht="12.75" customHeight="1" x14ac:dyDescent="0.15"/>
    <row r="889" ht="12.75" customHeight="1" x14ac:dyDescent="0.15"/>
    <row r="890" ht="12.75" customHeight="1" x14ac:dyDescent="0.15"/>
    <row r="891" ht="12.75" customHeight="1" x14ac:dyDescent="0.15"/>
    <row r="892" ht="12.75" customHeight="1" x14ac:dyDescent="0.15"/>
    <row r="893" ht="12.75" customHeight="1" x14ac:dyDescent="0.15"/>
    <row r="894" ht="12.75" customHeight="1" x14ac:dyDescent="0.15"/>
    <row r="895" ht="12.75" customHeight="1" x14ac:dyDescent="0.15"/>
    <row r="896" ht="12.75" customHeight="1" x14ac:dyDescent="0.15"/>
    <row r="897" ht="12.75" customHeight="1" x14ac:dyDescent="0.15"/>
    <row r="898" ht="12.75" customHeight="1" x14ac:dyDescent="0.15"/>
    <row r="899" ht="12.75" customHeight="1" x14ac:dyDescent="0.15"/>
    <row r="900" ht="12.75" customHeight="1" x14ac:dyDescent="0.15"/>
    <row r="901" ht="12.75" customHeight="1" x14ac:dyDescent="0.15"/>
    <row r="902" ht="12.75" customHeight="1" x14ac:dyDescent="0.15"/>
    <row r="903" ht="12.75" customHeight="1" x14ac:dyDescent="0.15"/>
    <row r="904" ht="12.75" customHeight="1" x14ac:dyDescent="0.15"/>
    <row r="905" ht="12.75" customHeight="1" x14ac:dyDescent="0.15"/>
    <row r="906" ht="12.75" customHeight="1" x14ac:dyDescent="0.15"/>
    <row r="907" ht="12.75" customHeight="1" x14ac:dyDescent="0.15"/>
    <row r="908" ht="12.75" customHeight="1" x14ac:dyDescent="0.15"/>
    <row r="909" ht="12.75" customHeight="1" x14ac:dyDescent="0.15"/>
    <row r="910" ht="12.75" customHeight="1" x14ac:dyDescent="0.15"/>
    <row r="911" ht="12.75" customHeight="1" x14ac:dyDescent="0.15"/>
    <row r="912" ht="12.75" customHeight="1" x14ac:dyDescent="0.15"/>
    <row r="913" ht="12.75" customHeight="1" x14ac:dyDescent="0.15"/>
    <row r="914" ht="12.75" customHeight="1" x14ac:dyDescent="0.15"/>
    <row r="915" ht="12.75" customHeight="1" x14ac:dyDescent="0.15"/>
    <row r="916" ht="12.75" customHeight="1" x14ac:dyDescent="0.15"/>
    <row r="917" ht="12.75" customHeight="1" x14ac:dyDescent="0.15"/>
    <row r="918" ht="12.75" customHeight="1" x14ac:dyDescent="0.15"/>
    <row r="919" ht="12.75" customHeight="1" x14ac:dyDescent="0.15"/>
    <row r="920" ht="12.75" customHeight="1" x14ac:dyDescent="0.15"/>
    <row r="921" ht="12.75" customHeight="1" x14ac:dyDescent="0.15"/>
    <row r="922" ht="12.75" customHeight="1" x14ac:dyDescent="0.15"/>
    <row r="923" ht="12.75" customHeight="1" x14ac:dyDescent="0.15"/>
    <row r="924" ht="12.75" customHeight="1" x14ac:dyDescent="0.15"/>
    <row r="925" ht="12.75" customHeight="1" x14ac:dyDescent="0.15"/>
    <row r="926" ht="12.75" customHeight="1" x14ac:dyDescent="0.15"/>
    <row r="927" ht="12.75" customHeight="1" x14ac:dyDescent="0.15"/>
    <row r="928" ht="12.75" customHeight="1" x14ac:dyDescent="0.15"/>
    <row r="929" ht="12.75" customHeight="1" x14ac:dyDescent="0.15"/>
    <row r="930" ht="12.75" customHeight="1" x14ac:dyDescent="0.15"/>
    <row r="931" ht="12.75" customHeight="1" x14ac:dyDescent="0.15"/>
    <row r="932" ht="12.75" customHeight="1" x14ac:dyDescent="0.15"/>
    <row r="933" ht="12.75" customHeight="1" x14ac:dyDescent="0.15"/>
    <row r="934" ht="12.75" customHeight="1" x14ac:dyDescent="0.15"/>
    <row r="935" ht="12.75" customHeight="1" x14ac:dyDescent="0.15"/>
    <row r="936" ht="12.75" customHeight="1" x14ac:dyDescent="0.15"/>
    <row r="937" ht="12.75" customHeight="1" x14ac:dyDescent="0.15"/>
    <row r="938" ht="12.75" customHeight="1" x14ac:dyDescent="0.15"/>
    <row r="939" ht="12.75" customHeight="1" x14ac:dyDescent="0.15"/>
    <row r="940" ht="12.75" customHeight="1" x14ac:dyDescent="0.15"/>
    <row r="941" ht="12.75" customHeight="1" x14ac:dyDescent="0.15"/>
    <row r="942" ht="12.75" customHeight="1" x14ac:dyDescent="0.15"/>
    <row r="943" ht="12.75" customHeight="1" x14ac:dyDescent="0.15"/>
    <row r="944" ht="12.75" customHeight="1" x14ac:dyDescent="0.15"/>
    <row r="945" ht="12.75" customHeight="1" x14ac:dyDescent="0.15"/>
    <row r="946" ht="12.75" customHeight="1" x14ac:dyDescent="0.15"/>
    <row r="947" ht="12.75" customHeight="1" x14ac:dyDescent="0.15"/>
    <row r="948" ht="12.75" customHeight="1" x14ac:dyDescent="0.15"/>
    <row r="949" ht="12.75" customHeight="1" x14ac:dyDescent="0.15"/>
    <row r="950" ht="12.75" customHeight="1" x14ac:dyDescent="0.15"/>
    <row r="951" ht="12.75" customHeight="1" x14ac:dyDescent="0.15"/>
    <row r="952" ht="12.75" customHeight="1" x14ac:dyDescent="0.15"/>
    <row r="953" ht="12.75" customHeight="1" x14ac:dyDescent="0.15"/>
    <row r="954" ht="12.75" customHeight="1" x14ac:dyDescent="0.15"/>
    <row r="955" ht="12.75" customHeight="1" x14ac:dyDescent="0.15"/>
    <row r="956" ht="12.75" customHeight="1" x14ac:dyDescent="0.15"/>
    <row r="957" ht="12.75" customHeight="1" x14ac:dyDescent="0.15"/>
    <row r="958" ht="12.75" customHeight="1" x14ac:dyDescent="0.15"/>
    <row r="959" ht="12.75" customHeight="1" x14ac:dyDescent="0.15"/>
    <row r="960" ht="12.75" customHeight="1" x14ac:dyDescent="0.15"/>
    <row r="961" ht="12.75" customHeight="1" x14ac:dyDescent="0.15"/>
    <row r="962" ht="12.75" customHeight="1" x14ac:dyDescent="0.15"/>
    <row r="963" ht="12.75" customHeight="1" x14ac:dyDescent="0.15"/>
    <row r="964" ht="12.75" customHeight="1" x14ac:dyDescent="0.15"/>
    <row r="965" ht="12.75" customHeight="1" x14ac:dyDescent="0.15"/>
    <row r="966" ht="12.75" customHeight="1" x14ac:dyDescent="0.15"/>
    <row r="967" ht="12.75" customHeight="1" x14ac:dyDescent="0.15"/>
    <row r="968" ht="12.75" customHeight="1" x14ac:dyDescent="0.15"/>
    <row r="969" ht="12.75" customHeight="1" x14ac:dyDescent="0.15"/>
    <row r="970" ht="12.75" customHeight="1" x14ac:dyDescent="0.15"/>
    <row r="971" ht="12.75" customHeight="1" x14ac:dyDescent="0.15"/>
    <row r="972" ht="12.75" customHeight="1" x14ac:dyDescent="0.15"/>
    <row r="973" ht="12.75" customHeight="1" x14ac:dyDescent="0.15"/>
    <row r="974" ht="12.75" customHeight="1" x14ac:dyDescent="0.15"/>
    <row r="975" ht="12.75" customHeight="1" x14ac:dyDescent="0.15"/>
    <row r="976" ht="12.75" customHeight="1" x14ac:dyDescent="0.15"/>
    <row r="977" ht="12.75" customHeight="1" x14ac:dyDescent="0.15"/>
    <row r="978" ht="12.75" customHeight="1" x14ac:dyDescent="0.15"/>
    <row r="979" ht="12.75" customHeight="1" x14ac:dyDescent="0.15"/>
    <row r="980" ht="12.75" customHeight="1" x14ac:dyDescent="0.15"/>
    <row r="981" ht="12.75" customHeight="1" x14ac:dyDescent="0.15"/>
    <row r="982" ht="12.75" customHeight="1" x14ac:dyDescent="0.15"/>
    <row r="983" ht="12.75" customHeight="1" x14ac:dyDescent="0.15"/>
    <row r="984" ht="12.75" customHeight="1" x14ac:dyDescent="0.15"/>
    <row r="985" ht="12.75" customHeight="1" x14ac:dyDescent="0.15"/>
    <row r="986" ht="12.75" customHeight="1" x14ac:dyDescent="0.15"/>
    <row r="987" ht="12.75" customHeight="1" x14ac:dyDescent="0.15"/>
    <row r="988" ht="12.75" customHeight="1" x14ac:dyDescent="0.15"/>
    <row r="989" ht="12.75" customHeight="1" x14ac:dyDescent="0.15"/>
    <row r="990" ht="12.75" customHeight="1" x14ac:dyDescent="0.15"/>
    <row r="991" ht="12.75" customHeight="1" x14ac:dyDescent="0.15"/>
    <row r="992" ht="12.75" customHeight="1" x14ac:dyDescent="0.15"/>
    <row r="993" ht="12.75" customHeight="1" x14ac:dyDescent="0.15"/>
    <row r="994" ht="12.75" customHeight="1" x14ac:dyDescent="0.15"/>
    <row r="995" ht="12.75" customHeight="1" x14ac:dyDescent="0.15"/>
    <row r="996" ht="12.75" customHeight="1" x14ac:dyDescent="0.15"/>
    <row r="997" ht="12.75" customHeight="1" x14ac:dyDescent="0.15"/>
    <row r="998" ht="12.75" customHeight="1" x14ac:dyDescent="0.15"/>
    <row r="999" ht="12.75" customHeight="1" x14ac:dyDescent="0.15"/>
    <row r="1000" ht="12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1. Summary</vt:lpstr>
      <vt:lpstr>2. Bulk Coordinates</vt:lpstr>
      <vt:lpstr>3. KML Output</vt:lpstr>
      <vt:lpstr>LatLong to UTM Calcs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Tyler Pak</cp:lastModifiedBy>
  <dcterms:modified xsi:type="dcterms:W3CDTF">2023-12-27T08:49:48Z</dcterms:modified>
</cp:coreProperties>
</file>