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totom3\LocalGit\Principal_Engineering\inzXXIw\excel\"/>
    </mc:Choice>
  </mc:AlternateContent>
  <xr:revisionPtr revIDLastSave="0" documentId="8_{703210D5-B4A1-4C00-941C-8781A096BDBF}" xr6:coauthVersionLast="47" xr6:coauthVersionMax="47" xr10:uidLastSave="{00000000-0000-0000-0000-000000000000}"/>
  <bookViews>
    <workbookView xWindow="-38520" yWindow="-1680" windowWidth="38640" windowHeight="21120" xr2:uid="{A978927D-4FB7-0E41-ACE0-2DD8D6D40174}"/>
  </bookViews>
  <sheets>
    <sheet name="Arkusz1 (3)" sheetId="3" r:id="rId1"/>
    <sheet name="Arkusz1 (2)" sheetId="2" r:id="rId2"/>
    <sheet name="Arkusz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3" l="1"/>
  <c r="O4" i="2"/>
  <c r="B31" i="2"/>
  <c r="B24" i="3"/>
  <c r="G4" i="3" s="1" a="1"/>
  <c r="J12" i="3" s="1"/>
  <c r="D6" i="3"/>
  <c r="B12" i="3" s="1"/>
  <c r="D5" i="3"/>
  <c r="N4" i="3"/>
  <c r="D4" i="3"/>
  <c r="B26" i="3" s="1"/>
  <c r="B24" i="2"/>
  <c r="D6" i="2"/>
  <c r="D5" i="2"/>
  <c r="N4" i="2"/>
  <c r="G4" i="2" a="1"/>
  <c r="G4" i="2" s="1"/>
  <c r="J4" i="2" s="1"/>
  <c r="D4" i="2"/>
  <c r="B26" i="2" s="1"/>
  <c r="M4" i="1"/>
  <c r="B16" i="3" l="1"/>
  <c r="K5" i="3"/>
  <c r="J8" i="2"/>
  <c r="J7" i="2"/>
  <c r="J46" i="2"/>
  <c r="J34" i="2"/>
  <c r="J22" i="2"/>
  <c r="J10" i="2"/>
  <c r="J45" i="2"/>
  <c r="J33" i="2"/>
  <c r="J21" i="2"/>
  <c r="J44" i="2"/>
  <c r="J32" i="2"/>
  <c r="J20" i="2"/>
  <c r="J31" i="2"/>
  <c r="J54" i="2"/>
  <c r="J42" i="2"/>
  <c r="J30" i="2"/>
  <c r="J18" i="2"/>
  <c r="J6" i="2"/>
  <c r="J9" i="2"/>
  <c r="B12" i="2"/>
  <c r="H4" i="2" s="1"/>
  <c r="J43" i="2"/>
  <c r="J19" i="2"/>
  <c r="J53" i="2"/>
  <c r="J41" i="2"/>
  <c r="J29" i="2"/>
  <c r="J17" i="2"/>
  <c r="J5" i="2"/>
  <c r="J47" i="2"/>
  <c r="J35" i="2"/>
  <c r="J23" i="2"/>
  <c r="J11" i="2"/>
  <c r="J40" i="2"/>
  <c r="J16" i="2"/>
  <c r="J27" i="2"/>
  <c r="J52" i="2"/>
  <c r="J28" i="2"/>
  <c r="J51" i="2"/>
  <c r="J39" i="2"/>
  <c r="J15" i="2"/>
  <c r="J50" i="2"/>
  <c r="J38" i="2"/>
  <c r="J26" i="2"/>
  <c r="J14" i="2"/>
  <c r="J49" i="2"/>
  <c r="J37" i="2"/>
  <c r="J25" i="2"/>
  <c r="J13" i="2"/>
  <c r="J48" i="2"/>
  <c r="J36" i="2"/>
  <c r="J24" i="2"/>
  <c r="J12" i="2"/>
  <c r="J91" i="3"/>
  <c r="J67" i="3"/>
  <c r="J51" i="3"/>
  <c r="J35" i="3"/>
  <c r="J11" i="3"/>
  <c r="J82" i="3"/>
  <c r="J18" i="3"/>
  <c r="J73" i="3"/>
  <c r="J57" i="3"/>
  <c r="J41" i="3"/>
  <c r="J25" i="3"/>
  <c r="J72" i="3"/>
  <c r="J56" i="3"/>
  <c r="J40" i="3"/>
  <c r="J8" i="3"/>
  <c r="J103" i="3"/>
  <c r="J95" i="3"/>
  <c r="J87" i="3"/>
  <c r="J79" i="3"/>
  <c r="J71" i="3"/>
  <c r="J63" i="3"/>
  <c r="J55" i="3"/>
  <c r="J47" i="3"/>
  <c r="J39" i="3"/>
  <c r="J31" i="3"/>
  <c r="J23" i="3"/>
  <c r="J15" i="3"/>
  <c r="J7" i="3"/>
  <c r="J99" i="3"/>
  <c r="J27" i="3"/>
  <c r="J90" i="3"/>
  <c r="J66" i="3"/>
  <c r="J50" i="3"/>
  <c r="J34" i="3"/>
  <c r="J26" i="3"/>
  <c r="J97" i="3"/>
  <c r="J17" i="3"/>
  <c r="J96" i="3"/>
  <c r="J88" i="3"/>
  <c r="J64" i="3"/>
  <c r="J48" i="3"/>
  <c r="J16" i="3"/>
  <c r="J102" i="3"/>
  <c r="J94" i="3"/>
  <c r="J86" i="3"/>
  <c r="J78" i="3"/>
  <c r="J70" i="3"/>
  <c r="J62" i="3"/>
  <c r="J54" i="3"/>
  <c r="J46" i="3"/>
  <c r="J38" i="3"/>
  <c r="J30" i="3"/>
  <c r="J22" i="3"/>
  <c r="J14" i="3"/>
  <c r="J6" i="3"/>
  <c r="J75" i="3"/>
  <c r="J81" i="3"/>
  <c r="J32" i="3"/>
  <c r="J101" i="3"/>
  <c r="J93" i="3"/>
  <c r="J85" i="3"/>
  <c r="J77" i="3"/>
  <c r="J69" i="3"/>
  <c r="J61" i="3"/>
  <c r="J53" i="3"/>
  <c r="J45" i="3"/>
  <c r="J37" i="3"/>
  <c r="J29" i="3"/>
  <c r="J21" i="3"/>
  <c r="J13" i="3"/>
  <c r="J5" i="3"/>
  <c r="O4" i="3"/>
  <c r="L5" i="3" s="1"/>
  <c r="J83" i="3"/>
  <c r="J59" i="3"/>
  <c r="J43" i="3"/>
  <c r="J19" i="3"/>
  <c r="J98" i="3"/>
  <c r="J74" i="3"/>
  <c r="J58" i="3"/>
  <c r="J42" i="3"/>
  <c r="J10" i="3"/>
  <c r="J89" i="3"/>
  <c r="J65" i="3"/>
  <c r="J49" i="3"/>
  <c r="J33" i="3"/>
  <c r="J9" i="3"/>
  <c r="J104" i="3"/>
  <c r="J80" i="3"/>
  <c r="J24" i="3"/>
  <c r="J100" i="3"/>
  <c r="J92" i="3"/>
  <c r="J84" i="3"/>
  <c r="J76" i="3"/>
  <c r="J68" i="3"/>
  <c r="J60" i="3"/>
  <c r="J52" i="3"/>
  <c r="J44" i="3"/>
  <c r="J36" i="3"/>
  <c r="J28" i="3"/>
  <c r="J20" i="3"/>
  <c r="K4" i="3"/>
  <c r="G4" i="3"/>
  <c r="J4" i="3" s="1"/>
  <c r="B16" i="2"/>
  <c r="K5" i="2"/>
  <c r="K4" i="2"/>
  <c r="L4" i="2" s="1"/>
  <c r="M5" i="2" l="1"/>
  <c r="N5" i="2" s="1"/>
  <c r="O5" i="2" s="1"/>
  <c r="L5" i="2"/>
  <c r="M5" i="3"/>
  <c r="N5" i="3" s="1"/>
  <c r="L4" i="3"/>
  <c r="H4" i="3" a="1"/>
  <c r="H4" i="3" s="1"/>
  <c r="K6" i="2" l="1"/>
  <c r="L6" i="2" s="1"/>
  <c r="K6" i="3"/>
  <c r="O5" i="3"/>
  <c r="M6" i="2"/>
  <c r="N6" i="2" s="1"/>
  <c r="L6" i="3" l="1"/>
  <c r="M6" i="3" s="1"/>
  <c r="N6" i="3" s="1"/>
  <c r="K7" i="2"/>
  <c r="O6" i="2"/>
  <c r="O6" i="3" l="1"/>
  <c r="K7" i="3"/>
  <c r="L7" i="3" s="1"/>
  <c r="M7" i="3" s="1"/>
  <c r="N7" i="3" s="1"/>
  <c r="O7" i="3" s="1"/>
  <c r="L7" i="2"/>
  <c r="M7" i="2" s="1"/>
  <c r="N7" i="2" s="1"/>
  <c r="K8" i="3" l="1"/>
  <c r="L8" i="3"/>
  <c r="M8" i="3" s="1"/>
  <c r="N8" i="3" s="1"/>
  <c r="K8" i="2"/>
  <c r="O7" i="2"/>
  <c r="O8" i="3" l="1"/>
  <c r="K9" i="3"/>
  <c r="L8" i="2"/>
  <c r="M8" i="2" s="1"/>
  <c r="N8" i="2" s="1"/>
  <c r="L9" i="3" l="1"/>
  <c r="M9" i="3" s="1"/>
  <c r="N9" i="3" s="1"/>
  <c r="K9" i="2"/>
  <c r="O8" i="2"/>
  <c r="O9" i="3" l="1"/>
  <c r="K10" i="3"/>
  <c r="L9" i="2"/>
  <c r="M9" i="2" s="1"/>
  <c r="N9" i="2" s="1"/>
  <c r="L10" i="3" l="1"/>
  <c r="M10" i="3" s="1"/>
  <c r="N10" i="3" s="1"/>
  <c r="K10" i="2"/>
  <c r="O9" i="2"/>
  <c r="O10" i="3" l="1"/>
  <c r="K11" i="3"/>
  <c r="L10" i="2"/>
  <c r="M10" i="2" s="1"/>
  <c r="N10" i="2" s="1"/>
  <c r="K11" i="2" s="1"/>
  <c r="O10" i="2"/>
  <c r="L11" i="3" l="1"/>
  <c r="M11" i="3" s="1"/>
  <c r="N11" i="3" s="1"/>
  <c r="L11" i="2"/>
  <c r="M11" i="2" s="1"/>
  <c r="N11" i="2" s="1"/>
  <c r="O11" i="3" l="1"/>
  <c r="K12" i="3"/>
  <c r="K12" i="2"/>
  <c r="O11" i="2"/>
  <c r="L12" i="3" l="1"/>
  <c r="M12" i="3" s="1"/>
  <c r="N12" i="3" s="1"/>
  <c r="L12" i="2"/>
  <c r="M12" i="2" s="1"/>
  <c r="N12" i="2" s="1"/>
  <c r="K13" i="2" s="1"/>
  <c r="O12" i="2" l="1"/>
  <c r="O12" i="3"/>
  <c r="K13" i="3"/>
  <c r="L13" i="2"/>
  <c r="M13" i="2" s="1"/>
  <c r="N13" i="2" s="1"/>
  <c r="L13" i="3" l="1"/>
  <c r="M13" i="3" s="1"/>
  <c r="N13" i="3" s="1"/>
  <c r="K14" i="2"/>
  <c r="O13" i="2"/>
  <c r="O13" i="3" l="1"/>
  <c r="K14" i="3"/>
  <c r="L14" i="2"/>
  <c r="M14" i="2" s="1"/>
  <c r="N14" i="2" s="1"/>
  <c r="L14" i="3" l="1"/>
  <c r="M14" i="3" s="1"/>
  <c r="N14" i="3" s="1"/>
  <c r="K15" i="2"/>
  <c r="O14" i="2"/>
  <c r="O14" i="3" l="1"/>
  <c r="K15" i="3"/>
  <c r="L15" i="2"/>
  <c r="M15" i="2" s="1"/>
  <c r="N15" i="2" s="1"/>
  <c r="L15" i="3" l="1"/>
  <c r="M15" i="3" s="1"/>
  <c r="N15" i="3" s="1"/>
  <c r="K16" i="2"/>
  <c r="O15" i="2"/>
  <c r="O15" i="3" l="1"/>
  <c r="K16" i="3"/>
  <c r="L16" i="2"/>
  <c r="M16" i="2" s="1"/>
  <c r="N16" i="2" s="1"/>
  <c r="L16" i="3" l="1"/>
  <c r="M16" i="3" s="1"/>
  <c r="N16" i="3" s="1"/>
  <c r="K17" i="2"/>
  <c r="O16" i="2"/>
  <c r="O16" i="3" l="1"/>
  <c r="K17" i="3"/>
  <c r="L17" i="2"/>
  <c r="M17" i="2" s="1"/>
  <c r="N17" i="2" s="1"/>
  <c r="L17" i="3" l="1"/>
  <c r="M17" i="3" s="1"/>
  <c r="N17" i="3" s="1"/>
  <c r="K18" i="2"/>
  <c r="O17" i="2"/>
  <c r="O17" i="3" l="1"/>
  <c r="K18" i="3"/>
  <c r="L18" i="2"/>
  <c r="M18" i="2" s="1"/>
  <c r="N18" i="2" s="1"/>
  <c r="L18" i="3" l="1"/>
  <c r="M18" i="3" s="1"/>
  <c r="N18" i="3" s="1"/>
  <c r="K19" i="2"/>
  <c r="O18" i="2"/>
  <c r="O18" i="3" l="1"/>
  <c r="K19" i="3"/>
  <c r="L19" i="2"/>
  <c r="M19" i="2" s="1"/>
  <c r="N19" i="2" s="1"/>
  <c r="L19" i="3" l="1"/>
  <c r="M19" i="3" s="1"/>
  <c r="N19" i="3" s="1"/>
  <c r="K20" i="2"/>
  <c r="O19" i="2"/>
  <c r="O19" i="3" l="1"/>
  <c r="K20" i="3"/>
  <c r="L20" i="2"/>
  <c r="M20" i="2" s="1"/>
  <c r="N20" i="2" s="1"/>
  <c r="L20" i="3" l="1"/>
  <c r="M20" i="3" s="1"/>
  <c r="N20" i="3" s="1"/>
  <c r="K21" i="2"/>
  <c r="O20" i="2"/>
  <c r="O20" i="3" l="1"/>
  <c r="K21" i="3"/>
  <c r="L21" i="2"/>
  <c r="M21" i="2" s="1"/>
  <c r="N21" i="2" s="1"/>
  <c r="L21" i="3" l="1"/>
  <c r="M21" i="3" s="1"/>
  <c r="N21" i="3" s="1"/>
  <c r="K22" i="2"/>
  <c r="O21" i="2"/>
  <c r="O21" i="3" l="1"/>
  <c r="K22" i="3"/>
  <c r="L22" i="2"/>
  <c r="M22" i="2" s="1"/>
  <c r="N22" i="2" s="1"/>
  <c r="L22" i="3" l="1"/>
  <c r="M22" i="3" s="1"/>
  <c r="N22" i="3" s="1"/>
  <c r="K23" i="2"/>
  <c r="O22" i="2"/>
  <c r="O22" i="3" l="1"/>
  <c r="K23" i="3"/>
  <c r="L23" i="2"/>
  <c r="M23" i="2" s="1"/>
  <c r="N23" i="2" s="1"/>
  <c r="K24" i="2" s="1"/>
  <c r="L23" i="3" l="1"/>
  <c r="M23" i="3" s="1"/>
  <c r="N23" i="3" s="1"/>
  <c r="O23" i="2"/>
  <c r="L24" i="2" s="1"/>
  <c r="M24" i="2" s="1"/>
  <c r="N24" i="2" s="1"/>
  <c r="O23" i="3" l="1"/>
  <c r="K24" i="3"/>
  <c r="K25" i="2"/>
  <c r="O24" i="2"/>
  <c r="L24" i="3" l="1"/>
  <c r="M24" i="3" s="1"/>
  <c r="N24" i="3" s="1"/>
  <c r="L25" i="2"/>
  <c r="M25" i="2" s="1"/>
  <c r="N25" i="2" s="1"/>
  <c r="O24" i="3" l="1"/>
  <c r="K25" i="3"/>
  <c r="K26" i="2"/>
  <c r="O25" i="2"/>
  <c r="L25" i="3" l="1"/>
  <c r="M25" i="3" s="1"/>
  <c r="N25" i="3" s="1"/>
  <c r="L26" i="2"/>
  <c r="M26" i="2" s="1"/>
  <c r="N26" i="2" s="1"/>
  <c r="O25" i="3" l="1"/>
  <c r="K26" i="3"/>
  <c r="K27" i="2"/>
  <c r="O26" i="2"/>
  <c r="L26" i="3" l="1"/>
  <c r="M26" i="3" s="1"/>
  <c r="N26" i="3" s="1"/>
  <c r="L27" i="2"/>
  <c r="M27" i="2" s="1"/>
  <c r="N27" i="2" s="1"/>
  <c r="O26" i="3" l="1"/>
  <c r="K27" i="3"/>
  <c r="K28" i="2"/>
  <c r="O27" i="2"/>
  <c r="L27" i="3" l="1"/>
  <c r="M27" i="3" s="1"/>
  <c r="N27" i="3" s="1"/>
  <c r="L28" i="2"/>
  <c r="M28" i="2" s="1"/>
  <c r="N28" i="2" s="1"/>
  <c r="O27" i="3" l="1"/>
  <c r="K28" i="3"/>
  <c r="K29" i="2"/>
  <c r="O28" i="2"/>
  <c r="L28" i="3" l="1"/>
  <c r="M28" i="3" s="1"/>
  <c r="N28" i="3" s="1"/>
  <c r="L29" i="2"/>
  <c r="M29" i="2" s="1"/>
  <c r="N29" i="2" s="1"/>
  <c r="O28" i="3" l="1"/>
  <c r="K29" i="3"/>
  <c r="K30" i="2"/>
  <c r="O29" i="2"/>
  <c r="L29" i="3" l="1"/>
  <c r="M29" i="3" s="1"/>
  <c r="N29" i="3" s="1"/>
  <c r="L30" i="2"/>
  <c r="M30" i="2" s="1"/>
  <c r="N30" i="2" s="1"/>
  <c r="O29" i="3" l="1"/>
  <c r="K30" i="3"/>
  <c r="K31" i="2"/>
  <c r="O30" i="2"/>
  <c r="L30" i="3" l="1"/>
  <c r="M30" i="3" s="1"/>
  <c r="N30" i="3" s="1"/>
  <c r="L31" i="2"/>
  <c r="M31" i="2" s="1"/>
  <c r="N31" i="2" s="1"/>
  <c r="K32" i="2" s="1"/>
  <c r="O31" i="2"/>
  <c r="O30" i="3" l="1"/>
  <c r="K31" i="3"/>
  <c r="L32" i="2"/>
  <c r="M32" i="2" s="1"/>
  <c r="N32" i="2" s="1"/>
  <c r="L31" i="3" l="1"/>
  <c r="M31" i="3" s="1"/>
  <c r="N31" i="3" s="1"/>
  <c r="K33" i="2"/>
  <c r="O32" i="2"/>
  <c r="O31" i="3" l="1"/>
  <c r="K32" i="3"/>
  <c r="L33" i="2"/>
  <c r="M33" i="2" s="1"/>
  <c r="N33" i="2" s="1"/>
  <c r="L32" i="3" l="1"/>
  <c r="M32" i="3" s="1"/>
  <c r="N32" i="3" s="1"/>
  <c r="K34" i="2"/>
  <c r="O33" i="2"/>
  <c r="O32" i="3" l="1"/>
  <c r="K33" i="3"/>
  <c r="L34" i="2"/>
  <c r="M34" i="2" s="1"/>
  <c r="N34" i="2" s="1"/>
  <c r="L33" i="3" l="1"/>
  <c r="M33" i="3" s="1"/>
  <c r="N33" i="3" s="1"/>
  <c r="K35" i="2"/>
  <c r="O34" i="2"/>
  <c r="O33" i="3" l="1"/>
  <c r="K34" i="3"/>
  <c r="L35" i="2"/>
  <c r="M35" i="2" s="1"/>
  <c r="N35" i="2" s="1"/>
  <c r="L34" i="3" l="1"/>
  <c r="M34" i="3" s="1"/>
  <c r="N34" i="3" s="1"/>
  <c r="K36" i="2"/>
  <c r="O35" i="2"/>
  <c r="O34" i="3" l="1"/>
  <c r="K35" i="3"/>
  <c r="L36" i="2"/>
  <c r="M36" i="2" s="1"/>
  <c r="N36" i="2" s="1"/>
  <c r="L35" i="3" l="1"/>
  <c r="M35" i="3" s="1"/>
  <c r="N35" i="3" s="1"/>
  <c r="K37" i="2"/>
  <c r="O36" i="2"/>
  <c r="O35" i="3" l="1"/>
  <c r="K36" i="3"/>
  <c r="L37" i="2"/>
  <c r="M37" i="2" s="1"/>
  <c r="N37" i="2" s="1"/>
  <c r="L36" i="3" l="1"/>
  <c r="M36" i="3" s="1"/>
  <c r="N36" i="3" s="1"/>
  <c r="K38" i="2"/>
  <c r="O37" i="2"/>
  <c r="O36" i="3" l="1"/>
  <c r="K37" i="3"/>
  <c r="L38" i="2"/>
  <c r="M38" i="2" s="1"/>
  <c r="N38" i="2" s="1"/>
  <c r="L37" i="3" l="1"/>
  <c r="M37" i="3" s="1"/>
  <c r="N37" i="3" s="1"/>
  <c r="K39" i="2"/>
  <c r="O38" i="2"/>
  <c r="O37" i="3" l="1"/>
  <c r="K38" i="3"/>
  <c r="L39" i="2"/>
  <c r="M39" i="2" s="1"/>
  <c r="N39" i="2" s="1"/>
  <c r="L38" i="3" l="1"/>
  <c r="M38" i="3" s="1"/>
  <c r="N38" i="3" s="1"/>
  <c r="K40" i="2"/>
  <c r="O39" i="2"/>
  <c r="O38" i="3" l="1"/>
  <c r="K39" i="3"/>
  <c r="L40" i="2"/>
  <c r="M40" i="2" s="1"/>
  <c r="N40" i="2" s="1"/>
  <c r="L39" i="3" l="1"/>
  <c r="M39" i="3" s="1"/>
  <c r="N39" i="3" s="1"/>
  <c r="K41" i="2"/>
  <c r="O40" i="2"/>
  <c r="O39" i="3" l="1"/>
  <c r="K40" i="3"/>
  <c r="L41" i="2"/>
  <c r="M41" i="2" s="1"/>
  <c r="N41" i="2" s="1"/>
  <c r="L40" i="3" l="1"/>
  <c r="M40" i="3" s="1"/>
  <c r="N40" i="3" s="1"/>
  <c r="K42" i="2"/>
  <c r="O41" i="2"/>
  <c r="O40" i="3" l="1"/>
  <c r="K41" i="3"/>
  <c r="L42" i="2"/>
  <c r="M42" i="2" s="1"/>
  <c r="N42" i="2" s="1"/>
  <c r="L41" i="3" l="1"/>
  <c r="M41" i="3" s="1"/>
  <c r="N41" i="3" s="1"/>
  <c r="K43" i="2"/>
  <c r="O42" i="2"/>
  <c r="O41" i="3" l="1"/>
  <c r="K42" i="3"/>
  <c r="L43" i="2"/>
  <c r="M43" i="2" s="1"/>
  <c r="N43" i="2" s="1"/>
  <c r="L42" i="3" l="1"/>
  <c r="M42" i="3" s="1"/>
  <c r="N42" i="3" s="1"/>
  <c r="K44" i="2"/>
  <c r="O43" i="2"/>
  <c r="O42" i="3" l="1"/>
  <c r="K43" i="3"/>
  <c r="L44" i="2"/>
  <c r="M44" i="2" s="1"/>
  <c r="N44" i="2" s="1"/>
  <c r="L43" i="3" l="1"/>
  <c r="M43" i="3" s="1"/>
  <c r="N43" i="3" s="1"/>
  <c r="K45" i="2"/>
  <c r="O44" i="2"/>
  <c r="O43" i="3" l="1"/>
  <c r="K44" i="3"/>
  <c r="L45" i="2"/>
  <c r="M45" i="2" s="1"/>
  <c r="N45" i="2" s="1"/>
  <c r="L44" i="3" l="1"/>
  <c r="M44" i="3" s="1"/>
  <c r="N44" i="3" s="1"/>
  <c r="K46" i="2"/>
  <c r="O45" i="2"/>
  <c r="O44" i="3" l="1"/>
  <c r="K45" i="3"/>
  <c r="L46" i="2"/>
  <c r="M46" i="2" s="1"/>
  <c r="N46" i="2" s="1"/>
  <c r="L45" i="3" l="1"/>
  <c r="M45" i="3" s="1"/>
  <c r="N45" i="3" s="1"/>
  <c r="K47" i="2"/>
  <c r="O46" i="2"/>
  <c r="O45" i="3" l="1"/>
  <c r="K46" i="3"/>
  <c r="L47" i="2"/>
  <c r="M47" i="2" s="1"/>
  <c r="N47" i="2" s="1"/>
  <c r="L46" i="3" l="1"/>
  <c r="M46" i="3" s="1"/>
  <c r="N46" i="3" s="1"/>
  <c r="K48" i="2"/>
  <c r="O47" i="2"/>
  <c r="O46" i="3" l="1"/>
  <c r="K47" i="3"/>
  <c r="L48" i="2"/>
  <c r="M48" i="2" s="1"/>
  <c r="N48" i="2" s="1"/>
  <c r="L47" i="3" l="1"/>
  <c r="M47" i="3" s="1"/>
  <c r="N47" i="3" s="1"/>
  <c r="K49" i="2"/>
  <c r="O48" i="2"/>
  <c r="O47" i="3" l="1"/>
  <c r="K48" i="3"/>
  <c r="L49" i="2"/>
  <c r="M49" i="2" s="1"/>
  <c r="N49" i="2" s="1"/>
  <c r="L48" i="3" l="1"/>
  <c r="M48" i="3" s="1"/>
  <c r="N48" i="3" s="1"/>
  <c r="K50" i="2"/>
  <c r="O49" i="2"/>
  <c r="O48" i="3" l="1"/>
  <c r="K49" i="3"/>
  <c r="L50" i="2"/>
  <c r="M50" i="2" s="1"/>
  <c r="N50" i="2" s="1"/>
  <c r="L49" i="3" l="1"/>
  <c r="M49" i="3" s="1"/>
  <c r="N49" i="3" s="1"/>
  <c r="K51" i="2"/>
  <c r="O50" i="2"/>
  <c r="O49" i="3" l="1"/>
  <c r="K50" i="3"/>
  <c r="L51" i="2"/>
  <c r="M51" i="2" s="1"/>
  <c r="N51" i="2" s="1"/>
  <c r="L50" i="3" l="1"/>
  <c r="M50" i="3" s="1"/>
  <c r="N50" i="3" s="1"/>
  <c r="K52" i="2"/>
  <c r="O51" i="2"/>
  <c r="O50" i="3" l="1"/>
  <c r="K51" i="3"/>
  <c r="L52" i="2"/>
  <c r="M52" i="2" s="1"/>
  <c r="N52" i="2" s="1"/>
  <c r="L51" i="3" l="1"/>
  <c r="M51" i="3" s="1"/>
  <c r="N51" i="3" s="1"/>
  <c r="K53" i="2"/>
  <c r="O52" i="2"/>
  <c r="O51" i="3" l="1"/>
  <c r="K52" i="3"/>
  <c r="L53" i="2"/>
  <c r="M53" i="2" s="1"/>
  <c r="N53" i="2" s="1"/>
  <c r="L52" i="3" l="1"/>
  <c r="M52" i="3" s="1"/>
  <c r="N52" i="3" s="1"/>
  <c r="K54" i="2"/>
  <c r="O53" i="2"/>
  <c r="O52" i="3" l="1"/>
  <c r="K53" i="3"/>
  <c r="L54" i="2"/>
  <c r="M54" i="2" s="1"/>
  <c r="N54" i="2" s="1"/>
  <c r="O54" i="2" s="1"/>
  <c r="L53" i="3" l="1"/>
  <c r="M53" i="3" s="1"/>
  <c r="N53" i="3" s="1"/>
  <c r="O53" i="3" l="1"/>
  <c r="K54" i="3"/>
  <c r="L54" i="3" l="1"/>
  <c r="M54" i="3" s="1"/>
  <c r="N54" i="3" s="1"/>
  <c r="O54" i="3" l="1"/>
  <c r="K55" i="3"/>
  <c r="B24" i="1"/>
  <c r="G4" i="1" s="1" a="1"/>
  <c r="D5" i="1"/>
  <c r="B26" i="1" s="1"/>
  <c r="D6" i="1"/>
  <c r="B12" i="1" s="1"/>
  <c r="D4" i="1"/>
  <c r="J6" i="1" l="1"/>
  <c r="K6" i="1" s="1"/>
  <c r="L6" i="1" s="1"/>
  <c r="J5" i="1"/>
  <c r="K5" i="1" s="1"/>
  <c r="B16" i="1"/>
  <c r="J4" i="1"/>
  <c r="K4" i="1" s="1"/>
  <c r="L55" i="3"/>
  <c r="M55" i="3" s="1"/>
  <c r="N55" i="3" s="1"/>
  <c r="G4" i="1"/>
  <c r="L5" i="1"/>
  <c r="M5" i="1" s="1"/>
  <c r="H4" i="1" a="1"/>
  <c r="H4" i="1" s="1"/>
  <c r="K56" i="3" l="1"/>
  <c r="O55" i="3"/>
  <c r="L56" i="3" s="1"/>
  <c r="M56" i="3" s="1"/>
  <c r="N56" i="3" s="1"/>
  <c r="M6" i="1"/>
  <c r="K57" i="3" l="1"/>
  <c r="O56" i="3"/>
  <c r="L57" i="3"/>
  <c r="M57" i="3" s="1"/>
  <c r="N57" i="3" s="1"/>
  <c r="O57" i="3" s="1"/>
  <c r="J7" i="1"/>
  <c r="K7" i="1" s="1"/>
  <c r="L7" i="1" s="1"/>
  <c r="K58" i="3" l="1"/>
  <c r="M7" i="1"/>
  <c r="L58" i="3" l="1"/>
  <c r="M58" i="3" s="1"/>
  <c r="N58" i="3" s="1"/>
  <c r="J8" i="1"/>
  <c r="K8" i="1" s="1"/>
  <c r="L8" i="1" s="1"/>
  <c r="K59" i="3" l="1"/>
  <c r="O58" i="3"/>
  <c r="L59" i="3" s="1"/>
  <c r="M59" i="3" s="1"/>
  <c r="N59" i="3" s="1"/>
  <c r="O59" i="3" s="1"/>
  <c r="M8" i="1"/>
  <c r="K60" i="3" l="1"/>
  <c r="J9" i="1"/>
  <c r="K9" i="1" s="1"/>
  <c r="L9" i="1" s="1"/>
  <c r="L60" i="3" l="1"/>
  <c r="M60" i="3" s="1"/>
  <c r="N60" i="3" s="1"/>
  <c r="M9" i="1"/>
  <c r="K61" i="3" l="1"/>
  <c r="O60" i="3"/>
  <c r="L61" i="3"/>
  <c r="M61" i="3" s="1"/>
  <c r="N61" i="3" s="1"/>
  <c r="J10" i="1"/>
  <c r="K10" i="1" s="1"/>
  <c r="L10" i="1" s="1"/>
  <c r="K62" i="3" l="1"/>
  <c r="O61" i="3"/>
  <c r="L62" i="3" s="1"/>
  <c r="M62" i="3" s="1"/>
  <c r="N62" i="3" s="1"/>
  <c r="M10" i="1"/>
  <c r="K63" i="3" l="1"/>
  <c r="O62" i="3"/>
  <c r="J11" i="1"/>
  <c r="K11" i="1" s="1"/>
  <c r="L11" i="1" s="1"/>
  <c r="L63" i="3" l="1"/>
  <c r="M63" i="3" s="1"/>
  <c r="N63" i="3" s="1"/>
  <c r="K64" i="3"/>
  <c r="O63" i="3"/>
  <c r="M11" i="1"/>
  <c r="L64" i="3" l="1"/>
  <c r="M64" i="3" s="1"/>
  <c r="N64" i="3" s="1"/>
  <c r="O64" i="3" s="1"/>
  <c r="K65" i="3"/>
  <c r="J12" i="1"/>
  <c r="K12" i="1" s="1"/>
  <c r="L12" i="1" s="1"/>
  <c r="L65" i="3" l="1"/>
  <c r="M65" i="3" s="1"/>
  <c r="N65" i="3" s="1"/>
  <c r="O65" i="3" s="1"/>
  <c r="M12" i="1"/>
  <c r="K66" i="3" l="1"/>
  <c r="J13" i="1"/>
  <c r="K13" i="1" s="1"/>
  <c r="L13" i="1" s="1"/>
  <c r="L66" i="3" l="1"/>
  <c r="M66" i="3" s="1"/>
  <c r="N66" i="3" s="1"/>
  <c r="M13" i="1"/>
  <c r="K67" i="3" l="1"/>
  <c r="O66" i="3"/>
  <c r="J14" i="1"/>
  <c r="K14" i="1" s="1"/>
  <c r="L14" i="1" s="1"/>
  <c r="L67" i="3" l="1"/>
  <c r="M67" i="3" s="1"/>
  <c r="N67" i="3" s="1"/>
  <c r="O67" i="3" s="1"/>
  <c r="K68" i="3"/>
  <c r="M14" i="1"/>
  <c r="L68" i="3" l="1"/>
  <c r="M68" i="3" s="1"/>
  <c r="N68" i="3" s="1"/>
  <c r="J15" i="1"/>
  <c r="K15" i="1" s="1"/>
  <c r="L15" i="1" s="1"/>
  <c r="K69" i="3" l="1"/>
  <c r="O68" i="3"/>
  <c r="L69" i="3" s="1"/>
  <c r="M69" i="3" s="1"/>
  <c r="N69" i="3" s="1"/>
  <c r="O69" i="3" s="1"/>
  <c r="M15" i="1"/>
  <c r="K70" i="3" l="1"/>
  <c r="J16" i="1"/>
  <c r="K16" i="1" s="1"/>
  <c r="L16" i="1" s="1"/>
  <c r="L70" i="3" l="1"/>
  <c r="M70" i="3" s="1"/>
  <c r="N70" i="3" s="1"/>
  <c r="M16" i="1"/>
  <c r="K71" i="3" l="1"/>
  <c r="O70" i="3"/>
  <c r="L71" i="3"/>
  <c r="M71" i="3" s="1"/>
  <c r="N71" i="3" s="1"/>
  <c r="J17" i="1"/>
  <c r="K17" i="1" s="1"/>
  <c r="L17" i="1" s="1"/>
  <c r="K72" i="3" l="1"/>
  <c r="O71" i="3"/>
  <c r="M17" i="1"/>
  <c r="L72" i="3" l="1"/>
  <c r="M72" i="3" s="1"/>
  <c r="N72" i="3" s="1"/>
  <c r="O72" i="3" s="1"/>
  <c r="K73" i="3"/>
  <c r="J18" i="1"/>
  <c r="K18" i="1" s="1"/>
  <c r="L18" i="1" s="1"/>
  <c r="L73" i="3" l="1"/>
  <c r="M73" i="3" s="1"/>
  <c r="N73" i="3" s="1"/>
  <c r="O73" i="3" s="1"/>
  <c r="M18" i="1"/>
  <c r="K74" i="3" l="1"/>
  <c r="J19" i="1"/>
  <c r="K19" i="1" s="1"/>
  <c r="L19" i="1" s="1"/>
  <c r="L74" i="3" l="1"/>
  <c r="M74" i="3" s="1"/>
  <c r="N74" i="3" s="1"/>
  <c r="M19" i="1"/>
  <c r="K75" i="3" l="1"/>
  <c r="O74" i="3"/>
  <c r="L75" i="3"/>
  <c r="M75" i="3" s="1"/>
  <c r="N75" i="3" s="1"/>
  <c r="O75" i="3" s="1"/>
  <c r="J20" i="1"/>
  <c r="K20" i="1" s="1"/>
  <c r="L20" i="1" s="1"/>
  <c r="K76" i="3" l="1"/>
  <c r="M20" i="1"/>
  <c r="L76" i="3" l="1"/>
  <c r="M76" i="3" s="1"/>
  <c r="N76" i="3" s="1"/>
  <c r="J21" i="1"/>
  <c r="K21" i="1" s="1"/>
  <c r="L21" i="1" s="1"/>
  <c r="K77" i="3" l="1"/>
  <c r="O76" i="3"/>
  <c r="M21" i="1"/>
  <c r="L77" i="3" l="1"/>
  <c r="M77" i="3" s="1"/>
  <c r="N77" i="3" s="1"/>
  <c r="O77" i="3" s="1"/>
  <c r="J22" i="1"/>
  <c r="K22" i="1" s="1"/>
  <c r="L22" i="1" s="1"/>
  <c r="K78" i="3" l="1"/>
  <c r="L78" i="3"/>
  <c r="M78" i="3" s="1"/>
  <c r="N78" i="3" s="1"/>
  <c r="O78" i="3" s="1"/>
  <c r="M22" i="1"/>
  <c r="K79" i="3" l="1"/>
  <c r="J23" i="1"/>
  <c r="K23" i="1" s="1"/>
  <c r="L23" i="1" s="1"/>
  <c r="L79" i="3" l="1"/>
  <c r="M79" i="3" s="1"/>
  <c r="N79" i="3" s="1"/>
  <c r="M23" i="1"/>
  <c r="K80" i="3" l="1"/>
  <c r="O79" i="3"/>
  <c r="L80" i="3"/>
  <c r="M80" i="3" s="1"/>
  <c r="N80" i="3" s="1"/>
  <c r="J24" i="1"/>
  <c r="K24" i="1" s="1"/>
  <c r="L24" i="1" s="1"/>
  <c r="K81" i="3" l="1"/>
  <c r="O80" i="3"/>
  <c r="L81" i="3" s="1"/>
  <c r="M81" i="3" s="1"/>
  <c r="N81" i="3" s="1"/>
  <c r="O81" i="3" s="1"/>
  <c r="M24" i="1"/>
  <c r="K82" i="3" l="1"/>
  <c r="J25" i="1"/>
  <c r="K25" i="1" s="1"/>
  <c r="L25" i="1" s="1"/>
  <c r="L82" i="3" l="1"/>
  <c r="M82" i="3" s="1"/>
  <c r="N82" i="3" s="1"/>
  <c r="M25" i="1"/>
  <c r="K83" i="3" l="1"/>
  <c r="O82" i="3"/>
  <c r="L83" i="3"/>
  <c r="M83" i="3" s="1"/>
  <c r="N83" i="3" s="1"/>
  <c r="O83" i="3" s="1"/>
  <c r="J26" i="1"/>
  <c r="K26" i="1" s="1"/>
  <c r="L26" i="1" s="1"/>
  <c r="K84" i="3" l="1"/>
  <c r="M26" i="1"/>
  <c r="L84" i="3" l="1"/>
  <c r="M84" i="3" s="1"/>
  <c r="N84" i="3" s="1"/>
  <c r="J27" i="1"/>
  <c r="K27" i="1" s="1"/>
  <c r="L27" i="1" s="1"/>
  <c r="K85" i="3" l="1"/>
  <c r="O84" i="3"/>
  <c r="L85" i="3"/>
  <c r="M85" i="3" s="1"/>
  <c r="N85" i="3" s="1"/>
  <c r="O85" i="3" s="1"/>
  <c r="M27" i="1"/>
  <c r="K86" i="3" l="1"/>
  <c r="J28" i="1"/>
  <c r="K28" i="1" s="1"/>
  <c r="L28" i="1" s="1"/>
  <c r="L86" i="3" l="1"/>
  <c r="M86" i="3" s="1"/>
  <c r="N86" i="3" s="1"/>
  <c r="M28" i="1"/>
  <c r="K87" i="3" l="1"/>
  <c r="O86" i="3"/>
  <c r="L87" i="3"/>
  <c r="M87" i="3" s="1"/>
  <c r="N87" i="3" s="1"/>
  <c r="J29" i="1"/>
  <c r="K29" i="1" s="1"/>
  <c r="L29" i="1" s="1"/>
  <c r="K88" i="3" l="1"/>
  <c r="O87" i="3"/>
  <c r="L88" i="3"/>
  <c r="M88" i="3" s="1"/>
  <c r="N88" i="3" s="1"/>
  <c r="O88" i="3" s="1"/>
  <c r="M29" i="1"/>
  <c r="K89" i="3" l="1"/>
  <c r="J30" i="1"/>
  <c r="K30" i="1" s="1"/>
  <c r="L30" i="1" s="1"/>
  <c r="L89" i="3" l="1"/>
  <c r="M89" i="3" s="1"/>
  <c r="N89" i="3" s="1"/>
  <c r="M30" i="1"/>
  <c r="K90" i="3" l="1"/>
  <c r="O89" i="3"/>
  <c r="L90" i="3"/>
  <c r="M90" i="3" s="1"/>
  <c r="N90" i="3" s="1"/>
  <c r="J31" i="1"/>
  <c r="K31" i="1" s="1"/>
  <c r="L31" i="1" s="1"/>
  <c r="K91" i="3" l="1"/>
  <c r="O90" i="3"/>
  <c r="L91" i="3"/>
  <c r="M91" i="3" s="1"/>
  <c r="N91" i="3" s="1"/>
  <c r="O91" i="3" s="1"/>
  <c r="M31" i="1"/>
  <c r="K92" i="3" l="1"/>
  <c r="J32" i="1"/>
  <c r="K32" i="1" s="1"/>
  <c r="L32" i="1" s="1"/>
  <c r="L92" i="3" l="1"/>
  <c r="M92" i="3" s="1"/>
  <c r="N92" i="3" s="1"/>
  <c r="M32" i="1"/>
  <c r="K93" i="3" l="1"/>
  <c r="O92" i="3"/>
  <c r="L93" i="3"/>
  <c r="M93" i="3" s="1"/>
  <c r="N93" i="3" s="1"/>
  <c r="O93" i="3" s="1"/>
  <c r="J33" i="1"/>
  <c r="K33" i="1" s="1"/>
  <c r="L33" i="1" s="1"/>
  <c r="K94" i="3" l="1"/>
  <c r="M33" i="1"/>
  <c r="L94" i="3" l="1"/>
  <c r="M94" i="3" s="1"/>
  <c r="N94" i="3" s="1"/>
  <c r="J34" i="1"/>
  <c r="K34" i="1" s="1"/>
  <c r="L34" i="1" s="1"/>
  <c r="K95" i="3" l="1"/>
  <c r="O94" i="3"/>
  <c r="L95" i="3"/>
  <c r="M95" i="3" s="1"/>
  <c r="N95" i="3" s="1"/>
  <c r="M34" i="1"/>
  <c r="K96" i="3" l="1"/>
  <c r="O95" i="3"/>
  <c r="L96" i="3" s="1"/>
  <c r="M96" i="3" s="1"/>
  <c r="N96" i="3" s="1"/>
  <c r="O96" i="3" s="1"/>
  <c r="J35" i="1"/>
  <c r="K35" i="1" s="1"/>
  <c r="L35" i="1" s="1"/>
  <c r="K97" i="3" l="1"/>
  <c r="M35" i="1"/>
  <c r="L97" i="3" l="1"/>
  <c r="M97" i="3" s="1"/>
  <c r="N97" i="3" s="1"/>
  <c r="J36" i="1"/>
  <c r="K36" i="1" s="1"/>
  <c r="L36" i="1" s="1"/>
  <c r="K98" i="3" l="1"/>
  <c r="O97" i="3"/>
  <c r="L98" i="3"/>
  <c r="M98" i="3" s="1"/>
  <c r="N98" i="3" s="1"/>
  <c r="M36" i="1"/>
  <c r="K99" i="3" l="1"/>
  <c r="O98" i="3"/>
  <c r="L99" i="3"/>
  <c r="M99" i="3" s="1"/>
  <c r="N99" i="3" s="1"/>
  <c r="J37" i="1"/>
  <c r="K37" i="1" s="1"/>
  <c r="L37" i="1" s="1"/>
  <c r="K100" i="3" l="1"/>
  <c r="O99" i="3"/>
  <c r="L100" i="3"/>
  <c r="M100" i="3" s="1"/>
  <c r="N100" i="3" s="1"/>
  <c r="M37" i="1"/>
  <c r="K101" i="3" l="1"/>
  <c r="O100" i="3"/>
  <c r="L101" i="3"/>
  <c r="M101" i="3" s="1"/>
  <c r="N101" i="3" s="1"/>
  <c r="O101" i="3" s="1"/>
  <c r="J38" i="1"/>
  <c r="K38" i="1" s="1"/>
  <c r="L38" i="1" s="1"/>
  <c r="K102" i="3" l="1"/>
  <c r="M38" i="1"/>
  <c r="L102" i="3" l="1"/>
  <c r="M102" i="3" s="1"/>
  <c r="N102" i="3" s="1"/>
  <c r="J39" i="1"/>
  <c r="K39" i="1" s="1"/>
  <c r="L39" i="1" s="1"/>
  <c r="K103" i="3" l="1"/>
  <c r="O102" i="3"/>
  <c r="M39" i="1"/>
  <c r="L103" i="3" l="1"/>
  <c r="M103" i="3" s="1"/>
  <c r="N103" i="3" s="1"/>
  <c r="K104" i="3"/>
  <c r="L104" i="3" s="1"/>
  <c r="M104" i="3" s="1"/>
  <c r="N104" i="3" s="1"/>
  <c r="O104" i="3" s="1"/>
  <c r="O103" i="3"/>
  <c r="J40" i="1"/>
  <c r="K40" i="1" s="1"/>
  <c r="L40" i="1" s="1"/>
  <c r="M40" i="1" l="1"/>
  <c r="J41" i="1" l="1"/>
  <c r="K41" i="1" s="1"/>
  <c r="L41" i="1" s="1"/>
  <c r="M41" i="1" l="1"/>
  <c r="J42" i="1" l="1"/>
  <c r="K42" i="1" s="1"/>
  <c r="L42" i="1" s="1"/>
  <c r="M42" i="1" l="1"/>
  <c r="J43" i="1" l="1"/>
  <c r="K43" i="1" s="1"/>
  <c r="L43" i="1" s="1"/>
  <c r="M43" i="1" l="1"/>
  <c r="J44" i="1" l="1"/>
  <c r="K44" i="1" s="1"/>
  <c r="L44" i="1" s="1"/>
  <c r="M44" i="1" l="1"/>
  <c r="J45" i="1" l="1"/>
  <c r="K45" i="1" s="1"/>
  <c r="L45" i="1" s="1"/>
  <c r="M45" i="1" l="1"/>
  <c r="J46" i="1" l="1"/>
  <c r="K46" i="1" s="1"/>
  <c r="L46" i="1" s="1"/>
  <c r="M46" i="1" l="1"/>
  <c r="J47" i="1" l="1"/>
  <c r="K47" i="1" s="1"/>
  <c r="L47" i="1" s="1"/>
  <c r="M47" i="1" l="1"/>
  <c r="J48" i="1" l="1"/>
  <c r="K48" i="1" s="1"/>
  <c r="L48" i="1" s="1"/>
  <c r="M48" i="1" l="1"/>
  <c r="J49" i="1" l="1"/>
  <c r="K49" i="1" s="1"/>
  <c r="L49" i="1" s="1"/>
  <c r="M49" i="1" l="1"/>
  <c r="J50" i="1" l="1"/>
  <c r="K50" i="1" s="1"/>
  <c r="L50" i="1" s="1"/>
  <c r="M50" i="1" l="1"/>
  <c r="J51" i="1" l="1"/>
  <c r="K51" i="1" s="1"/>
  <c r="L51" i="1" s="1"/>
  <c r="M51" i="1" l="1"/>
  <c r="J52" i="1" l="1"/>
  <c r="K52" i="1" s="1"/>
  <c r="L52" i="1" s="1"/>
  <c r="M52" i="1" l="1"/>
  <c r="J53" i="1" l="1"/>
  <c r="K53" i="1" s="1"/>
  <c r="L53" i="1" s="1"/>
  <c r="M53" i="1" l="1"/>
  <c r="J54" i="1" l="1"/>
  <c r="K54" i="1" s="1"/>
  <c r="L54" i="1" s="1"/>
  <c r="M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<sst xmlns="http://schemas.openxmlformats.org/spreadsheetml/2006/main" count="160" uniqueCount="42">
  <si>
    <t>R20</t>
  </si>
  <si>
    <t>I</t>
  </si>
  <si>
    <t>[A]</t>
  </si>
  <si>
    <t>P0</t>
  </si>
  <si>
    <t>[W]</t>
  </si>
  <si>
    <t>Przewodnik</t>
  </si>
  <si>
    <t>A</t>
  </si>
  <si>
    <t>B</t>
  </si>
  <si>
    <t>L</t>
  </si>
  <si>
    <t>[mm]</t>
  </si>
  <si>
    <t>Sigma</t>
  </si>
  <si>
    <t>[S/m]</t>
  </si>
  <si>
    <t>R</t>
  </si>
  <si>
    <t>Alfa</t>
  </si>
  <si>
    <t>[m]</t>
  </si>
  <si>
    <t>[Om]</t>
  </si>
  <si>
    <t>[Om/K]</t>
  </si>
  <si>
    <t>cp</t>
  </si>
  <si>
    <t>[J/kgK]</t>
  </si>
  <si>
    <t>ro</t>
  </si>
  <si>
    <t>[kg/m3]</t>
  </si>
  <si>
    <t>Czas</t>
  </si>
  <si>
    <t>[s]</t>
  </si>
  <si>
    <t>n</t>
  </si>
  <si>
    <t>T_max</t>
  </si>
  <si>
    <t>[-]</t>
  </si>
  <si>
    <t>dt</t>
  </si>
  <si>
    <t>[K]</t>
  </si>
  <si>
    <t>m</t>
  </si>
  <si>
    <t>[kg]</t>
  </si>
  <si>
    <t>Równanie</t>
  </si>
  <si>
    <t>dP</t>
  </si>
  <si>
    <t>dT</t>
  </si>
  <si>
    <t>T(t)</t>
  </si>
  <si>
    <t>To</t>
  </si>
  <si>
    <t>[st C]</t>
  </si>
  <si>
    <t>Iteracja</t>
  </si>
  <si>
    <t>HTC</t>
  </si>
  <si>
    <t>[W/m2K]</t>
  </si>
  <si>
    <t>[m2]</t>
  </si>
  <si>
    <t>Qout</t>
  </si>
  <si>
    <t>t_off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</si>
</sst>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5" x14ac:knownFonts="1">
    <font>
      <sz val="12"/>
      <color theme="1"/>
      <name val="Aptos Narrow"/>
      <family val="2"/>
      <charset val="238"/>
      <scheme val="minor"/>
    </font>
    <font>
      <b/>
      <sz val="14"/>
      <color theme="1"/>
      <name val="Aptos Narrow"/>
      <scheme val="minor"/>
    </font>
    <font>
      <b/>
      <i/>
      <sz val="12"/>
      <color theme="1"/>
      <name val="Aptos Narrow"/>
      <scheme val="minor"/>
    </font>
    <font>
      <b/>
      <sz val="18"/>
      <color theme="1"/>
      <name val="Aptos Narrow"/>
      <scheme val="minor"/>
    </font>
    <font>
      <i/>
      <sz val="16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1" fontId="0" fillId="0" borderId="1" xfId="0" applyNumberFormat="1" applyBorder="1"/>
    <xf numFmtId="2" fontId="0" fillId="0" borderId="1" xfId="0" applyNumberFormat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1" fontId="0" fillId="0" borderId="2" xfId="0" applyNumberFormat="1" applyBorder="1"/>
    <xf numFmtId="0" fontId="4" fillId="0" borderId="3" xfId="0" applyFont="1" applyBorder="1" applyAlignment="1">
      <alignment horizontal="center"/>
    </xf>
    <xf numFmtId="0" fontId="0" fillId="0" borderId="3" xfId="0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'Arkusz1 (3)'!$G$1</c:f>
              <c:strCache>
                <c:ptCount val="1"/>
                <c:pt idx="0">
                  <c:v>Równanie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'Arkusz1 (3)'!$G$4:$G$104</c:f>
              <c:numCache>
                <c:formatCode>General</c:formatCode>
                <c:ptCount val="1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  <c:pt idx="68">
                  <c:v>3.3999999999999959</c:v>
                </c:pt>
                <c:pt idx="69">
                  <c:v>3.4499999999999957</c:v>
                </c:pt>
                <c:pt idx="70">
                  <c:v>3.4999999999999956</c:v>
                </c:pt>
                <c:pt idx="71">
                  <c:v>3.5499999999999954</c:v>
                </c:pt>
                <c:pt idx="72">
                  <c:v>3.5999999999999952</c:v>
                </c:pt>
                <c:pt idx="73">
                  <c:v>3.649999999999995</c:v>
                </c:pt>
                <c:pt idx="74">
                  <c:v>3.6999999999999948</c:v>
                </c:pt>
                <c:pt idx="75">
                  <c:v>3.7499999999999947</c:v>
                </c:pt>
                <c:pt idx="76">
                  <c:v>3.7999999999999945</c:v>
                </c:pt>
                <c:pt idx="77">
                  <c:v>3.8499999999999943</c:v>
                </c:pt>
                <c:pt idx="78">
                  <c:v>3.8999999999999941</c:v>
                </c:pt>
                <c:pt idx="79">
                  <c:v>3.949999999999994</c:v>
                </c:pt>
                <c:pt idx="80">
                  <c:v>3.9999999999999938</c:v>
                </c:pt>
                <c:pt idx="81">
                  <c:v>4.0499999999999936</c:v>
                </c:pt>
                <c:pt idx="82">
                  <c:v>4.0999999999999934</c:v>
                </c:pt>
                <c:pt idx="83">
                  <c:v>4.1499999999999932</c:v>
                </c:pt>
                <c:pt idx="84">
                  <c:v>4.1999999999999931</c:v>
                </c:pt>
                <c:pt idx="85">
                  <c:v>4.2499999999999929</c:v>
                </c:pt>
                <c:pt idx="86">
                  <c:v>4.2999999999999927</c:v>
                </c:pt>
                <c:pt idx="87">
                  <c:v>4.3499999999999925</c:v>
                </c:pt>
                <c:pt idx="88">
                  <c:v>4.3999999999999924</c:v>
                </c:pt>
                <c:pt idx="89">
                  <c:v>4.4499999999999922</c:v>
                </c:pt>
                <c:pt idx="90">
                  <c:v>4.499999999999992</c:v>
                </c:pt>
                <c:pt idx="91">
                  <c:v>4.5499999999999918</c:v>
                </c:pt>
                <c:pt idx="92">
                  <c:v>4.5999999999999917</c:v>
                </c:pt>
                <c:pt idx="93">
                  <c:v>4.6499999999999915</c:v>
                </c:pt>
                <c:pt idx="94">
                  <c:v>4.6999999999999913</c:v>
                </c:pt>
                <c:pt idx="95">
                  <c:v>4.7499999999999911</c:v>
                </c:pt>
                <c:pt idx="96">
                  <c:v>4.7999999999999909</c:v>
                </c:pt>
                <c:pt idx="97">
                  <c:v>4.8499999999999908</c:v>
                </c:pt>
                <c:pt idx="98">
                  <c:v>4.8999999999999906</c:v>
                </c:pt>
                <c:pt idx="99">
                  <c:v>4.9499999999999904</c:v>
                </c:pt>
                <c:pt idx="100">
                  <c:v>4.9999999999999902</c:v>
                </c:pt>
              </c:numCache>
            </c:numRef>
          </c:xVal>
          <c:yVal>
            <c:numRef>
              <c:f>'Arkusz1 (3)'!$H$4:$H$104</c:f>
              <c:numCache>
                <c:formatCode>General</c:formatCode>
                <c:ptCount val="101"/>
                <c:pt idx="0" formatCode="0.00E+00">
                  <c:v>20</c:v>
                </c:pt>
                <c:pt idx="1">
                  <c:v>22.619026211326329</c:v>
                </c:pt>
                <c:pt idx="2">
                  <c:v>25.264803686005592</c:v>
                </c:pt>
                <c:pt idx="3">
                  <c:v>27.937605666851343</c:v>
                </c:pt>
                <c:pt idx="4">
                  <c:v>30.63770818763464</c:v>
                </c:pt>
                <c:pt idx="5">
                  <c:v>33.365390101591203</c:v>
                </c:pt>
                <c:pt idx="6">
                  <c:v>36.120933110220179</c:v>
                </c:pt>
                <c:pt idx="7">
                  <c:v>38.904621792376659</c:v>
                </c:pt>
                <c:pt idx="8">
                  <c:v>41.716743633661828</c:v>
                </c:pt>
                <c:pt idx="9">
                  <c:v>44.557589056112931</c:v>
                </c:pt>
                <c:pt idx="10">
                  <c:v>47.427451448196528</c:v>
                </c:pt>
                <c:pt idx="11">
                  <c:v>50.326627195108394</c:v>
                </c:pt>
                <c:pt idx="12">
                  <c:v>53.25541570938266</c:v>
                </c:pt>
                <c:pt idx="13">
                  <c:v>56.214119461813603</c:v>
                </c:pt>
                <c:pt idx="14">
                  <c:v>59.203044012693226</c:v>
                </c:pt>
                <c:pt idx="15">
                  <c:v>62.222498043368397</c:v>
                </c:pt>
                <c:pt idx="16">
                  <c:v>65.272793388119439</c:v>
                </c:pt>
                <c:pt idx="17">
                  <c:v>68.354245066365237</c:v>
                </c:pt>
                <c:pt idx="18">
                  <c:v>71.467171315196595</c:v>
                </c:pt>
                <c:pt idx="19">
                  <c:v>74.611893622242491</c:v>
                </c:pt>
                <c:pt idx="20">
                  <c:v>77.788736758871451</c:v>
                </c:pt>
                <c:pt idx="21">
                  <c:v>80.99802881373239</c:v>
                </c:pt>
                <c:pt idx="22">
                  <c:v>84.240101226638089</c:v>
                </c:pt>
                <c:pt idx="23">
                  <c:v>87.515288822794673</c:v>
                </c:pt>
                <c:pt idx="24">
                  <c:v>90.823929847380441</c:v>
                </c:pt>
                <c:pt idx="25">
                  <c:v>94.166366000478547</c:v>
                </c:pt>
                <c:pt idx="26">
                  <c:v>97.542942472365752</c:v>
                </c:pt>
                <c:pt idx="27">
                  <c:v>100.95400797916227</c:v>
                </c:pt>
                <c:pt idx="28">
                  <c:v>104.39991479884507</c:v>
                </c:pt>
                <c:pt idx="29">
                  <c:v>107.88101880762979</c:v>
                </c:pt>
                <c:pt idx="30">
                  <c:v>111.39767951672353</c:v>
                </c:pt>
                <c:pt idx="31">
                  <c:v>114.95026010945384</c:v>
                </c:pt>
                <c:pt idx="32">
                  <c:v>118.53912747877597</c:v>
                </c:pt>
                <c:pt idx="33">
                  <c:v>122.16465226516402</c:v>
                </c:pt>
                <c:pt idx="34">
                  <c:v>125.82720889488901</c:v>
                </c:pt>
                <c:pt idx="35">
                  <c:v>129.52717561868755</c:v>
                </c:pt>
                <c:pt idx="36">
                  <c:v>133.26493455082567</c:v>
                </c:pt>
                <c:pt idx="37">
                  <c:v>137.04087170856178</c:v>
                </c:pt>
                <c:pt idx="38">
                  <c:v>140.85537705201287</c:v>
                </c:pt>
                <c:pt idx="39">
                  <c:v>144.70884452442715</c:v>
                </c:pt>
                <c:pt idx="40">
                  <c:v>148.60167209286888</c:v>
                </c:pt>
                <c:pt idx="41">
                  <c:v>152.53426178931849</c:v>
                </c:pt>
                <c:pt idx="42">
                  <c:v>156.50701975219238</c:v>
                </c:pt>
                <c:pt idx="43">
                  <c:v>160.52035626828672</c:v>
                </c:pt>
                <c:pt idx="44">
                  <c:v>164.57468581515013</c:v>
                </c:pt>
                <c:pt idx="45">
                  <c:v>168.67042710388864</c:v>
                </c:pt>
                <c:pt idx="46">
                  <c:v>172.80800312240822</c:v>
                </c:pt>
                <c:pt idx="47">
                  <c:v>176.98784117909881</c:v>
                </c:pt>
                <c:pt idx="48">
                  <c:v>181.21037294696478</c:v>
                </c:pt>
                <c:pt idx="49">
                  <c:v>185.47603450820571</c:v>
                </c:pt>
                <c:pt idx="50">
                  <c:v>189.785266399253</c:v>
                </c:pt>
                <c:pt idx="51">
                  <c:v>194.13851365626633</c:v>
                </c:pt>
                <c:pt idx="52">
                  <c:v>198.53622586109464</c:v>
                </c:pt>
                <c:pt idx="53">
                  <c:v>202.97885718770672</c:v>
                </c:pt>
                <c:pt idx="54">
                  <c:v>207.4668664490963</c:v>
                </c:pt>
                <c:pt idx="55">
                  <c:v>212.00071714466569</c:v>
                </c:pt>
                <c:pt idx="56">
                  <c:v>216.58087750809383</c:v>
                </c:pt>
                <c:pt idx="57">
                  <c:v>221.20782055569313</c:v>
                </c:pt>
                <c:pt idx="58">
                  <c:v>225.88202413526037</c:v>
                </c:pt>
                <c:pt idx="59">
                  <c:v>230.60397097542625</c:v>
                </c:pt>
                <c:pt idx="60">
                  <c:v>235.37414873550935</c:v>
                </c:pt>
                <c:pt idx="61">
                  <c:v>240.19305005587927</c:v>
                </c:pt>
                <c:pt idx="62">
                  <c:v>245.06117260883369</c:v>
                </c:pt>
                <c:pt idx="63">
                  <c:v>249.97901914999611</c:v>
                </c:pt>
                <c:pt idx="64">
                  <c:v>254.94709757023736</c:v>
                </c:pt>
                <c:pt idx="65">
                  <c:v>259.96592094812854</c:v>
                </c:pt>
                <c:pt idx="66">
                  <c:v>265.03600760292892</c:v>
                </c:pt>
                <c:pt idx="67">
                  <c:v>270.15788114811551</c:v>
                </c:pt>
                <c:pt idx="68">
                  <c:v>275.3320705454592</c:v>
                </c:pt>
                <c:pt idx="69">
                  <c:v>280.55911015965353</c:v>
                </c:pt>
                <c:pt idx="70">
                  <c:v>285.83953981350101</c:v>
                </c:pt>
                <c:pt idx="71">
                  <c:v>291.17390484366348</c:v>
                </c:pt>
                <c:pt idx="72">
                  <c:v>296.56275615698155</c:v>
                </c:pt>
                <c:pt idx="73">
                  <c:v>302.00665028736984</c:v>
                </c:pt>
                <c:pt idx="74">
                  <c:v>307.50614945329289</c:v>
                </c:pt>
                <c:pt idx="75">
                  <c:v>313.06182161582842</c:v>
                </c:pt>
                <c:pt idx="76">
                  <c:v>318.67424053732327</c:v>
                </c:pt>
                <c:pt idx="77">
                  <c:v>324.34398584064894</c:v>
                </c:pt>
                <c:pt idx="78">
                  <c:v>330.07164306906247</c:v>
                </c:pt>
                <c:pt idx="79">
                  <c:v>335.85780374667763</c:v>
                </c:pt>
                <c:pt idx="80">
                  <c:v>341.70306543955559</c:v>
                </c:pt>
                <c:pt idx="81">
                  <c:v>347.60803181741784</c:v>
                </c:pt>
                <c:pt idx="82">
                  <c:v>353.57331271599054</c:v>
                </c:pt>
                <c:pt idx="83">
                  <c:v>359.59952419998513</c:v>
                </c:pt>
                <c:pt idx="84">
                  <c:v>365.68728862672299</c:v>
                </c:pt>
                <c:pt idx="85">
                  <c:v>371.83723471040867</c:v>
                </c:pt>
                <c:pt idx="86">
                  <c:v>378.04999758706077</c:v>
                </c:pt>
                <c:pt idx="87">
                  <c:v>384.3262188801059</c:v>
                </c:pt>
                <c:pt idx="88">
                  <c:v>390.66654676664177</c:v>
                </c:pt>
                <c:pt idx="89">
                  <c:v>397.07163604437835</c:v>
                </c:pt>
                <c:pt idx="90">
                  <c:v>403.5421481992617</c:v>
                </c:pt>
                <c:pt idx="91">
                  <c:v>410.07875147378883</c:v>
                </c:pt>
                <c:pt idx="92">
                  <c:v>416.68212093602119</c:v>
                </c:pt>
                <c:pt idx="93">
                  <c:v>423.35293854930183</c:v>
                </c:pt>
                <c:pt idx="94">
                  <c:v>430.09189324268505</c:v>
                </c:pt>
                <c:pt idx="95">
                  <c:v>436.89968098208601</c:v>
                </c:pt>
                <c:pt idx="96">
                  <c:v>443.77700484215643</c:v>
                </c:pt>
                <c:pt idx="97">
                  <c:v>450.72457507889465</c:v>
                </c:pt>
                <c:pt idx="98">
                  <c:v>457.74310920299769</c:v>
                </c:pt>
                <c:pt idx="99">
                  <c:v>464.8333320539615</c:v>
                </c:pt>
                <c:pt idx="100">
                  <c:v>471.99597587493957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AC-9E4E-A7BC-05F8DFA40757}"/>
            </c:ext>
          </c:extLst>
        </c:ser>
        <c:ser>
          <c:idx val="1"/>
          <c:order val="1"/>
          <c:tx>
            <c:strRef>
              <c:f>'Arkusz1 (3)'!$J$1</c:f>
              <c:strCache>
                <c:ptCount val="1"/>
                <c:pt idx="0">
                  <c:v>Iteracja</c:v>
                </c:pt>
              </c:strCache>
            </c:strRef>
          </c:tx>
          <c:spPr>
            <a:ln w="381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'Arkusz1 (3)'!$G$4:$G$104</c:f>
              <c:numCache>
                <c:formatCode>General</c:formatCode>
                <c:ptCount val="1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  <c:pt idx="61">
                  <c:v>3.0499999999999972</c:v>
                </c:pt>
                <c:pt idx="62">
                  <c:v>3.099999999999997</c:v>
                </c:pt>
                <c:pt idx="63">
                  <c:v>3.1499999999999968</c:v>
                </c:pt>
                <c:pt idx="64">
                  <c:v>3.1999999999999966</c:v>
                </c:pt>
                <c:pt idx="65">
                  <c:v>3.2499999999999964</c:v>
                </c:pt>
                <c:pt idx="66">
                  <c:v>3.2999999999999963</c:v>
                </c:pt>
                <c:pt idx="67">
                  <c:v>3.3499999999999961</c:v>
                </c:pt>
                <c:pt idx="68">
                  <c:v>3.3999999999999959</c:v>
                </c:pt>
                <c:pt idx="69">
                  <c:v>3.4499999999999957</c:v>
                </c:pt>
                <c:pt idx="70">
                  <c:v>3.4999999999999956</c:v>
                </c:pt>
                <c:pt idx="71">
                  <c:v>3.5499999999999954</c:v>
                </c:pt>
                <c:pt idx="72">
                  <c:v>3.5999999999999952</c:v>
                </c:pt>
                <c:pt idx="73">
                  <c:v>3.649999999999995</c:v>
                </c:pt>
                <c:pt idx="74">
                  <c:v>3.6999999999999948</c:v>
                </c:pt>
                <c:pt idx="75">
                  <c:v>3.7499999999999947</c:v>
                </c:pt>
                <c:pt idx="76">
                  <c:v>3.7999999999999945</c:v>
                </c:pt>
                <c:pt idx="77">
                  <c:v>3.8499999999999943</c:v>
                </c:pt>
                <c:pt idx="78">
                  <c:v>3.8999999999999941</c:v>
                </c:pt>
                <c:pt idx="79">
                  <c:v>3.949999999999994</c:v>
                </c:pt>
                <c:pt idx="80">
                  <c:v>3.9999999999999938</c:v>
                </c:pt>
                <c:pt idx="81">
                  <c:v>4.0499999999999936</c:v>
                </c:pt>
                <c:pt idx="82">
                  <c:v>4.0999999999999934</c:v>
                </c:pt>
                <c:pt idx="83">
                  <c:v>4.1499999999999932</c:v>
                </c:pt>
                <c:pt idx="84">
                  <c:v>4.1999999999999931</c:v>
                </c:pt>
                <c:pt idx="85">
                  <c:v>4.2499999999999929</c:v>
                </c:pt>
                <c:pt idx="86">
                  <c:v>4.2999999999999927</c:v>
                </c:pt>
                <c:pt idx="87">
                  <c:v>4.3499999999999925</c:v>
                </c:pt>
                <c:pt idx="88">
                  <c:v>4.3999999999999924</c:v>
                </c:pt>
                <c:pt idx="89">
                  <c:v>4.4499999999999922</c:v>
                </c:pt>
                <c:pt idx="90">
                  <c:v>4.499999999999992</c:v>
                </c:pt>
                <c:pt idx="91">
                  <c:v>4.5499999999999918</c:v>
                </c:pt>
                <c:pt idx="92">
                  <c:v>4.5999999999999917</c:v>
                </c:pt>
                <c:pt idx="93">
                  <c:v>4.6499999999999915</c:v>
                </c:pt>
                <c:pt idx="94">
                  <c:v>4.6999999999999913</c:v>
                </c:pt>
                <c:pt idx="95">
                  <c:v>4.7499999999999911</c:v>
                </c:pt>
                <c:pt idx="96">
                  <c:v>4.7999999999999909</c:v>
                </c:pt>
                <c:pt idx="97">
                  <c:v>4.8499999999999908</c:v>
                </c:pt>
                <c:pt idx="98">
                  <c:v>4.8999999999999906</c:v>
                </c:pt>
                <c:pt idx="99">
                  <c:v>4.9499999999999904</c:v>
                </c:pt>
                <c:pt idx="100">
                  <c:v>4.9999999999999902</c:v>
                </c:pt>
              </c:numCache>
            </c:numRef>
          </c:xVal>
          <c:yVal>
            <c:numRef>
              <c:f>'Arkusz1 (3)'!$N$4:$N$104</c:f>
              <c:numCache>
                <c:formatCode>0.00</c:formatCode>
                <c:ptCount val="101"/>
                <c:pt idx="0" formatCode="General">
                  <c:v>20</c:v>
                </c:pt>
                <c:pt idx="1">
                  <c:v>22.605740968501802</c:v>
                </c:pt>
                <c:pt idx="2">
                  <c:v>25.237957929580439</c:v>
                </c:pt>
                <c:pt idx="3">
                  <c:v>27.896919896231218</c:v>
                </c:pt>
                <c:pt idx="4">
                  <c:v>30.582898614793294</c:v>
                </c:pt>
                <c:pt idx="5">
                  <c:v>33.296168592722211</c:v>
                </c:pt>
                <c:pt idx="6">
                  <c:v>36.037007126644589</c:v>
                </c:pt>
                <c:pt idx="7">
                  <c:v>38.805694330697882</c:v>
                </c:pt>
                <c:pt idx="8">
                  <c:v>41.602513165158108</c:v>
                </c:pt>
                <c:pt idx="9">
                  <c:v>44.42774946535841</c:v>
                </c:pt>
                <c:pt idx="10">
                  <c:v>47.281691970901491</c:v>
                </c:pt>
                <c:pt idx="11">
                  <c:v>50.164632355168841</c:v>
                </c:pt>
                <c:pt idx="12">
                  <c:v>53.076865255129796</c:v>
                </c:pt>
                <c:pt idx="13">
                  <c:v>56.018688301453501</c:v>
                </c:pt>
                <c:pt idx="14">
                  <c:v>58.990402148926798</c:v>
                </c:pt>
                <c:pt idx="15">
                  <c:v>61.992310507181188</c:v>
                </c:pt>
                <c:pt idx="16">
                  <c:v>65.024720171732028</c:v>
                </c:pt>
                <c:pt idx="17">
                  <c:v>68.087941055333062</c:v>
                </c:pt>
                <c:pt idx="18">
                  <c:v>71.182286219649555</c:v>
                </c:pt>
                <c:pt idx="19">
                  <c:v>74.30807190725325</c:v>
                </c:pt>
                <c:pt idx="20">
                  <c:v>77.46561757394241</c:v>
                </c:pt>
                <c:pt idx="21">
                  <c:v>80.655245921390261</c:v>
                </c:pt>
                <c:pt idx="22">
                  <c:v>83.877282930125133</c:v>
                </c:pt>
                <c:pt idx="23">
                  <c:v>87.132057892845737</c:v>
                </c:pt>
                <c:pt idx="24">
                  <c:v>90.419903448074933</c:v>
                </c:pt>
                <c:pt idx="25">
                  <c:v>93.741155614155417</c:v>
                </c:pt>
                <c:pt idx="26">
                  <c:v>97.096153823590896</c:v>
                </c:pt>
                <c:pt idx="27">
                  <c:v>100.4852409577361</c:v>
                </c:pt>
                <c:pt idx="28">
                  <c:v>103.90876338183932</c:v>
                </c:pt>
                <c:pt idx="29">
                  <c:v>107.36707098044103</c:v>
                </c:pt>
                <c:pt idx="30">
                  <c:v>110.86051719313208</c:v>
                </c:pt>
                <c:pt idx="31">
                  <c:v>114.38945905067534</c:v>
                </c:pt>
                <c:pt idx="32">
                  <c:v>117.95425721149425</c:v>
                </c:pt>
                <c:pt idx="33">
                  <c:v>121.55527599853221</c:v>
                </c:pt>
                <c:pt idx="34">
                  <c:v>125.19288343648641</c:v>
                </c:pt>
                <c:pt idx="35">
                  <c:v>128.86745128942002</c:v>
                </c:pt>
                <c:pt idx="36">
                  <c:v>132.57935509875657</c:v>
                </c:pt>
                <c:pt idx="37">
                  <c:v>136.3289742216603</c:v>
                </c:pt>
                <c:pt idx="38">
                  <c:v>140.11669186980657</c:v>
                </c:pt>
                <c:pt idx="39">
                  <c:v>143.94289514854609</c:v>
                </c:pt>
                <c:pt idx="40">
                  <c:v>147.80797509646717</c:v>
                </c:pt>
                <c:pt idx="41">
                  <c:v>151.71232672536001</c:v>
                </c:pt>
                <c:pt idx="42">
                  <c:v>155.65634906058688</c:v>
                </c:pt>
                <c:pt idx="43">
                  <c:v>159.64044518186253</c:v>
                </c:pt>
                <c:pt idx="44">
                  <c:v>163.66502226444914</c:v>
                </c:pt>
                <c:pt idx="45">
                  <c:v>167.73049162076958</c:v>
                </c:pt>
                <c:pt idx="46">
                  <c:v>171.83726874244368</c:v>
                </c:pt>
                <c:pt idx="47">
                  <c:v>175.98577334275149</c:v>
                </c:pt>
                <c:pt idx="48">
                  <c:v>180.17642939952808</c:v>
                </c:pt>
                <c:pt idx="49">
                  <c:v>184.40966519849411</c:v>
                </c:pt>
                <c:pt idx="50">
                  <c:v>188.68591337702674</c:v>
                </c:pt>
                <c:pt idx="51">
                  <c:v>193.00561096837518</c:v>
                </c:pt>
                <c:pt idx="52">
                  <c:v>197.36919944632564</c:v>
                </c:pt>
                <c:pt idx="53">
                  <c:v>201.77712477031992</c:v>
                </c:pt>
                <c:pt idx="54">
                  <c:v>206.22983743103262</c:v>
                </c:pt>
                <c:pt idx="55">
                  <c:v>210.72779249641135</c:v>
                </c:pt>
                <c:pt idx="56">
                  <c:v>215.27144965818471</c:v>
                </c:pt>
                <c:pt idx="57">
                  <c:v>219.86127327884287</c:v>
                </c:pt>
                <c:pt idx="58">
                  <c:v>224.49773243909553</c:v>
                </c:pt>
                <c:pt idx="59">
                  <c:v>229.18130098581196</c:v>
                </c:pt>
                <c:pt idx="60">
                  <c:v>233.91245758044829</c:v>
                </c:pt>
                <c:pt idx="61">
                  <c:v>238.6916857479668</c:v>
                </c:pt>
                <c:pt idx="62">
                  <c:v>243.51947392625223</c:v>
                </c:pt>
                <c:pt idx="63">
                  <c:v>248.39631551603017</c:v>
                </c:pt>
                <c:pt idx="64">
                  <c:v>253.32270893129274</c:v>
                </c:pt>
                <c:pt idx="65">
                  <c:v>258.29915765023657</c:v>
                </c:pt>
                <c:pt idx="66">
                  <c:v>263.32617026671835</c:v>
                </c:pt>
                <c:pt idx="67">
                  <c:v>268.4042605422332</c:v>
                </c:pt>
                <c:pt idx="68">
                  <c:v>273.53394745842115</c:v>
                </c:pt>
                <c:pt idx="69">
                  <c:v>278.71575527010725</c:v>
                </c:pt>
                <c:pt idx="70">
                  <c:v>283.95021355888036</c:v>
                </c:pt>
                <c:pt idx="71">
                  <c:v>289.23785728721651</c:v>
                </c:pt>
                <c:pt idx="72">
                  <c:v>294.57922685315231</c:v>
                </c:pt>
                <c:pt idx="73">
                  <c:v>299.97486814551343</c:v>
                </c:pt>
                <c:pt idx="74">
                  <c:v>305.42533259970475</c:v>
                </c:pt>
                <c:pt idx="75">
                  <c:v>310.93117725406711</c:v>
                </c:pt>
                <c:pt idx="76">
                  <c:v>316.49296480680664</c:v>
                </c:pt>
                <c:pt idx="77">
                  <c:v>322.11126367350266</c:v>
                </c:pt>
                <c:pt idx="78">
                  <c:v>327.7866480451998</c:v>
                </c:pt>
                <c:pt idx="79">
                  <c:v>333.51969794709049</c:v>
                </c:pt>
                <c:pt idx="80">
                  <c:v>339.31099929779356</c:v>
                </c:pt>
                <c:pt idx="81">
                  <c:v>345.1611439692353</c:v>
                </c:pt>
                <c:pt idx="82">
                  <c:v>351.07072984713875</c:v>
                </c:pt>
                <c:pt idx="83">
                  <c:v>357.04036089212786</c:v>
                </c:pt>
                <c:pt idx="84">
                  <c:v>363.07064720145218</c:v>
                </c:pt>
                <c:pt idx="85">
                  <c:v>369.16220507133903</c:v>
                </c:pt>
                <c:pt idx="86">
                  <c:v>375.31565705997906</c:v>
                </c:pt>
                <c:pt idx="87">
                  <c:v>381.53163205115175</c:v>
                </c:pt>
                <c:pt idx="88">
                  <c:v>387.81076531849749</c:v>
                </c:pt>
                <c:pt idx="89">
                  <c:v>394.15369859044262</c:v>
                </c:pt>
                <c:pt idx="90">
                  <c:v>400.56108011578414</c:v>
                </c:pt>
                <c:pt idx="91">
                  <c:v>407.03356472994091</c:v>
                </c:pt>
                <c:pt idx="92">
                  <c:v>413.57181392187789</c:v>
                </c:pt>
                <c:pt idx="93">
                  <c:v>420.17649590171038</c:v>
                </c:pt>
                <c:pt idx="94">
                  <c:v>426.84828566899535</c:v>
                </c:pt>
                <c:pt idx="95">
                  <c:v>433.5878650817163</c:v>
                </c:pt>
                <c:pt idx="96">
                  <c:v>440.39592292596944</c:v>
                </c:pt>
                <c:pt idx="97">
                  <c:v>447.27315498635767</c:v>
                </c:pt>
                <c:pt idx="98">
                  <c:v>454.22026411709976</c:v>
                </c:pt>
                <c:pt idx="99">
                  <c:v>461.23796031386235</c:v>
                </c:pt>
                <c:pt idx="100">
                  <c:v>468.32696078632154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AC-9E4E-A7BC-05F8DFA40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025408"/>
        <c:axId val="1477027280"/>
      </c:scatterChart>
      <c:valAx>
        <c:axId val="147702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027280"/>
        <c:crosses val="autoZero"/>
        <c:crossBetween val="midCat"/>
      </c:valAx>
      <c:valAx>
        <c:axId val="147702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temperatura [st 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025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3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'Arkusz1 (2)'!$K$1</c:f>
              <c:strCache>
                <c:ptCount val="1"/>
                <c:pt idx="0">
                  <c:v>Iteracja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'Arkusz1 (2)'!$G$4:$G$54</c:f>
              <c:numCache>
                <c:formatCode>General</c:formatCode>
                <c:ptCount val="51"/>
                <c:pt idx="0">
                  <c:v>0</c:v>
                </c:pt>
                <c:pt idx="1">
                  <c:v>0.06</c:v>
                </c:pt>
                <c:pt idx="2">
                  <c:v>0.12</c:v>
                </c:pt>
                <c:pt idx="3">
                  <c:v>0.18</c:v>
                </c:pt>
                <c:pt idx="4">
                  <c:v>0.24</c:v>
                </c:pt>
                <c:pt idx="5">
                  <c:v>0.3</c:v>
                </c:pt>
                <c:pt idx="6">
                  <c:v>0.36</c:v>
                </c:pt>
                <c:pt idx="7">
                  <c:v>0.42</c:v>
                </c:pt>
                <c:pt idx="8">
                  <c:v>0.48</c:v>
                </c:pt>
                <c:pt idx="9">
                  <c:v>0.54</c:v>
                </c:pt>
                <c:pt idx="10">
                  <c:v>0.60000000000000009</c:v>
                </c:pt>
                <c:pt idx="11">
                  <c:v>0.66000000000000014</c:v>
                </c:pt>
                <c:pt idx="12">
                  <c:v>0.7200000000000002</c:v>
                </c:pt>
                <c:pt idx="13">
                  <c:v>0.78000000000000025</c:v>
                </c:pt>
                <c:pt idx="14">
                  <c:v>0.8400000000000003</c:v>
                </c:pt>
                <c:pt idx="15">
                  <c:v>0.90000000000000036</c:v>
                </c:pt>
                <c:pt idx="16">
                  <c:v>0.96000000000000041</c:v>
                </c:pt>
                <c:pt idx="17">
                  <c:v>1.0200000000000005</c:v>
                </c:pt>
                <c:pt idx="18">
                  <c:v>1.0800000000000005</c:v>
                </c:pt>
                <c:pt idx="19">
                  <c:v>1.1400000000000006</c:v>
                </c:pt>
                <c:pt idx="20">
                  <c:v>1.2000000000000006</c:v>
                </c:pt>
                <c:pt idx="21">
                  <c:v>1.2600000000000007</c:v>
                </c:pt>
                <c:pt idx="22">
                  <c:v>1.3200000000000007</c:v>
                </c:pt>
                <c:pt idx="23">
                  <c:v>1.3800000000000008</c:v>
                </c:pt>
                <c:pt idx="24">
                  <c:v>1.4400000000000008</c:v>
                </c:pt>
                <c:pt idx="25">
                  <c:v>1.5000000000000009</c:v>
                </c:pt>
                <c:pt idx="26">
                  <c:v>1.5600000000000009</c:v>
                </c:pt>
                <c:pt idx="27">
                  <c:v>1.620000000000001</c:v>
                </c:pt>
                <c:pt idx="28">
                  <c:v>1.680000000000001</c:v>
                </c:pt>
                <c:pt idx="29">
                  <c:v>1.7400000000000011</c:v>
                </c:pt>
                <c:pt idx="30">
                  <c:v>1.8000000000000012</c:v>
                </c:pt>
                <c:pt idx="31">
                  <c:v>1.8600000000000012</c:v>
                </c:pt>
                <c:pt idx="32">
                  <c:v>1.9200000000000013</c:v>
                </c:pt>
                <c:pt idx="33">
                  <c:v>1.9800000000000013</c:v>
                </c:pt>
                <c:pt idx="34">
                  <c:v>2.0400000000000014</c:v>
                </c:pt>
                <c:pt idx="35">
                  <c:v>2.1000000000000014</c:v>
                </c:pt>
                <c:pt idx="36">
                  <c:v>2.1600000000000015</c:v>
                </c:pt>
                <c:pt idx="37">
                  <c:v>2.2200000000000015</c:v>
                </c:pt>
                <c:pt idx="38">
                  <c:v>2.2800000000000016</c:v>
                </c:pt>
                <c:pt idx="39">
                  <c:v>2.3400000000000016</c:v>
                </c:pt>
                <c:pt idx="40">
                  <c:v>2.4000000000000017</c:v>
                </c:pt>
                <c:pt idx="41">
                  <c:v>2.4600000000000017</c:v>
                </c:pt>
                <c:pt idx="42">
                  <c:v>2.5200000000000018</c:v>
                </c:pt>
                <c:pt idx="43">
                  <c:v>2.5800000000000018</c:v>
                </c:pt>
                <c:pt idx="44">
                  <c:v>2.6400000000000019</c:v>
                </c:pt>
                <c:pt idx="45">
                  <c:v>2.700000000000002</c:v>
                </c:pt>
                <c:pt idx="46">
                  <c:v>2.760000000000002</c:v>
                </c:pt>
                <c:pt idx="47">
                  <c:v>2.8200000000000021</c:v>
                </c:pt>
                <c:pt idx="48">
                  <c:v>2.8800000000000021</c:v>
                </c:pt>
                <c:pt idx="49">
                  <c:v>2.9400000000000022</c:v>
                </c:pt>
                <c:pt idx="50">
                  <c:v>3.0000000000000022</c:v>
                </c:pt>
              </c:numCache>
            </c:numRef>
          </c:xVal>
          <c:yVal>
            <c:numRef>
              <c:f>'Arkusz1 (2)'!$N$4:$N$54</c:f>
              <c:numCache>
                <c:formatCode>0.00</c:formatCode>
                <c:ptCount val="51"/>
                <c:pt idx="0" formatCode="General">
                  <c:v>20</c:v>
                </c:pt>
                <c:pt idx="1">
                  <c:v>20.027692901864633</c:v>
                </c:pt>
                <c:pt idx="2">
                  <c:v>20.137495262276477</c:v>
                </c:pt>
                <c:pt idx="3">
                  <c:v>20.381010087409166</c:v>
                </c:pt>
                <c:pt idx="4">
                  <c:v>20.805381313146565</c:v>
                </c:pt>
                <c:pt idx="5">
                  <c:v>21.451878483315458</c:v>
                </c:pt>
                <c:pt idx="6">
                  <c:v>22.354720499962788</c:v>
                </c:pt>
                <c:pt idx="7">
                  <c:v>23.540133411785909</c:v>
                </c:pt>
                <c:pt idx="8">
                  <c:v>25.02562991905058</c:v>
                </c:pt>
                <c:pt idx="9">
                  <c:v>26.819497481007229</c:v>
                </c:pt>
                <c:pt idx="10">
                  <c:v>28.920486616833216</c:v>
                </c:pt>
                <c:pt idx="11">
                  <c:v>31.317699536153292</c:v>
                </c:pt>
                <c:pt idx="12">
                  <c:v>33.990689530431624</c:v>
                </c:pt>
                <c:pt idx="13">
                  <c:v>36.909791299478918</c:v>
                </c:pt>
                <c:pt idx="14">
                  <c:v>40.036709275946826</c:v>
                </c:pt>
                <c:pt idx="15">
                  <c:v>43.325392961917146</c:v>
                </c:pt>
                <c:pt idx="16">
                  <c:v>46.723223676146887</c:v>
                </c:pt>
                <c:pt idx="17">
                  <c:v>50.172525001522359</c:v>
                </c:pt>
                <c:pt idx="18">
                  <c:v>53.612389635888782</c:v>
                </c:pt>
                <c:pt idx="19">
                  <c:v>56.980789429204918</c:v>
                </c:pt>
                <c:pt idx="20">
                  <c:v>60.216905473702852</c:v>
                </c:pt>
                <c:pt idx="21">
                  <c:v>63.263584619173393</c:v>
                </c:pt>
                <c:pt idx="22">
                  <c:v>66.069801873721602</c:v>
                </c:pt>
                <c:pt idx="23">
                  <c:v>68.592989169571965</c:v>
                </c:pt>
                <c:pt idx="24">
                  <c:v>70.801083746268418</c:v>
                </c:pt>
                <c:pt idx="25">
                  <c:v>72.674156479725994</c:v>
                </c:pt>
                <c:pt idx="26">
                  <c:v>74.205502523164881</c:v>
                </c:pt>
                <c:pt idx="27">
                  <c:v>75.402112063325461</c:v>
                </c:pt>
                <c:pt idx="28">
                  <c:v>76.284484129659276</c:v>
                </c:pt>
                <c:pt idx="29">
                  <c:v>76.88579589367454</c:v>
                </c:pt>
                <c:pt idx="30">
                  <c:v>77.250487664683547</c:v>
                </c:pt>
                <c:pt idx="31">
                  <c:v>77.432364008959482</c:v>
                </c:pt>
                <c:pt idx="32">
                  <c:v>77.492339542500119</c:v>
                </c:pt>
                <c:pt idx="33">
                  <c:v>77.495971416637786</c:v>
                </c:pt>
                <c:pt idx="34">
                  <c:v>77.510919078021814</c:v>
                </c:pt>
                <c:pt idx="35">
                  <c:v>77.604457451014568</c:v>
                </c:pt>
                <c:pt idx="36">
                  <c:v>77.841145814568705</c:v>
                </c:pt>
                <c:pt idx="37">
                  <c:v>78.280725771116423</c:v>
                </c:pt>
                <c:pt idx="38">
                  <c:v>78.97629236534975</c:v>
                </c:pt>
                <c:pt idx="39">
                  <c:v>79.972756538888561</c:v>
                </c:pt>
                <c:pt idx="40">
                  <c:v>81.305597559945866</c:v>
                </c:pt>
                <c:pt idx="41">
                  <c:v>82.999892401128676</c:v>
                </c:pt>
                <c:pt idx="42">
                  <c:v>85.069605505868736</c:v>
                </c:pt>
                <c:pt idx="43">
                  <c:v>87.517126091999955</c:v>
                </c:pt>
                <c:pt idx="44">
                  <c:v>90.333049298867394</c:v>
                </c:pt>
                <c:pt idx="45">
                  <c:v>93.496209679633935</c:v>
                </c:pt>
                <c:pt idx="46">
                  <c:v>96.973988011969027</c:v>
                </c:pt>
                <c:pt idx="47">
                  <c:v>100.72292230060535</c:v>
                </c:pt>
                <c:pt idx="48">
                  <c:v>104.68965850404798</c:v>
                </c:pt>
                <c:pt idx="49">
                  <c:v>108.81227372183567</c:v>
                </c:pt>
                <c:pt idx="50">
                  <c:v>113.02199287287785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75-354A-BEA6-EE898337F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025408"/>
        <c:axId val="1477027280"/>
      </c:scatterChart>
      <c:valAx>
        <c:axId val="147702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027280"/>
        <c:crosses val="autoZero"/>
        <c:crossBetween val="midCat"/>
      </c:valAx>
      <c:valAx>
        <c:axId val="147702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temperatura [st 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025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'Arkusz1 (2)'!$K$1</c:f>
              <c:strCache>
                <c:ptCount val="1"/>
                <c:pt idx="0">
                  <c:v>Iteracja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'Arkusz1 (2)'!$G$4:$G$54</c:f>
              <c:numCache>
                <c:formatCode>General</c:formatCode>
                <c:ptCount val="51"/>
                <c:pt idx="0">
                  <c:v>0</c:v>
                </c:pt>
                <c:pt idx="1">
                  <c:v>0.06</c:v>
                </c:pt>
                <c:pt idx="2">
                  <c:v>0.12</c:v>
                </c:pt>
                <c:pt idx="3">
                  <c:v>0.18</c:v>
                </c:pt>
                <c:pt idx="4">
                  <c:v>0.24</c:v>
                </c:pt>
                <c:pt idx="5">
                  <c:v>0.3</c:v>
                </c:pt>
                <c:pt idx="6">
                  <c:v>0.36</c:v>
                </c:pt>
                <c:pt idx="7">
                  <c:v>0.42</c:v>
                </c:pt>
                <c:pt idx="8">
                  <c:v>0.48</c:v>
                </c:pt>
                <c:pt idx="9">
                  <c:v>0.54</c:v>
                </c:pt>
                <c:pt idx="10">
                  <c:v>0.60000000000000009</c:v>
                </c:pt>
                <c:pt idx="11">
                  <c:v>0.66000000000000014</c:v>
                </c:pt>
                <c:pt idx="12">
                  <c:v>0.7200000000000002</c:v>
                </c:pt>
                <c:pt idx="13">
                  <c:v>0.78000000000000025</c:v>
                </c:pt>
                <c:pt idx="14">
                  <c:v>0.8400000000000003</c:v>
                </c:pt>
                <c:pt idx="15">
                  <c:v>0.90000000000000036</c:v>
                </c:pt>
                <c:pt idx="16">
                  <c:v>0.96000000000000041</c:v>
                </c:pt>
                <c:pt idx="17">
                  <c:v>1.0200000000000005</c:v>
                </c:pt>
                <c:pt idx="18">
                  <c:v>1.0800000000000005</c:v>
                </c:pt>
                <c:pt idx="19">
                  <c:v>1.1400000000000006</c:v>
                </c:pt>
                <c:pt idx="20">
                  <c:v>1.2000000000000006</c:v>
                </c:pt>
                <c:pt idx="21">
                  <c:v>1.2600000000000007</c:v>
                </c:pt>
                <c:pt idx="22">
                  <c:v>1.3200000000000007</c:v>
                </c:pt>
                <c:pt idx="23">
                  <c:v>1.3800000000000008</c:v>
                </c:pt>
                <c:pt idx="24">
                  <c:v>1.4400000000000008</c:v>
                </c:pt>
                <c:pt idx="25">
                  <c:v>1.5000000000000009</c:v>
                </c:pt>
                <c:pt idx="26">
                  <c:v>1.5600000000000009</c:v>
                </c:pt>
                <c:pt idx="27">
                  <c:v>1.620000000000001</c:v>
                </c:pt>
                <c:pt idx="28">
                  <c:v>1.680000000000001</c:v>
                </c:pt>
                <c:pt idx="29">
                  <c:v>1.7400000000000011</c:v>
                </c:pt>
                <c:pt idx="30">
                  <c:v>1.8000000000000012</c:v>
                </c:pt>
                <c:pt idx="31">
                  <c:v>1.8600000000000012</c:v>
                </c:pt>
                <c:pt idx="32">
                  <c:v>1.9200000000000013</c:v>
                </c:pt>
                <c:pt idx="33">
                  <c:v>1.9800000000000013</c:v>
                </c:pt>
                <c:pt idx="34">
                  <c:v>2.0400000000000014</c:v>
                </c:pt>
                <c:pt idx="35">
                  <c:v>2.1000000000000014</c:v>
                </c:pt>
                <c:pt idx="36">
                  <c:v>2.1600000000000015</c:v>
                </c:pt>
                <c:pt idx="37">
                  <c:v>2.2200000000000015</c:v>
                </c:pt>
                <c:pt idx="38">
                  <c:v>2.2800000000000016</c:v>
                </c:pt>
                <c:pt idx="39">
                  <c:v>2.3400000000000016</c:v>
                </c:pt>
                <c:pt idx="40">
                  <c:v>2.4000000000000017</c:v>
                </c:pt>
                <c:pt idx="41">
                  <c:v>2.4600000000000017</c:v>
                </c:pt>
                <c:pt idx="42">
                  <c:v>2.5200000000000018</c:v>
                </c:pt>
                <c:pt idx="43">
                  <c:v>2.5800000000000018</c:v>
                </c:pt>
                <c:pt idx="44">
                  <c:v>2.6400000000000019</c:v>
                </c:pt>
                <c:pt idx="45">
                  <c:v>2.700000000000002</c:v>
                </c:pt>
                <c:pt idx="46">
                  <c:v>2.760000000000002</c:v>
                </c:pt>
                <c:pt idx="47">
                  <c:v>2.8200000000000021</c:v>
                </c:pt>
                <c:pt idx="48">
                  <c:v>2.8800000000000021</c:v>
                </c:pt>
                <c:pt idx="49">
                  <c:v>2.9400000000000022</c:v>
                </c:pt>
                <c:pt idx="50">
                  <c:v>3.0000000000000022</c:v>
                </c:pt>
              </c:numCache>
            </c:numRef>
          </c:xVal>
          <c:yVal>
            <c:numRef>
              <c:f>'Arkusz1 (2)'!$J$4:$J$54</c:f>
              <c:numCache>
                <c:formatCode>General</c:formatCode>
                <c:ptCount val="51"/>
                <c:pt idx="0">
                  <c:v>0</c:v>
                </c:pt>
                <c:pt idx="1">
                  <c:v>4705.415665925716</c:v>
                </c:pt>
                <c:pt idx="2">
                  <c:v>9369.0657292862306</c:v>
                </c:pt>
                <c:pt idx="3">
                  <c:v>13949.555301961464</c:v>
                </c:pt>
                <c:pt idx="4">
                  <c:v>18406.227634233896</c:v>
                </c:pt>
                <c:pt idx="5">
                  <c:v>22699.524986977336</c:v>
                </c:pt>
                <c:pt idx="6">
                  <c:v>26791.339748949831</c:v>
                </c:pt>
                <c:pt idx="7">
                  <c:v>30645.35268264882</c:v>
                </c:pt>
                <c:pt idx="8">
                  <c:v>34227.355296434427</c:v>
                </c:pt>
                <c:pt idx="9">
                  <c:v>37505.553481522977</c:v>
                </c:pt>
                <c:pt idx="10">
                  <c:v>40450.849718747369</c:v>
                </c:pt>
                <c:pt idx="11">
                  <c:v>43037.101350197183</c:v>
                </c:pt>
                <c:pt idx="12">
                  <c:v>45241.352623300976</c:v>
                </c:pt>
                <c:pt idx="13">
                  <c:v>47044.038447711275</c:v>
                </c:pt>
                <c:pt idx="14">
                  <c:v>48429.158056431559</c:v>
                </c:pt>
                <c:pt idx="15">
                  <c:v>49384.417029756885</c:v>
                </c:pt>
                <c:pt idx="16">
                  <c:v>49901.33642141358</c:v>
                </c:pt>
                <c:pt idx="17">
                  <c:v>49975.328018286571</c:v>
                </c:pt>
                <c:pt idx="18">
                  <c:v>49605.735065723886</c:v>
                </c:pt>
                <c:pt idx="19">
                  <c:v>48795.838096937361</c:v>
                </c:pt>
                <c:pt idx="20">
                  <c:v>47552.825814757663</c:v>
                </c:pt>
                <c:pt idx="21">
                  <c:v>45887.731284199042</c:v>
                </c:pt>
                <c:pt idx="22">
                  <c:v>43815.334002193151</c:v>
                </c:pt>
                <c:pt idx="23">
                  <c:v>41354.028713728061</c:v>
                </c:pt>
                <c:pt idx="24">
                  <c:v>38525.662138789419</c:v>
                </c:pt>
                <c:pt idx="25">
                  <c:v>35355.339059327336</c:v>
                </c:pt>
                <c:pt idx="26">
                  <c:v>31871.199487434427</c:v>
                </c:pt>
                <c:pt idx="27">
                  <c:v>28104.168892606467</c:v>
                </c:pt>
                <c:pt idx="28">
                  <c:v>24087.683705085703</c:v>
                </c:pt>
                <c:pt idx="29">
                  <c:v>19857.394531738952</c:v>
                </c:pt>
                <c:pt idx="30">
                  <c:v>15450.849718747291</c:v>
                </c:pt>
                <c:pt idx="31">
                  <c:v>10907.162069827051</c:v>
                </c:pt>
                <c:pt idx="32">
                  <c:v>6266.6616782151168</c:v>
                </c:pt>
                <c:pt idx="33">
                  <c:v>1570.5379539063231</c:v>
                </c:pt>
                <c:pt idx="34">
                  <c:v>-3139.5259764657776</c:v>
                </c:pt>
                <c:pt idx="35">
                  <c:v>-7821.7232520116459</c:v>
                </c:pt>
                <c:pt idx="36">
                  <c:v>-12434.494358242837</c:v>
                </c:pt>
                <c:pt idx="37">
                  <c:v>-16936.896012264679</c:v>
                </c:pt>
                <c:pt idx="38">
                  <c:v>-21288.964578253737</c:v>
                </c:pt>
                <c:pt idx="39">
                  <c:v>-25452.070787518678</c:v>
                </c:pt>
                <c:pt idx="40">
                  <c:v>-29389.262614623756</c:v>
                </c:pt>
                <c:pt idx="41">
                  <c:v>-33065.593266182688</c:v>
                </c:pt>
                <c:pt idx="42">
                  <c:v>-36448.43137107067</c:v>
                </c:pt>
                <c:pt idx="43">
                  <c:v>-39507.750618784601</c:v>
                </c:pt>
                <c:pt idx="44">
                  <c:v>-42216.396275100837</c:v>
                </c:pt>
                <c:pt idx="45">
                  <c:v>-44550.326209418454</c:v>
                </c:pt>
                <c:pt idx="46">
                  <c:v>-46488.824294412625</c:v>
                </c:pt>
                <c:pt idx="47">
                  <c:v>-48014.6842838472</c:v>
                </c:pt>
                <c:pt idx="48">
                  <c:v>-49114.36253643447</c:v>
                </c:pt>
                <c:pt idx="49">
                  <c:v>-49778.098230154013</c:v>
                </c:pt>
                <c:pt idx="50">
                  <c:v>-50000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75-354A-BEA6-EE898337F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025408"/>
        <c:axId val="1477027280"/>
      </c:scatterChart>
      <c:valAx>
        <c:axId val="147702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027280"/>
        <c:crosses val="autoZero"/>
        <c:crossBetween val="midCat"/>
      </c:valAx>
      <c:valAx>
        <c:axId val="147702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Natężenie</a:t>
                </a:r>
                <a:r>
                  <a:rPr lang="pl-PL" baseline="0"/>
                  <a:t> Prądu</a:t>
                </a:r>
                <a:r>
                  <a:rPr lang="pl-PL"/>
                  <a:t> 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02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Arkusz1!$H$1</c:f>
              <c:strCache>
                <c:ptCount val="1"/>
                <c:pt idx="0">
                  <c:v>Równanie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Arkusz1!$G$4:$G$54</c:f>
              <c:numCache>
                <c:formatCode>General</c:formatCode>
                <c:ptCount val="51"/>
                <c:pt idx="0">
                  <c:v>0</c:v>
                </c:pt>
                <c:pt idx="1">
                  <c:v>0.06</c:v>
                </c:pt>
                <c:pt idx="2">
                  <c:v>0.12</c:v>
                </c:pt>
                <c:pt idx="3">
                  <c:v>0.18</c:v>
                </c:pt>
                <c:pt idx="4">
                  <c:v>0.24</c:v>
                </c:pt>
                <c:pt idx="5">
                  <c:v>0.3</c:v>
                </c:pt>
                <c:pt idx="6">
                  <c:v>0.36</c:v>
                </c:pt>
                <c:pt idx="7">
                  <c:v>0.42</c:v>
                </c:pt>
                <c:pt idx="8">
                  <c:v>0.48</c:v>
                </c:pt>
                <c:pt idx="9">
                  <c:v>0.54</c:v>
                </c:pt>
                <c:pt idx="10">
                  <c:v>0.60000000000000009</c:v>
                </c:pt>
                <c:pt idx="11">
                  <c:v>0.66000000000000014</c:v>
                </c:pt>
                <c:pt idx="12">
                  <c:v>0.7200000000000002</c:v>
                </c:pt>
                <c:pt idx="13">
                  <c:v>0.78000000000000025</c:v>
                </c:pt>
                <c:pt idx="14">
                  <c:v>0.8400000000000003</c:v>
                </c:pt>
                <c:pt idx="15">
                  <c:v>0.90000000000000036</c:v>
                </c:pt>
                <c:pt idx="16">
                  <c:v>0.96000000000000041</c:v>
                </c:pt>
                <c:pt idx="17">
                  <c:v>1.0200000000000005</c:v>
                </c:pt>
                <c:pt idx="18">
                  <c:v>1.0800000000000005</c:v>
                </c:pt>
                <c:pt idx="19">
                  <c:v>1.1400000000000006</c:v>
                </c:pt>
                <c:pt idx="20">
                  <c:v>1.2000000000000006</c:v>
                </c:pt>
                <c:pt idx="21">
                  <c:v>1.2600000000000007</c:v>
                </c:pt>
                <c:pt idx="22">
                  <c:v>1.3200000000000007</c:v>
                </c:pt>
                <c:pt idx="23">
                  <c:v>1.3800000000000008</c:v>
                </c:pt>
                <c:pt idx="24">
                  <c:v>1.4400000000000008</c:v>
                </c:pt>
                <c:pt idx="25">
                  <c:v>1.5000000000000009</c:v>
                </c:pt>
                <c:pt idx="26">
                  <c:v>1.5600000000000009</c:v>
                </c:pt>
                <c:pt idx="27">
                  <c:v>1.620000000000001</c:v>
                </c:pt>
                <c:pt idx="28">
                  <c:v>1.680000000000001</c:v>
                </c:pt>
                <c:pt idx="29">
                  <c:v>1.7400000000000011</c:v>
                </c:pt>
                <c:pt idx="30">
                  <c:v>1.8000000000000012</c:v>
                </c:pt>
                <c:pt idx="31">
                  <c:v>1.8600000000000012</c:v>
                </c:pt>
                <c:pt idx="32">
                  <c:v>1.9200000000000013</c:v>
                </c:pt>
                <c:pt idx="33">
                  <c:v>1.9800000000000013</c:v>
                </c:pt>
                <c:pt idx="34">
                  <c:v>2.0400000000000014</c:v>
                </c:pt>
                <c:pt idx="35">
                  <c:v>2.1000000000000014</c:v>
                </c:pt>
                <c:pt idx="36">
                  <c:v>2.1600000000000015</c:v>
                </c:pt>
                <c:pt idx="37">
                  <c:v>2.2200000000000015</c:v>
                </c:pt>
                <c:pt idx="38">
                  <c:v>2.2800000000000016</c:v>
                </c:pt>
                <c:pt idx="39">
                  <c:v>2.3400000000000016</c:v>
                </c:pt>
                <c:pt idx="40">
                  <c:v>2.4000000000000017</c:v>
                </c:pt>
                <c:pt idx="41">
                  <c:v>2.4600000000000017</c:v>
                </c:pt>
                <c:pt idx="42">
                  <c:v>2.5200000000000018</c:v>
                </c:pt>
                <c:pt idx="43">
                  <c:v>2.5800000000000018</c:v>
                </c:pt>
                <c:pt idx="44">
                  <c:v>2.6400000000000019</c:v>
                </c:pt>
                <c:pt idx="45">
                  <c:v>2.700000000000002</c:v>
                </c:pt>
                <c:pt idx="46">
                  <c:v>2.760000000000002</c:v>
                </c:pt>
                <c:pt idx="47">
                  <c:v>2.8200000000000021</c:v>
                </c:pt>
                <c:pt idx="48">
                  <c:v>2.8800000000000021</c:v>
                </c:pt>
                <c:pt idx="49">
                  <c:v>2.9400000000000022</c:v>
                </c:pt>
                <c:pt idx="50">
                  <c:v>3.0000000000000022</c:v>
                </c:pt>
              </c:numCache>
            </c:numRef>
          </c:xVal>
          <c:yVal>
            <c:numRef>
              <c:f>Arkusz1!$H$4:$H$54</c:f>
              <c:numCache>
                <c:formatCode>General</c:formatCode>
                <c:ptCount val="51"/>
                <c:pt idx="0" formatCode="0.00E+00">
                  <c:v>20</c:v>
                </c:pt>
                <c:pt idx="1">
                  <c:v>23.14603290138529</c:v>
                </c:pt>
                <c:pt idx="2">
                  <c:v>26.330666142535353</c:v>
                </c:pt>
                <c:pt idx="3">
                  <c:v>29.554373331411817</c:v>
                </c:pt>
                <c:pt idx="4">
                  <c:v>32.817633886922792</c:v>
                </c:pt>
                <c:pt idx="5">
                  <c:v>36.120933110220179</c:v>
                </c:pt>
                <c:pt idx="6">
                  <c:v>39.464762256872021</c:v>
                </c:pt>
                <c:pt idx="7">
                  <c:v>42.849618609920611</c:v>
                </c:pt>
                <c:pt idx="8">
                  <c:v>46.276005553836427</c:v>
                </c:pt>
                <c:pt idx="9">
                  <c:v>49.744432649380236</c:v>
                </c:pt>
                <c:pt idx="10">
                  <c:v>53.255415709382717</c:v>
                </c:pt>
                <c:pt idx="11">
                  <c:v>56.809476875454777</c:v>
                </c:pt>
                <c:pt idx="12">
                  <c:v>60.407144695638571</c:v>
                </c:pt>
                <c:pt idx="13">
                  <c:v>64.04895420301159</c:v>
                </c:pt>
                <c:pt idx="14">
                  <c:v>67.735446995254634</c:v>
                </c:pt>
                <c:pt idx="15">
                  <c:v>71.467171315196595</c:v>
                </c:pt>
                <c:pt idx="16">
                  <c:v>75.244682132347407</c:v>
                </c:pt>
                <c:pt idx="17">
                  <c:v>79.068541225430977</c:v>
                </c:pt>
                <c:pt idx="18">
                  <c:v>82.939317265931223</c:v>
                </c:pt>
                <c:pt idx="19">
                  <c:v>86.857585902662962</c:v>
                </c:pt>
                <c:pt idx="20">
                  <c:v>90.823929847380441</c:v>
                </c:pt>
                <c:pt idx="21">
                  <c:v>94.83893896143627</c:v>
                </c:pt>
                <c:pt idx="22">
                  <c:v>98.903210343503616</c:v>
                </c:pt>
                <c:pt idx="23">
                  <c:v>103.01734841837471</c:v>
                </c:pt>
                <c:pt idx="24">
                  <c:v>107.18196502684891</c:v>
                </c:pt>
                <c:pt idx="25">
                  <c:v>111.39767951672358</c:v>
                </c:pt>
                <c:pt idx="26">
                  <c:v>115.66511883490141</c:v>
                </c:pt>
                <c:pt idx="27">
                  <c:v>119.9849176206279</c:v>
                </c:pt>
                <c:pt idx="28">
                  <c:v>124.35771829987269</c:v>
                </c:pt>
                <c:pt idx="29">
                  <c:v>128.78417118086909</c:v>
                </c:pt>
                <c:pt idx="30">
                  <c:v>133.26493455082567</c:v>
                </c:pt>
                <c:pt idx="31">
                  <c:v>137.80067477382454</c:v>
                </c:pt>
                <c:pt idx="32">
                  <c:v>142.39206638992084</c:v>
                </c:pt>
                <c:pt idx="33">
                  <c:v>147.03979221545791</c:v>
                </c:pt>
                <c:pt idx="34">
                  <c:v>151.74454344461367</c:v>
                </c:pt>
                <c:pt idx="35">
                  <c:v>156.50701975219243</c:v>
                </c:pt>
                <c:pt idx="36">
                  <c:v>161.32792939767853</c:v>
                </c:pt>
                <c:pt idx="37">
                  <c:v>166.20798933056582</c:v>
                </c:pt>
                <c:pt idx="38">
                  <c:v>171.14792529698062</c:v>
                </c:pt>
                <c:pt idx="39">
                  <c:v>176.14847194761154</c:v>
                </c:pt>
                <c:pt idx="40">
                  <c:v>181.21037294696495</c:v>
                </c:pt>
                <c:pt idx="41">
                  <c:v>186.33438108395967</c:v>
                </c:pt>
                <c:pt idx="42">
                  <c:v>191.5212583838796</c:v>
                </c:pt>
                <c:pt idx="43">
                  <c:v>196.77177622169935</c:v>
                </c:pt>
                <c:pt idx="44">
                  <c:v>202.08671543680086</c:v>
                </c:pt>
                <c:pt idx="45">
                  <c:v>207.46686644909664</c:v>
                </c:pt>
                <c:pt idx="46">
                  <c:v>212.91302937657892</c:v>
                </c:pt>
                <c:pt idx="47">
                  <c:v>218.42601415431031</c:v>
                </c:pt>
                <c:pt idx="48">
                  <c:v>224.00664065487439</c:v>
                </c:pt>
                <c:pt idx="49">
                  <c:v>229.65573881030485</c:v>
                </c:pt>
                <c:pt idx="50">
                  <c:v>235.37414873550986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BA-B448-B505-A1E717251E80}"/>
            </c:ext>
          </c:extLst>
        </c:ser>
        <c:ser>
          <c:idx val="1"/>
          <c:order val="1"/>
          <c:tx>
            <c:strRef>
              <c:f>Arkusz1!$J$1</c:f>
              <c:strCache>
                <c:ptCount val="1"/>
                <c:pt idx="0">
                  <c:v>Iteracja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Arkusz1!$G$4:$G$54</c:f>
              <c:numCache>
                <c:formatCode>General</c:formatCode>
                <c:ptCount val="51"/>
                <c:pt idx="0">
                  <c:v>0</c:v>
                </c:pt>
                <c:pt idx="1">
                  <c:v>0.06</c:v>
                </c:pt>
                <c:pt idx="2">
                  <c:v>0.12</c:v>
                </c:pt>
                <c:pt idx="3">
                  <c:v>0.18</c:v>
                </c:pt>
                <c:pt idx="4">
                  <c:v>0.24</c:v>
                </c:pt>
                <c:pt idx="5">
                  <c:v>0.3</c:v>
                </c:pt>
                <c:pt idx="6">
                  <c:v>0.36</c:v>
                </c:pt>
                <c:pt idx="7">
                  <c:v>0.42</c:v>
                </c:pt>
                <c:pt idx="8">
                  <c:v>0.48</c:v>
                </c:pt>
                <c:pt idx="9">
                  <c:v>0.54</c:v>
                </c:pt>
                <c:pt idx="10">
                  <c:v>0.60000000000000009</c:v>
                </c:pt>
                <c:pt idx="11">
                  <c:v>0.66000000000000014</c:v>
                </c:pt>
                <c:pt idx="12">
                  <c:v>0.7200000000000002</c:v>
                </c:pt>
                <c:pt idx="13">
                  <c:v>0.78000000000000025</c:v>
                </c:pt>
                <c:pt idx="14">
                  <c:v>0.8400000000000003</c:v>
                </c:pt>
                <c:pt idx="15">
                  <c:v>0.90000000000000036</c:v>
                </c:pt>
                <c:pt idx="16">
                  <c:v>0.96000000000000041</c:v>
                </c:pt>
                <c:pt idx="17">
                  <c:v>1.0200000000000005</c:v>
                </c:pt>
                <c:pt idx="18">
                  <c:v>1.0800000000000005</c:v>
                </c:pt>
                <c:pt idx="19">
                  <c:v>1.1400000000000006</c:v>
                </c:pt>
                <c:pt idx="20">
                  <c:v>1.2000000000000006</c:v>
                </c:pt>
                <c:pt idx="21">
                  <c:v>1.2600000000000007</c:v>
                </c:pt>
                <c:pt idx="22">
                  <c:v>1.3200000000000007</c:v>
                </c:pt>
                <c:pt idx="23">
                  <c:v>1.3800000000000008</c:v>
                </c:pt>
                <c:pt idx="24">
                  <c:v>1.4400000000000008</c:v>
                </c:pt>
                <c:pt idx="25">
                  <c:v>1.5000000000000009</c:v>
                </c:pt>
                <c:pt idx="26">
                  <c:v>1.5600000000000009</c:v>
                </c:pt>
                <c:pt idx="27">
                  <c:v>1.620000000000001</c:v>
                </c:pt>
                <c:pt idx="28">
                  <c:v>1.680000000000001</c:v>
                </c:pt>
                <c:pt idx="29">
                  <c:v>1.7400000000000011</c:v>
                </c:pt>
                <c:pt idx="30">
                  <c:v>1.8000000000000012</c:v>
                </c:pt>
                <c:pt idx="31">
                  <c:v>1.8600000000000012</c:v>
                </c:pt>
                <c:pt idx="32">
                  <c:v>1.9200000000000013</c:v>
                </c:pt>
                <c:pt idx="33">
                  <c:v>1.9800000000000013</c:v>
                </c:pt>
                <c:pt idx="34">
                  <c:v>2.0400000000000014</c:v>
                </c:pt>
                <c:pt idx="35">
                  <c:v>2.1000000000000014</c:v>
                </c:pt>
                <c:pt idx="36">
                  <c:v>2.1600000000000015</c:v>
                </c:pt>
                <c:pt idx="37">
                  <c:v>2.2200000000000015</c:v>
                </c:pt>
                <c:pt idx="38">
                  <c:v>2.2800000000000016</c:v>
                </c:pt>
                <c:pt idx="39">
                  <c:v>2.3400000000000016</c:v>
                </c:pt>
                <c:pt idx="40">
                  <c:v>2.4000000000000017</c:v>
                </c:pt>
                <c:pt idx="41">
                  <c:v>2.4600000000000017</c:v>
                </c:pt>
                <c:pt idx="42">
                  <c:v>2.5200000000000018</c:v>
                </c:pt>
                <c:pt idx="43">
                  <c:v>2.5800000000000018</c:v>
                </c:pt>
                <c:pt idx="44">
                  <c:v>2.6400000000000019</c:v>
                </c:pt>
                <c:pt idx="45">
                  <c:v>2.700000000000002</c:v>
                </c:pt>
                <c:pt idx="46">
                  <c:v>2.760000000000002</c:v>
                </c:pt>
                <c:pt idx="47">
                  <c:v>2.8200000000000021</c:v>
                </c:pt>
                <c:pt idx="48">
                  <c:v>2.8800000000000021</c:v>
                </c:pt>
                <c:pt idx="49">
                  <c:v>2.9400000000000022</c:v>
                </c:pt>
                <c:pt idx="50">
                  <c:v>3.0000000000000022</c:v>
                </c:pt>
              </c:numCache>
            </c:numRef>
          </c:xVal>
          <c:yVal>
            <c:numRef>
              <c:f>Arkusz1!$M$4:$M$54</c:f>
              <c:numCache>
                <c:formatCode>0.00</c:formatCode>
                <c:ptCount val="51"/>
                <c:pt idx="0" formatCode="General">
                  <c:v>20</c:v>
                </c:pt>
                <c:pt idx="1">
                  <c:v>23.126889162202165</c:v>
                </c:pt>
                <c:pt idx="2">
                  <c:v>26.29191032415185</c:v>
                </c:pt>
                <c:pt idx="3">
                  <c:v>29.495528500542353</c:v>
                </c:pt>
                <c:pt idx="4">
                  <c:v>32.738214376859652</c:v>
                </c:pt>
                <c:pt idx="5">
                  <c:v>36.020444378536979</c:v>
                </c:pt>
                <c:pt idx="6">
                  <c:v>39.342700740952694</c:v>
                </c:pt>
                <c:pt idx="7">
                  <c:v>42.705471580281817</c:v>
                </c:pt>
                <c:pt idx="8">
                  <c:v>46.109250965211565</c:v>
                </c:pt>
                <c:pt idx="9">
                  <c:v>49.554538989531444</c:v>
                </c:pt>
                <c:pt idx="10">
                  <c:v>53.041841845608573</c:v>
                </c:pt>
                <c:pt idx="11">
                  <c:v>56.571671898759043</c:v>
                </c:pt>
                <c:pt idx="12">
                  <c:v>60.144547762526194</c:v>
                </c:pt>
                <c:pt idx="13">
                  <c:v>63.760994374876951</c:v>
                </c:pt>
                <c:pt idx="14">
                  <c:v>67.421543075327293</c:v>
                </c:pt>
                <c:pt idx="15">
                  <c:v>71.126731683008316</c:v>
                </c:pt>
                <c:pt idx="16">
                  <c:v>74.877104575684314</c:v>
                </c:pt>
                <c:pt idx="17">
                  <c:v>78.673212769734377</c:v>
                </c:pt>
                <c:pt idx="18">
                  <c:v>82.515614001109469</c:v>
                </c:pt>
                <c:pt idx="19">
                  <c:v>86.404872807276718</c:v>
                </c:pt>
                <c:pt idx="20">
                  <c:v>90.341560610162986</c:v>
                </c:pt>
                <c:pt idx="21">
                  <c:v>94.326255800109948</c:v>
                </c:pt>
                <c:pt idx="22">
                  <c:v>98.359543820852991</c:v>
                </c:pt>
                <c:pt idx="23">
                  <c:v>102.44201725553643</c:v>
                </c:pt>
                <c:pt idx="24">
                  <c:v>106.57427591377764</c:v>
                </c:pt>
                <c:pt idx="25">
                  <c:v>110.75692691979295</c:v>
                </c:pt>
                <c:pt idx="26">
                  <c:v>114.99058480159819</c:v>
                </c:pt>
                <c:pt idx="27">
                  <c:v>119.27587158129707</c:v>
                </c:pt>
                <c:pt idx="28">
                  <c:v>123.61341686647059</c:v>
                </c:pt>
                <c:pt idx="29">
                  <c:v>128.00385794268092</c:v>
                </c:pt>
                <c:pt idx="30">
                  <c:v>132.44783986710337</c:v>
                </c:pt>
                <c:pt idx="31">
                  <c:v>136.94601556330014</c:v>
                </c:pt>
                <c:pt idx="32">
                  <c:v>141.49904591714997</c:v>
                </c:pt>
                <c:pt idx="33">
                  <c:v>146.10759987394746</c:v>
                </c:pt>
                <c:pt idx="34">
                  <c:v>150.77235453668661</c:v>
                </c:pt>
                <c:pt idx="35">
                  <c:v>155.49399526554282</c:v>
                </c:pt>
                <c:pt idx="36">
                  <c:v>160.27321577856824</c:v>
                </c:pt>
                <c:pt idx="37">
                  <c:v>165.11071825361489</c:v>
                </c:pt>
                <c:pt idx="38">
                  <c:v>170.00721343150079</c:v>
                </c:pt>
                <c:pt idx="39">
                  <c:v>174.96342072043427</c:v>
                </c:pt>
                <c:pt idx="40">
                  <c:v>179.98006830171158</c:v>
                </c:pt>
                <c:pt idx="41">
                  <c:v>185.05789323670359</c:v>
                </c:pt>
                <c:pt idx="42">
                  <c:v>190.19764157514706</c:v>
                </c:pt>
                <c:pt idx="43">
                  <c:v>195.40006846475663</c:v>
                </c:pt>
                <c:pt idx="44">
                  <c:v>200.66593826217346</c:v>
                </c:pt>
                <c:pt idx="45">
                  <c:v>205.99602464526683</c:v>
                </c:pt>
                <c:pt idx="46">
                  <c:v>211.39111072680529</c:v>
                </c:pt>
                <c:pt idx="47">
                  <c:v>216.85198916951404</c:v>
                </c:pt>
                <c:pt idx="48">
                  <c:v>222.37946230253536</c:v>
                </c:pt>
                <c:pt idx="49">
                  <c:v>227.97434223930932</c:v>
                </c:pt>
                <c:pt idx="50">
                  <c:v>233.63745099689194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BBA-B448-B505-A1E717251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025408"/>
        <c:axId val="1477027280"/>
      </c:scatterChart>
      <c:valAx>
        <c:axId val="147702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027280"/>
        <c:crosses val="autoZero"/>
        <c:crossBetween val="midCat"/>
      </c:valAx>
      <c:valAx>
        <c:axId val="147702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02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1</xdr:row>
      <xdr:rowOff>38100</xdr:rowOff>
    </xdr:from>
    <xdr:to>
      <xdr:col>26</xdr:col>
      <xdr:colOff>215900</xdr:colOff>
      <xdr:row>32</xdr:row>
      <xdr:rowOff>50800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D395ACF-DAEA-B241-BECB-B06B70242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473710</xdr:colOff>
      <xdr:row>3</xdr:row>
      <xdr:rowOff>29846</xdr:rowOff>
    </xdr:from>
    <xdr:to>
      <xdr:col>24</xdr:col>
      <xdr:colOff>495300</xdr:colOff>
      <xdr:row>35</xdr:row>
      <xdr:rowOff>142876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9533744-A5DE-5747-B5AF-A0E501B473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472440</xdr:colOff>
      <xdr:row>35</xdr:row>
      <xdr:rowOff>171450</xdr:rowOff>
    </xdr:from>
    <xdr:to>
      <xdr:col>24</xdr:col>
      <xdr:colOff>685800</xdr:colOff>
      <xdr:row>53</xdr:row>
      <xdr:rowOff>114300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60D10F6-C4D9-9959-A957-15BCA7997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50800</xdr:colOff>
      <xdr:row>3</xdr:row>
      <xdr:rowOff>31750</xdr:rowOff>
    </xdr:from>
    <xdr:to>
      <xdr:col>27</xdr:col>
      <xdr:colOff>241300</xdr:colOff>
      <xdr:row>53</xdr:row>
      <xdr:rowOff>177800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7BEBB3C-33CA-7627-9784-3956C789B3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41D6-7198-4448-8EE1-E516E9A05566}">
  <dimension ref="A1:O104"/>
  <sheetViews>
    <sheetView tabSelected="1" zoomScaleNormal="100" workbookViewId="0">
      <selection activeCell="G14" sqref="G14"/>
    </sheetView>
  </sheetViews>
  <sheetFormatPr defaultColWidth="11.19921875" defaultRowHeight="15.6" x14ac:dyDescent="0.3"/>
  <cols>
    <col min="13" max="13" width="11.19921875" style="7"/>
    <col min="14" max="14" width="11.19921875" style="19"/>
    <col min="15" max="15" width="11.19921875" style="7"/>
  </cols>
  <sheetData>
    <row r="1" spans="1:15" ht="23.4" x14ac:dyDescent="0.45">
      <c r="G1" s="12" t="s">
        <v>30</v>
      </c>
      <c r="H1" s="13"/>
      <c r="J1" s="14" t="s">
        <v>36</v>
      </c>
      <c r="K1" s="15"/>
      <c r="L1" s="15"/>
      <c r="M1" s="15"/>
      <c r="N1" s="15"/>
      <c r="O1" s="15"/>
    </row>
    <row r="2" spans="1:15" ht="21" x14ac:dyDescent="0.4">
      <c r="G2" s="8" t="s">
        <v>21</v>
      </c>
      <c r="H2" s="8" t="s">
        <v>33</v>
      </c>
      <c r="I2" s="9"/>
      <c r="J2" s="8" t="s">
        <v>1</v>
      </c>
      <c r="K2" s="8" t="s">
        <v>12</v>
      </c>
      <c r="L2" s="16" t="s">
        <v>31</v>
      </c>
      <c r="M2" s="8" t="s">
        <v>32</v>
      </c>
      <c r="N2" s="18" t="s">
        <v>33</v>
      </c>
      <c r="O2" s="8" t="s">
        <v>40</v>
      </c>
    </row>
    <row r="3" spans="1:15" ht="21" x14ac:dyDescent="0.4">
      <c r="A3" s="6" t="s">
        <v>5</v>
      </c>
      <c r="G3" s="8" t="s">
        <v>22</v>
      </c>
      <c r="H3" s="8" t="s">
        <v>35</v>
      </c>
      <c r="I3" s="9"/>
      <c r="J3" s="8" t="s">
        <v>2</v>
      </c>
      <c r="K3" s="8" t="s">
        <v>15</v>
      </c>
      <c r="L3" s="16" t="s">
        <v>4</v>
      </c>
      <c r="M3" s="8" t="s">
        <v>27</v>
      </c>
      <c r="N3" s="18" t="s">
        <v>35</v>
      </c>
      <c r="O3" s="8" t="s">
        <v>4</v>
      </c>
    </row>
    <row r="4" spans="1:15" ht="18" x14ac:dyDescent="0.35">
      <c r="A4" s="4" t="s">
        <v>6</v>
      </c>
      <c r="B4">
        <v>10</v>
      </c>
      <c r="C4" s="5" t="s">
        <v>9</v>
      </c>
      <c r="D4">
        <f>B4/1000</f>
        <v>0.01</v>
      </c>
      <c r="E4" s="5" t="s">
        <v>14</v>
      </c>
      <c r="G4" cm="1">
        <f t="array" ref="G4:G104">_xlfn.SEQUENCE(B22+1,1,0,B24)</f>
        <v>0</v>
      </c>
      <c r="H4" s="1" cm="1">
        <f t="array" ref="H4:H104">B28+(EXP($B$16*$B$10*_xlfn.ANCHORARRAY(G4)/($B$26*$B$18))-1)/$B$10</f>
        <v>20</v>
      </c>
      <c r="J4" s="7">
        <f>IF(G4&lt;$B$33,$B$14,0)</f>
        <v>50000</v>
      </c>
      <c r="K4" s="10">
        <f>B12</f>
        <v>3.5714285714285717E-5</v>
      </c>
      <c r="L4" s="17">
        <f>K4*J4*J4</f>
        <v>89285.71428571429</v>
      </c>
      <c r="M4" s="7">
        <v>0</v>
      </c>
      <c r="N4" s="19">
        <f>M4+$B$28</f>
        <v>20</v>
      </c>
      <c r="O4" s="7">
        <f>$B$30*$B$31*(N4-$B$28)*$B$24</f>
        <v>0</v>
      </c>
    </row>
    <row r="5" spans="1:15" ht="18" x14ac:dyDescent="0.35">
      <c r="A5" s="4" t="s">
        <v>7</v>
      </c>
      <c r="B5">
        <v>50</v>
      </c>
      <c r="C5" s="5" t="s">
        <v>9</v>
      </c>
      <c r="D5">
        <f t="shared" ref="D5:D6" si="0">B5/1000</f>
        <v>0.05</v>
      </c>
      <c r="E5" s="5" t="s">
        <v>14</v>
      </c>
      <c r="G5">
        <v>0.05</v>
      </c>
      <c r="H5">
        <v>22.619026211326329</v>
      </c>
      <c r="J5" s="7">
        <f t="shared" ref="J5:J68" si="1">IF(G5&lt;$B$33,$B$14,0)</f>
        <v>50000</v>
      </c>
      <c r="K5" s="10">
        <f>$B$12*(1+$B$10*(N4-20))</f>
        <v>3.5714285714285717E-5</v>
      </c>
      <c r="L5" s="17">
        <f>K5*J5*J5-O4</f>
        <v>89285.71428571429</v>
      </c>
      <c r="M5" s="11">
        <f>L5*(G5-G4)/($B$26*$B$18)</f>
        <v>2.6057409685018036</v>
      </c>
      <c r="N5" s="20">
        <f>N4+M5</f>
        <v>22.605740968501802</v>
      </c>
      <c r="O5" s="11">
        <f t="shared" ref="O5:O68" si="2">$B$30*$B$31*(N5-$B$28)*$B$24</f>
        <v>0.15634445811010816</v>
      </c>
    </row>
    <row r="6" spans="1:15" ht="18" x14ac:dyDescent="0.35">
      <c r="A6" s="4" t="s">
        <v>8</v>
      </c>
      <c r="B6">
        <v>1000</v>
      </c>
      <c r="C6" s="5" t="s">
        <v>9</v>
      </c>
      <c r="D6">
        <f t="shared" si="0"/>
        <v>1</v>
      </c>
      <c r="E6" s="5" t="s">
        <v>14</v>
      </c>
      <c r="G6">
        <v>0.1</v>
      </c>
      <c r="H6">
        <v>25.264803686005592</v>
      </c>
      <c r="J6" s="7">
        <f t="shared" si="1"/>
        <v>50000</v>
      </c>
      <c r="K6" s="10">
        <f t="shared" ref="K6:K54" si="3">$B$12*(1+$B$10*(N5-20))</f>
        <v>3.6077228206327039E-5</v>
      </c>
      <c r="L6" s="17">
        <f t="shared" ref="L6:L69" si="4">K6*J6*J6-O5</f>
        <v>90192.914171359487</v>
      </c>
      <c r="M6" s="11">
        <f t="shared" ref="M6:M54" si="5">L6*(G6-G5)/($B$26*$B$18)</f>
        <v>2.6322169610786372</v>
      </c>
      <c r="N6" s="20">
        <f t="shared" ref="N6:N54" si="6">N5+M6</f>
        <v>25.237957929580439</v>
      </c>
      <c r="O6" s="11">
        <f t="shared" si="2"/>
        <v>0.3142774757748264</v>
      </c>
    </row>
    <row r="7" spans="1:15" ht="18" x14ac:dyDescent="0.35">
      <c r="A7" s="4"/>
      <c r="C7" s="5"/>
      <c r="G7">
        <v>0.15000000000000002</v>
      </c>
      <c r="H7">
        <v>27.937605666851343</v>
      </c>
      <c r="J7" s="7">
        <f t="shared" si="1"/>
        <v>50000</v>
      </c>
      <c r="K7" s="10">
        <f t="shared" si="3"/>
        <v>3.6443858425905849E-5</v>
      </c>
      <c r="L7" s="17">
        <f t="shared" si="4"/>
        <v>91109.331787288858</v>
      </c>
      <c r="M7" s="11">
        <f t="shared" si="5"/>
        <v>2.6589619666507773</v>
      </c>
      <c r="N7" s="20">
        <f t="shared" si="6"/>
        <v>27.896919896231218</v>
      </c>
      <c r="O7" s="11">
        <f t="shared" si="2"/>
        <v>0.47381519377387316</v>
      </c>
    </row>
    <row r="8" spans="1:15" ht="18" x14ac:dyDescent="0.35">
      <c r="A8" s="4"/>
      <c r="C8" s="5"/>
      <c r="G8">
        <v>0.2</v>
      </c>
      <c r="H8">
        <v>30.63770818763464</v>
      </c>
      <c r="J8" s="7">
        <f t="shared" si="1"/>
        <v>50000</v>
      </c>
      <c r="K8" s="10">
        <f t="shared" si="3"/>
        <v>3.6814213842689348E-5</v>
      </c>
      <c r="L8" s="17">
        <f t="shared" si="4"/>
        <v>92035.060791529584</v>
      </c>
      <c r="M8" s="11">
        <f t="shared" si="5"/>
        <v>2.6859787185620769</v>
      </c>
      <c r="N8" s="20">
        <f t="shared" si="6"/>
        <v>30.582898614793294</v>
      </c>
      <c r="O8" s="11">
        <f t="shared" si="2"/>
        <v>0.63497391688759774</v>
      </c>
    </row>
    <row r="9" spans="1:15" ht="18" x14ac:dyDescent="0.35">
      <c r="A9" s="4" t="s">
        <v>10</v>
      </c>
      <c r="B9" s="1">
        <v>56000000</v>
      </c>
      <c r="C9" s="5" t="s">
        <v>11</v>
      </c>
      <c r="G9">
        <v>0.25</v>
      </c>
      <c r="H9">
        <v>33.365390101591203</v>
      </c>
      <c r="J9" s="7">
        <f t="shared" si="1"/>
        <v>50000</v>
      </c>
      <c r="K9" s="10">
        <f t="shared" si="3"/>
        <v>3.7188332307060501E-5</v>
      </c>
      <c r="L9" s="17">
        <f t="shared" si="4"/>
        <v>92970.195793734354</v>
      </c>
      <c r="M9" s="11">
        <f t="shared" si="5"/>
        <v>2.7132699779289164</v>
      </c>
      <c r="N9" s="20">
        <f t="shared" si="6"/>
        <v>33.296168592722211</v>
      </c>
      <c r="O9" s="11">
        <f t="shared" si="2"/>
        <v>0.79777011556333277</v>
      </c>
    </row>
    <row r="10" spans="1:15" ht="18" x14ac:dyDescent="0.35">
      <c r="A10" s="4" t="s">
        <v>13</v>
      </c>
      <c r="B10" s="1">
        <v>3.8999999999999998E-3</v>
      </c>
      <c r="C10" s="5" t="s">
        <v>16</v>
      </c>
      <c r="G10">
        <v>0.3</v>
      </c>
      <c r="H10">
        <v>36.120933110220179</v>
      </c>
      <c r="J10" s="7">
        <f t="shared" si="1"/>
        <v>50000</v>
      </c>
      <c r="K10" s="10">
        <f t="shared" si="3"/>
        <v>3.7566252053986311E-5</v>
      </c>
      <c r="L10" s="17">
        <f t="shared" si="4"/>
        <v>93914.832364850212</v>
      </c>
      <c r="M10" s="11">
        <f t="shared" si="5"/>
        <v>2.7408385339223753</v>
      </c>
      <c r="N10" s="20">
        <f t="shared" si="6"/>
        <v>36.037007126644589</v>
      </c>
      <c r="O10" s="11">
        <f t="shared" si="2"/>
        <v>0.96222042759867554</v>
      </c>
    </row>
    <row r="11" spans="1:15" ht="18" x14ac:dyDescent="0.35">
      <c r="A11" s="4"/>
      <c r="C11" s="5"/>
      <c r="G11">
        <v>0.35</v>
      </c>
      <c r="H11">
        <v>38.904621792376659</v>
      </c>
      <c r="J11" s="7">
        <f t="shared" si="1"/>
        <v>50000</v>
      </c>
      <c r="K11" s="10">
        <f t="shared" si="3"/>
        <v>3.7948011706925498E-5</v>
      </c>
      <c r="L11" s="17">
        <f t="shared" si="4"/>
        <v>94869.06704688615</v>
      </c>
      <c r="M11" s="11">
        <f t="shared" si="5"/>
        <v>2.7686872040532942</v>
      </c>
      <c r="N11" s="20">
        <f t="shared" si="6"/>
        <v>38.805694330697882</v>
      </c>
      <c r="O11" s="11">
        <f t="shared" si="2"/>
        <v>1.1283416598418732</v>
      </c>
    </row>
    <row r="12" spans="1:15" ht="18" x14ac:dyDescent="0.35">
      <c r="A12" s="4" t="s">
        <v>0</v>
      </c>
      <c r="B12" s="3">
        <f>D6/(D4*D5*B9)</f>
        <v>3.5714285714285717E-5</v>
      </c>
      <c r="C12" s="5" t="s">
        <v>15</v>
      </c>
      <c r="G12">
        <v>0.39999999999999997</v>
      </c>
      <c r="H12">
        <v>41.716743633661828</v>
      </c>
      <c r="J12" s="7">
        <f t="shared" si="1"/>
        <v>50000</v>
      </c>
      <c r="K12" s="10">
        <f t="shared" si="3"/>
        <v>3.8333650281775774E-5</v>
      </c>
      <c r="L12" s="17">
        <f t="shared" si="4"/>
        <v>95832.997362779584</v>
      </c>
      <c r="M12" s="11">
        <f t="shared" si="5"/>
        <v>2.7968188344602241</v>
      </c>
      <c r="N12" s="20">
        <f t="shared" si="6"/>
        <v>41.602513165158108</v>
      </c>
      <c r="O12" s="11">
        <f t="shared" si="2"/>
        <v>1.2961507899094868</v>
      </c>
    </row>
    <row r="13" spans="1:15" ht="18" x14ac:dyDescent="0.35">
      <c r="A13" s="4"/>
      <c r="C13" s="5"/>
      <c r="G13">
        <v>0.44999999999999996</v>
      </c>
      <c r="H13">
        <v>44.557589056112931</v>
      </c>
      <c r="J13" s="7">
        <f t="shared" si="1"/>
        <v>50000</v>
      </c>
      <c r="K13" s="10">
        <f t="shared" si="3"/>
        <v>3.8723207190861312E-5</v>
      </c>
      <c r="L13" s="17">
        <f t="shared" si="4"/>
        <v>96806.721826363369</v>
      </c>
      <c r="M13" s="11">
        <f t="shared" si="5"/>
        <v>2.8252363002003023</v>
      </c>
      <c r="N13" s="20">
        <f t="shared" si="6"/>
        <v>44.42774946535841</v>
      </c>
      <c r="O13" s="11">
        <f t="shared" si="2"/>
        <v>1.465664967921505</v>
      </c>
    </row>
    <row r="14" spans="1:15" ht="18" x14ac:dyDescent="0.35">
      <c r="A14" s="4" t="s">
        <v>1</v>
      </c>
      <c r="B14">
        <v>50000</v>
      </c>
      <c r="C14" s="5" t="s">
        <v>2</v>
      </c>
      <c r="G14">
        <v>0.49999999999999994</v>
      </c>
      <c r="H14">
        <v>47.427451448196528</v>
      </c>
      <c r="J14" s="7">
        <f t="shared" si="1"/>
        <v>50000</v>
      </c>
      <c r="K14" s="10">
        <f t="shared" si="3"/>
        <v>3.9116722246960639E-5</v>
      </c>
      <c r="L14" s="17">
        <f t="shared" si="4"/>
        <v>97790.339952433671</v>
      </c>
      <c r="M14" s="11">
        <f t="shared" si="5"/>
        <v>2.8539425055430803</v>
      </c>
      <c r="N14" s="20">
        <f t="shared" si="6"/>
        <v>47.281691970901491</v>
      </c>
      <c r="O14" s="11">
        <f t="shared" si="2"/>
        <v>1.6369015182540896</v>
      </c>
    </row>
    <row r="15" spans="1:15" ht="18" x14ac:dyDescent="0.35">
      <c r="A15" s="4"/>
      <c r="C15" s="5"/>
      <c r="G15">
        <v>0.54999999999999993</v>
      </c>
      <c r="H15">
        <v>50.326627195108394</v>
      </c>
      <c r="J15" s="7">
        <f t="shared" si="1"/>
        <v>50000</v>
      </c>
      <c r="K15" s="10">
        <f t="shared" si="3"/>
        <v>3.9514235667375569E-5</v>
      </c>
      <c r="L15" s="17">
        <f t="shared" si="4"/>
        <v>98783.952266920664</v>
      </c>
      <c r="M15" s="11">
        <f t="shared" si="5"/>
        <v>2.8829403842673469</v>
      </c>
      <c r="N15" s="20">
        <f t="shared" si="6"/>
        <v>50.164632355168841</v>
      </c>
      <c r="O15" s="11">
        <f t="shared" si="2"/>
        <v>1.8098779413101309</v>
      </c>
    </row>
    <row r="16" spans="1:15" ht="18" x14ac:dyDescent="0.35">
      <c r="A16" s="4" t="s">
        <v>3</v>
      </c>
      <c r="B16" s="1">
        <f>B14*B14*B12</f>
        <v>89285.71428571429</v>
      </c>
      <c r="C16" s="5" t="s">
        <v>4</v>
      </c>
      <c r="G16">
        <v>0.6</v>
      </c>
      <c r="H16">
        <v>53.25541570938266</v>
      </c>
      <c r="J16" s="7">
        <f t="shared" si="1"/>
        <v>50000</v>
      </c>
      <c r="K16" s="1">
        <f t="shared" si="3"/>
        <v>3.9915788078041376E-5</v>
      </c>
      <c r="L16" s="17">
        <f t="shared" si="4"/>
        <v>99787.660317162125</v>
      </c>
      <c r="M16" s="11">
        <f t="shared" si="5"/>
        <v>2.9122328999609577</v>
      </c>
      <c r="N16" s="20">
        <f t="shared" si="6"/>
        <v>53.076865255129796</v>
      </c>
      <c r="O16" s="7">
        <f t="shared" si="2"/>
        <v>1.9846119153077879</v>
      </c>
    </row>
    <row r="17" spans="1:15" ht="18" x14ac:dyDescent="0.35">
      <c r="A17" s="4"/>
      <c r="C17" s="5"/>
      <c r="G17">
        <v>0.65</v>
      </c>
      <c r="H17">
        <v>56.214119461813603</v>
      </c>
      <c r="J17" s="7">
        <f t="shared" si="1"/>
        <v>50000</v>
      </c>
      <c r="K17" s="1">
        <f t="shared" si="3"/>
        <v>4.0321420517678793E-5</v>
      </c>
      <c r="L17" s="17">
        <f t="shared" si="4"/>
        <v>100801.56668228167</v>
      </c>
      <c r="M17" s="11">
        <f t="shared" si="5"/>
        <v>2.9418230463237052</v>
      </c>
      <c r="N17" s="20">
        <f t="shared" si="6"/>
        <v>56.018688301453501</v>
      </c>
      <c r="O17" s="7">
        <f t="shared" si="2"/>
        <v>2.1611212980872105</v>
      </c>
    </row>
    <row r="18" spans="1:15" ht="18" x14ac:dyDescent="0.35">
      <c r="A18" s="4" t="s">
        <v>17</v>
      </c>
      <c r="B18">
        <v>385</v>
      </c>
      <c r="C18" s="5" t="s">
        <v>18</v>
      </c>
      <c r="G18">
        <v>0.70000000000000007</v>
      </c>
      <c r="H18">
        <v>59.203044012693226</v>
      </c>
      <c r="J18" s="7">
        <f t="shared" si="1"/>
        <v>50000</v>
      </c>
      <c r="K18" s="1">
        <f t="shared" si="3"/>
        <v>4.0731174441988171E-5</v>
      </c>
      <c r="L18" s="17">
        <f t="shared" si="4"/>
        <v>101825.77498367234</v>
      </c>
      <c r="M18" s="11">
        <f t="shared" si="5"/>
        <v>2.9717138474732945</v>
      </c>
      <c r="N18" s="20">
        <f t="shared" si="6"/>
        <v>58.990402148926798</v>
      </c>
      <c r="O18" s="7">
        <f t="shared" si="2"/>
        <v>2.3394241289356081</v>
      </c>
    </row>
    <row r="19" spans="1:15" ht="18" x14ac:dyDescent="0.35">
      <c r="A19" s="4" t="s">
        <v>19</v>
      </c>
      <c r="B19">
        <v>8900</v>
      </c>
      <c r="C19" s="5" t="s">
        <v>20</v>
      </c>
      <c r="G19">
        <v>0.75000000000000011</v>
      </c>
      <c r="H19">
        <v>62.222498043368397</v>
      </c>
      <c r="J19" s="7">
        <f t="shared" si="1"/>
        <v>50000</v>
      </c>
      <c r="K19" s="1">
        <f t="shared" si="3"/>
        <v>4.1145091727886239E-5</v>
      </c>
      <c r="L19" s="17">
        <f t="shared" si="4"/>
        <v>102860.38989558668</v>
      </c>
      <c r="M19" s="11">
        <f t="shared" si="5"/>
        <v>3.0019083582543926</v>
      </c>
      <c r="N19" s="20">
        <f t="shared" si="6"/>
        <v>61.992310507181188</v>
      </c>
      <c r="O19" s="7">
        <f t="shared" si="2"/>
        <v>2.5195386304308718</v>
      </c>
    </row>
    <row r="20" spans="1:15" ht="18" x14ac:dyDescent="0.35">
      <c r="A20" s="4"/>
      <c r="C20" s="5"/>
      <c r="G20">
        <v>0.80000000000000016</v>
      </c>
      <c r="H20">
        <v>65.272793388119439</v>
      </c>
      <c r="J20" s="7">
        <f t="shared" si="1"/>
        <v>50000</v>
      </c>
      <c r="K20" s="1">
        <f t="shared" si="3"/>
        <v>4.156321467778596E-5</v>
      </c>
      <c r="L20" s="17">
        <f t="shared" si="4"/>
        <v>103905.51715583446</v>
      </c>
      <c r="M20" s="11">
        <f t="shared" si="5"/>
        <v>3.0324096645508405</v>
      </c>
      <c r="N20" s="20">
        <f t="shared" si="6"/>
        <v>65.024720171732028</v>
      </c>
      <c r="O20" s="7">
        <f t="shared" si="2"/>
        <v>2.7014832103039224</v>
      </c>
    </row>
    <row r="21" spans="1:15" ht="18" x14ac:dyDescent="0.35">
      <c r="A21" s="4"/>
      <c r="C21" s="5"/>
      <c r="G21">
        <v>0.8500000000000002</v>
      </c>
      <c r="H21">
        <v>68.354245066365237</v>
      </c>
      <c r="J21" s="7">
        <f t="shared" si="1"/>
        <v>50000</v>
      </c>
      <c r="K21" s="1">
        <f t="shared" si="3"/>
        <v>4.1985586023919826E-5</v>
      </c>
      <c r="L21" s="17">
        <f t="shared" si="4"/>
        <v>104961.26357658926</v>
      </c>
      <c r="M21" s="11">
        <f t="shared" si="5"/>
        <v>3.0632208836010317</v>
      </c>
      <c r="N21" s="20">
        <f t="shared" si="6"/>
        <v>68.087941055333062</v>
      </c>
      <c r="O21" s="7">
        <f t="shared" si="2"/>
        <v>2.8852764633199843</v>
      </c>
    </row>
    <row r="22" spans="1:15" ht="18" x14ac:dyDescent="0.35">
      <c r="A22" s="4" t="s">
        <v>23</v>
      </c>
      <c r="B22">
        <v>100</v>
      </c>
      <c r="C22" s="5" t="s">
        <v>25</v>
      </c>
      <c r="G22">
        <v>0.90000000000000024</v>
      </c>
      <c r="H22">
        <v>71.467171315196595</v>
      </c>
      <c r="J22" s="7">
        <f t="shared" si="1"/>
        <v>50000</v>
      </c>
      <c r="K22" s="1">
        <f t="shared" si="3"/>
        <v>4.2412248932707109E-5</v>
      </c>
      <c r="L22" s="17">
        <f t="shared" si="4"/>
        <v>106027.73705530445</v>
      </c>
      <c r="M22" s="11">
        <f t="shared" si="5"/>
        <v>3.0943451643164899</v>
      </c>
      <c r="N22" s="20">
        <f t="shared" si="6"/>
        <v>71.182286219649555</v>
      </c>
      <c r="O22" s="7">
        <f t="shared" si="2"/>
        <v>3.0709371731789741</v>
      </c>
    </row>
    <row r="23" spans="1:15" ht="18" x14ac:dyDescent="0.35">
      <c r="A23" s="4" t="s">
        <v>24</v>
      </c>
      <c r="B23">
        <v>5</v>
      </c>
      <c r="C23" s="5" t="s">
        <v>22</v>
      </c>
      <c r="G23">
        <v>0.95000000000000029</v>
      </c>
      <c r="H23">
        <v>74.611893622242491</v>
      </c>
      <c r="J23" s="7">
        <f t="shared" si="1"/>
        <v>50000</v>
      </c>
      <c r="K23" s="1">
        <f t="shared" si="3"/>
        <v>4.2843247009165478E-5</v>
      </c>
      <c r="L23" s="17">
        <f t="shared" si="4"/>
        <v>107105.04658574051</v>
      </c>
      <c r="M23" s="11">
        <f t="shared" si="5"/>
        <v>3.1257856876036949</v>
      </c>
      <c r="N23" s="20">
        <f t="shared" si="6"/>
        <v>74.30807190725325</v>
      </c>
      <c r="O23" s="7">
        <f t="shared" si="2"/>
        <v>3.2584843144351958</v>
      </c>
    </row>
    <row r="24" spans="1:15" ht="18" x14ac:dyDescent="0.35">
      <c r="A24" s="4" t="s">
        <v>26</v>
      </c>
      <c r="B24">
        <f>B23/B22</f>
        <v>0.05</v>
      </c>
      <c r="C24" s="5" t="s">
        <v>22</v>
      </c>
      <c r="G24">
        <v>1.0000000000000002</v>
      </c>
      <c r="H24">
        <v>77.788736758871451</v>
      </c>
      <c r="J24" s="7">
        <f t="shared" si="1"/>
        <v>50000</v>
      </c>
      <c r="K24" s="1">
        <f t="shared" si="3"/>
        <v>4.3278624301367419E-5</v>
      </c>
      <c r="L24" s="17">
        <f t="shared" si="4"/>
        <v>108193.30226910411</v>
      </c>
      <c r="M24" s="11">
        <f t="shared" si="5"/>
        <v>3.157545666689157</v>
      </c>
      <c r="N24" s="20">
        <f t="shared" si="6"/>
        <v>77.46561757394241</v>
      </c>
      <c r="O24" s="7">
        <f t="shared" si="2"/>
        <v>3.4479370544365455</v>
      </c>
    </row>
    <row r="25" spans="1:15" ht="18" x14ac:dyDescent="0.35">
      <c r="A25" s="4"/>
      <c r="C25" s="5"/>
      <c r="G25">
        <v>1.0500000000000003</v>
      </c>
      <c r="H25">
        <v>80.99802881373239</v>
      </c>
      <c r="J25" s="7">
        <f t="shared" si="1"/>
        <v>50000</v>
      </c>
      <c r="K25" s="1">
        <f t="shared" si="3"/>
        <v>4.3718425304941985E-5</v>
      </c>
      <c r="L25" s="17">
        <f t="shared" si="4"/>
        <v>109292.61532530053</v>
      </c>
      <c r="M25" s="11">
        <f t="shared" si="5"/>
        <v>3.1896283474478513</v>
      </c>
      <c r="N25" s="20">
        <f t="shared" si="6"/>
        <v>80.655245921390261</v>
      </c>
      <c r="O25" s="7">
        <f t="shared" si="2"/>
        <v>3.6393147552834169</v>
      </c>
    </row>
    <row r="26" spans="1:15" ht="18" x14ac:dyDescent="0.35">
      <c r="A26" s="4" t="s">
        <v>28</v>
      </c>
      <c r="B26">
        <f>D4*D5*D6*B19</f>
        <v>4.45</v>
      </c>
      <c r="C26" s="5" t="s">
        <v>29</v>
      </c>
      <c r="G26">
        <v>1.1000000000000003</v>
      </c>
      <c r="H26">
        <v>84.240101226638089</v>
      </c>
      <c r="J26" s="7">
        <f t="shared" si="1"/>
        <v>50000</v>
      </c>
      <c r="K26" s="1">
        <f t="shared" si="3"/>
        <v>4.4162694967622216E-5</v>
      </c>
      <c r="L26" s="17">
        <f t="shared" si="4"/>
        <v>110403.09810430024</v>
      </c>
      <c r="M26" s="11">
        <f t="shared" si="5"/>
        <v>3.2220370087348704</v>
      </c>
      <c r="N26" s="20">
        <f t="shared" si="6"/>
        <v>83.877282930125133</v>
      </c>
      <c r="O26" s="7">
        <f t="shared" si="2"/>
        <v>3.8326369758075089</v>
      </c>
    </row>
    <row r="27" spans="1:15" ht="18" x14ac:dyDescent="0.35">
      <c r="A27" s="4"/>
      <c r="C27" s="5"/>
      <c r="G27">
        <v>1.1500000000000004</v>
      </c>
      <c r="H27">
        <v>87.515288822794673</v>
      </c>
      <c r="J27" s="7">
        <f t="shared" si="1"/>
        <v>50000</v>
      </c>
      <c r="K27" s="1">
        <f t="shared" si="3"/>
        <v>4.4611478693838858E-5</v>
      </c>
      <c r="L27" s="17">
        <f t="shared" si="4"/>
        <v>111524.86409762134</v>
      </c>
      <c r="M27" s="11">
        <f t="shared" si="5"/>
        <v>3.2547749627206022</v>
      </c>
      <c r="N27" s="20">
        <f t="shared" si="6"/>
        <v>87.132057892845737</v>
      </c>
      <c r="O27" s="7">
        <f t="shared" si="2"/>
        <v>4.0279234735707448</v>
      </c>
    </row>
    <row r="28" spans="1:15" ht="18" x14ac:dyDescent="0.35">
      <c r="A28" s="4" t="s">
        <v>34</v>
      </c>
      <c r="B28">
        <v>20</v>
      </c>
      <c r="C28" s="5" t="s">
        <v>35</v>
      </c>
      <c r="G28">
        <v>1.2000000000000004</v>
      </c>
      <c r="H28">
        <v>90.823929847380441</v>
      </c>
      <c r="J28" s="7">
        <f t="shared" si="1"/>
        <v>50000</v>
      </c>
      <c r="K28" s="1">
        <f t="shared" si="3"/>
        <v>4.506482234936066E-5</v>
      </c>
      <c r="L28" s="17">
        <f t="shared" si="4"/>
        <v>112658.02794992809</v>
      </c>
      <c r="M28" s="11">
        <f t="shared" si="5"/>
        <v>3.2878455552291896</v>
      </c>
      <c r="N28" s="20">
        <f t="shared" si="6"/>
        <v>90.419903448074933</v>
      </c>
      <c r="O28" s="7">
        <f t="shared" si="2"/>
        <v>4.2251942068844972</v>
      </c>
    </row>
    <row r="29" spans="1:15" x14ac:dyDescent="0.3">
      <c r="G29">
        <v>1.2500000000000004</v>
      </c>
      <c r="H29">
        <v>94.166366000478547</v>
      </c>
      <c r="J29" s="7">
        <f t="shared" si="1"/>
        <v>50000</v>
      </c>
      <c r="K29" s="1">
        <f t="shared" si="3"/>
        <v>4.5522772265981865E-5</v>
      </c>
      <c r="L29" s="17">
        <f t="shared" si="4"/>
        <v>113802.70547074778</v>
      </c>
      <c r="M29" s="11">
        <f t="shared" si="5"/>
        <v>3.3212521660804866</v>
      </c>
      <c r="N29" s="20">
        <f t="shared" si="6"/>
        <v>93.741155614155417</v>
      </c>
      <c r="O29" s="7">
        <f t="shared" si="2"/>
        <v>4.4244693368493264</v>
      </c>
    </row>
    <row r="30" spans="1:15" x14ac:dyDescent="0.3">
      <c r="A30" t="s">
        <v>37</v>
      </c>
      <c r="B30">
        <v>10</v>
      </c>
      <c r="C30" t="s">
        <v>38</v>
      </c>
      <c r="G30">
        <v>1.3000000000000005</v>
      </c>
      <c r="H30">
        <v>97.542942472365752</v>
      </c>
      <c r="J30" s="7">
        <f t="shared" si="1"/>
        <v>50000</v>
      </c>
      <c r="K30" s="1">
        <f t="shared" si="3"/>
        <v>4.598537524625736E-5</v>
      </c>
      <c r="L30" s="17">
        <f t="shared" si="4"/>
        <v>114959.01364630654</v>
      </c>
      <c r="M30" s="11">
        <f t="shared" si="5"/>
        <v>3.354998209435478</v>
      </c>
      <c r="N30" s="20">
        <f t="shared" si="6"/>
        <v>97.096153823590896</v>
      </c>
      <c r="O30" s="7">
        <f t="shared" si="2"/>
        <v>4.6257692294154547</v>
      </c>
    </row>
    <row r="31" spans="1:15" x14ac:dyDescent="0.3">
      <c r="A31" t="s">
        <v>6</v>
      </c>
      <c r="B31">
        <f>(2*D4+2*D5)*D6</f>
        <v>0.12000000000000001</v>
      </c>
      <c r="C31" t="s">
        <v>39</v>
      </c>
      <c r="G31">
        <v>1.3500000000000005</v>
      </c>
      <c r="H31">
        <v>100.95400797916227</v>
      </c>
      <c r="J31" s="7">
        <f t="shared" si="1"/>
        <v>50000</v>
      </c>
      <c r="K31" s="1">
        <f t="shared" si="3"/>
        <v>4.6452678568285873E-5</v>
      </c>
      <c r="L31" s="17">
        <f t="shared" si="4"/>
        <v>116127.07065148526</v>
      </c>
      <c r="M31" s="11">
        <f t="shared" si="5"/>
        <v>3.3890871341452029</v>
      </c>
      <c r="N31" s="20">
        <f t="shared" si="6"/>
        <v>100.4852409577361</v>
      </c>
      <c r="O31" s="7">
        <f t="shared" si="2"/>
        <v>4.8291144574641667</v>
      </c>
    </row>
    <row r="32" spans="1:15" x14ac:dyDescent="0.3">
      <c r="G32">
        <v>1.4000000000000006</v>
      </c>
      <c r="H32">
        <v>104.39991479884507</v>
      </c>
      <c r="J32" s="7">
        <f t="shared" si="1"/>
        <v>50000</v>
      </c>
      <c r="K32" s="1">
        <f t="shared" si="3"/>
        <v>4.6924729990541817E-5</v>
      </c>
      <c r="L32" s="17">
        <f t="shared" si="4"/>
        <v>117306.99586189708</v>
      </c>
      <c r="M32" s="11">
        <f t="shared" si="5"/>
        <v>3.4235224241032305</v>
      </c>
      <c r="N32" s="20">
        <f t="shared" si="6"/>
        <v>103.90876338183932</v>
      </c>
      <c r="O32" s="7">
        <f t="shared" si="2"/>
        <v>5.0345258029103599</v>
      </c>
    </row>
    <row r="33" spans="1:15" x14ac:dyDescent="0.3">
      <c r="A33" t="s">
        <v>41</v>
      </c>
      <c r="B33">
        <v>10</v>
      </c>
      <c r="G33">
        <v>1.4500000000000006</v>
      </c>
      <c r="H33">
        <v>107.88101880762979</v>
      </c>
      <c r="J33" s="7">
        <f t="shared" si="1"/>
        <v>50000</v>
      </c>
      <c r="K33" s="1">
        <f t="shared" si="3"/>
        <v>4.7401577756756197E-5</v>
      </c>
      <c r="L33" s="17">
        <f t="shared" si="4"/>
        <v>118498.90986608758</v>
      </c>
      <c r="M33" s="11">
        <f t="shared" si="5"/>
        <v>3.4583075986017127</v>
      </c>
      <c r="N33" s="20">
        <f t="shared" si="6"/>
        <v>107.36707098044103</v>
      </c>
      <c r="O33" s="7">
        <f t="shared" si="2"/>
        <v>5.2420242588264623</v>
      </c>
    </row>
    <row r="34" spans="1:15" x14ac:dyDescent="0.3">
      <c r="G34">
        <v>1.5000000000000007</v>
      </c>
      <c r="H34">
        <v>111.39767951672353</v>
      </c>
      <c r="J34" s="7">
        <f t="shared" si="1"/>
        <v>50000</v>
      </c>
      <c r="K34" s="1">
        <f t="shared" si="3"/>
        <v>4.7883270600847145E-5</v>
      </c>
      <c r="L34" s="17">
        <f t="shared" si="4"/>
        <v>119702.93447785905</v>
      </c>
      <c r="M34" s="11">
        <f t="shared" si="5"/>
        <v>3.493446212691059</v>
      </c>
      <c r="N34" s="20">
        <f t="shared" si="6"/>
        <v>110.86051719313208</v>
      </c>
      <c r="O34" s="7">
        <f t="shared" si="2"/>
        <v>5.4516310315879259</v>
      </c>
    </row>
    <row r="35" spans="1:15" x14ac:dyDescent="0.3">
      <c r="G35">
        <v>1.5500000000000007</v>
      </c>
      <c r="H35">
        <v>114.95026010945384</v>
      </c>
      <c r="J35" s="7">
        <f t="shared" si="1"/>
        <v>50000</v>
      </c>
      <c r="K35" s="1">
        <f t="shared" si="3"/>
        <v>4.8369857751900544E-5</v>
      </c>
      <c r="L35" s="17">
        <f t="shared" si="4"/>
        <v>120919.19274871978</v>
      </c>
      <c r="M35" s="11">
        <f t="shared" si="5"/>
        <v>3.5289418575432623</v>
      </c>
      <c r="N35" s="20">
        <f t="shared" si="6"/>
        <v>114.38945905067534</v>
      </c>
      <c r="O35" s="7">
        <f t="shared" si="2"/>
        <v>5.6633675430405219</v>
      </c>
    </row>
    <row r="36" spans="1:15" x14ac:dyDescent="0.3">
      <c r="G36">
        <v>1.6000000000000008</v>
      </c>
      <c r="H36">
        <v>118.53912747877597</v>
      </c>
      <c r="J36" s="7">
        <f t="shared" si="1"/>
        <v>50000</v>
      </c>
      <c r="K36" s="1">
        <f t="shared" si="3"/>
        <v>4.8861388939201211E-5</v>
      </c>
      <c r="L36" s="17">
        <f t="shared" si="4"/>
        <v>122147.80898045999</v>
      </c>
      <c r="M36" s="11">
        <f t="shared" si="5"/>
        <v>3.5647981608189143</v>
      </c>
      <c r="N36" s="20">
        <f t="shared" si="6"/>
        <v>117.95425721149425</v>
      </c>
      <c r="O36" s="7">
        <f t="shared" si="2"/>
        <v>5.8772554326896564</v>
      </c>
    </row>
    <row r="37" spans="1:15" x14ac:dyDescent="0.3">
      <c r="G37">
        <v>1.6500000000000008</v>
      </c>
      <c r="H37">
        <v>122.16465226516402</v>
      </c>
      <c r="J37" s="7">
        <f t="shared" si="1"/>
        <v>50000</v>
      </c>
      <c r="K37" s="1">
        <f t="shared" si="3"/>
        <v>4.9357914397315273E-5</v>
      </c>
      <c r="L37" s="17">
        <f t="shared" si="4"/>
        <v>123388.90873785551</v>
      </c>
      <c r="M37" s="11">
        <f t="shared" si="5"/>
        <v>3.6010187870379577</v>
      </c>
      <c r="N37" s="20">
        <f t="shared" si="6"/>
        <v>121.55527599853221</v>
      </c>
      <c r="O37" s="7">
        <f t="shared" si="2"/>
        <v>6.0933165599119334</v>
      </c>
    </row>
    <row r="38" spans="1:15" x14ac:dyDescent="0.3">
      <c r="G38">
        <v>1.7000000000000008</v>
      </c>
      <c r="H38">
        <v>125.82720889488901</v>
      </c>
      <c r="J38" s="7">
        <f t="shared" si="1"/>
        <v>50000</v>
      </c>
      <c r="K38" s="1">
        <f t="shared" si="3"/>
        <v>4.9859484871224129E-5</v>
      </c>
      <c r="L38" s="17">
        <f t="shared" si="4"/>
        <v>124642.61886150042</v>
      </c>
      <c r="M38" s="11">
        <f t="shared" si="5"/>
        <v>3.6376074379541961</v>
      </c>
      <c r="N38" s="20">
        <f t="shared" si="6"/>
        <v>125.19288343648641</v>
      </c>
      <c r="O38" s="7">
        <f t="shared" si="2"/>
        <v>6.3115730061891862</v>
      </c>
    </row>
    <row r="39" spans="1:15" x14ac:dyDescent="0.3">
      <c r="G39">
        <v>1.7500000000000009</v>
      </c>
      <c r="H39">
        <v>129.52717561868755</v>
      </c>
      <c r="J39" s="7">
        <f t="shared" si="1"/>
        <v>50000</v>
      </c>
      <c r="K39" s="1">
        <f t="shared" si="3"/>
        <v>5.0366151621510613E-5</v>
      </c>
      <c r="L39" s="17">
        <f t="shared" si="4"/>
        <v>125909.06748077033</v>
      </c>
      <c r="M39" s="11">
        <f t="shared" si="5"/>
        <v>3.6745678529336185</v>
      </c>
      <c r="N39" s="20">
        <f t="shared" si="6"/>
        <v>128.86745128942002</v>
      </c>
      <c r="O39" s="7">
        <f t="shared" si="2"/>
        <v>6.5320470773652026</v>
      </c>
    </row>
    <row r="40" spans="1:15" x14ac:dyDescent="0.3">
      <c r="G40">
        <v>1.8000000000000009</v>
      </c>
      <c r="H40">
        <v>133.26493455082567</v>
      </c>
      <c r="J40" s="7">
        <f t="shared" si="1"/>
        <v>50000</v>
      </c>
      <c r="K40" s="1">
        <f t="shared" si="3"/>
        <v>5.0877966429597794E-5</v>
      </c>
      <c r="L40" s="17">
        <f t="shared" si="4"/>
        <v>127188.38402691713</v>
      </c>
      <c r="M40" s="11">
        <f t="shared" si="5"/>
        <v>3.7119038093365604</v>
      </c>
      <c r="N40" s="20">
        <f t="shared" si="6"/>
        <v>132.57935509875657</v>
      </c>
      <c r="O40" s="7">
        <f t="shared" si="2"/>
        <v>6.7547613059253955</v>
      </c>
    </row>
    <row r="41" spans="1:15" x14ac:dyDescent="0.3">
      <c r="G41">
        <v>1.850000000000001</v>
      </c>
      <c r="H41">
        <v>137.04087170856178</v>
      </c>
      <c r="J41" s="7">
        <f t="shared" si="1"/>
        <v>50000</v>
      </c>
      <c r="K41" s="1">
        <f t="shared" si="3"/>
        <v>5.1394981603041095E-5</v>
      </c>
      <c r="L41" s="17">
        <f t="shared" si="4"/>
        <v>128480.6992462968</v>
      </c>
      <c r="M41" s="11">
        <f t="shared" si="5"/>
        <v>3.7496191229037477</v>
      </c>
      <c r="N41" s="20">
        <f t="shared" si="6"/>
        <v>136.3289742216603</v>
      </c>
      <c r="O41" s="7">
        <f t="shared" si="2"/>
        <v>6.9797384532996194</v>
      </c>
    </row>
    <row r="42" spans="1:15" x14ac:dyDescent="0.3">
      <c r="G42">
        <v>1.900000000000001</v>
      </c>
      <c r="H42">
        <v>140.85537705201287</v>
      </c>
      <c r="J42" s="7">
        <f t="shared" si="1"/>
        <v>50000</v>
      </c>
      <c r="K42" s="1">
        <f t="shared" si="3"/>
        <v>5.1917249980874113E-5</v>
      </c>
      <c r="L42" s="17">
        <f t="shared" si="4"/>
        <v>129786.14521373199</v>
      </c>
      <c r="M42" s="11">
        <f t="shared" si="5"/>
        <v>3.7877176481462747</v>
      </c>
      <c r="N42" s="20">
        <f t="shared" si="6"/>
        <v>140.11669186980657</v>
      </c>
      <c r="O42" s="7">
        <f t="shared" si="2"/>
        <v>7.2070015121883957</v>
      </c>
    </row>
    <row r="43" spans="1:15" x14ac:dyDescent="0.3">
      <c r="G43">
        <v>1.9500000000000011</v>
      </c>
      <c r="H43">
        <v>144.70884452442715</v>
      </c>
      <c r="J43" s="7">
        <f t="shared" si="1"/>
        <v>50000</v>
      </c>
      <c r="K43" s="1">
        <f t="shared" si="3"/>
        <v>5.2444824939008774E-5</v>
      </c>
      <c r="L43" s="17">
        <f t="shared" si="4"/>
        <v>131104.85534600972</v>
      </c>
      <c r="M43" s="11">
        <f t="shared" si="5"/>
        <v>3.8262032787395253</v>
      </c>
      <c r="N43" s="20">
        <f t="shared" si="6"/>
        <v>143.94289514854609</v>
      </c>
      <c r="O43" s="7">
        <f t="shared" si="2"/>
        <v>7.4365737089127668</v>
      </c>
    </row>
    <row r="44" spans="1:15" x14ac:dyDescent="0.3">
      <c r="G44">
        <v>2.0000000000000009</v>
      </c>
      <c r="H44">
        <v>148.60167209286888</v>
      </c>
      <c r="J44" s="7">
        <f t="shared" si="1"/>
        <v>50000</v>
      </c>
      <c r="K44" s="1">
        <f t="shared" si="3"/>
        <v>5.2977760395690347E-5</v>
      </c>
      <c r="L44" s="17">
        <f t="shared" si="4"/>
        <v>132436.96441551694</v>
      </c>
      <c r="M44" s="11">
        <f t="shared" si="5"/>
        <v>3.8650799479210991</v>
      </c>
      <c r="N44" s="20">
        <f t="shared" si="6"/>
        <v>147.80797509646717</v>
      </c>
      <c r="O44" s="7">
        <f t="shared" si="2"/>
        <v>7.6684785057880323</v>
      </c>
    </row>
    <row r="45" spans="1:15" x14ac:dyDescent="0.3">
      <c r="G45">
        <v>2.0500000000000007</v>
      </c>
      <c r="H45">
        <v>152.53426178931849</v>
      </c>
      <c r="J45" s="7">
        <f t="shared" si="1"/>
        <v>50000</v>
      </c>
      <c r="K45" s="1">
        <f t="shared" si="3"/>
        <v>5.3516110817007928E-5</v>
      </c>
      <c r="L45" s="17">
        <f t="shared" si="4"/>
        <v>133782.60856401402</v>
      </c>
      <c r="M45" s="11">
        <f t="shared" si="5"/>
        <v>3.9043516288928513</v>
      </c>
      <c r="N45" s="20">
        <f t="shared" si="6"/>
        <v>151.71232672536001</v>
      </c>
      <c r="O45" s="7">
        <f t="shared" si="2"/>
        <v>7.902739603521602</v>
      </c>
    </row>
    <row r="46" spans="1:15" x14ac:dyDescent="0.3">
      <c r="G46">
        <v>2.1000000000000005</v>
      </c>
      <c r="H46">
        <v>156.50701975219238</v>
      </c>
      <c r="J46" s="7">
        <f t="shared" si="1"/>
        <v>50000</v>
      </c>
      <c r="K46" s="1">
        <f t="shared" si="3"/>
        <v>5.4059931222460863E-5</v>
      </c>
      <c r="L46" s="17">
        <f t="shared" si="4"/>
        <v>135141.92531654864</v>
      </c>
      <c r="M46" s="11">
        <f t="shared" si="5"/>
        <v>3.9440223352268546</v>
      </c>
      <c r="N46" s="20">
        <f t="shared" si="6"/>
        <v>155.65634906058688</v>
      </c>
      <c r="O46" s="7">
        <f t="shared" si="2"/>
        <v>8.1393809436352154</v>
      </c>
    </row>
    <row r="47" spans="1:15" x14ac:dyDescent="0.3">
      <c r="G47">
        <v>2.1500000000000004</v>
      </c>
      <c r="H47">
        <v>160.52035626828672</v>
      </c>
      <c r="J47" s="7">
        <f t="shared" si="1"/>
        <v>50000</v>
      </c>
      <c r="K47" s="1">
        <f t="shared" si="3"/>
        <v>5.4609277190581752E-5</v>
      </c>
      <c r="L47" s="17">
        <f t="shared" si="4"/>
        <v>136515.05359551075</v>
      </c>
      <c r="M47" s="11">
        <f t="shared" si="5"/>
        <v>3.9840961212756536</v>
      </c>
      <c r="N47" s="20">
        <f t="shared" si="6"/>
        <v>159.64044518186253</v>
      </c>
      <c r="O47" s="7">
        <f t="shared" si="2"/>
        <v>8.3784267109117536</v>
      </c>
    </row>
    <row r="48" spans="1:15" x14ac:dyDescent="0.3">
      <c r="G48">
        <v>2.2000000000000002</v>
      </c>
      <c r="H48">
        <v>164.57468581515013</v>
      </c>
      <c r="J48" s="7">
        <f t="shared" si="1"/>
        <v>50000</v>
      </c>
      <c r="K48" s="1">
        <f t="shared" si="3"/>
        <v>5.5164204864616566E-5</v>
      </c>
      <c r="L48" s="17">
        <f t="shared" si="4"/>
        <v>137902.13373483051</v>
      </c>
      <c r="M48" s="11">
        <f t="shared" si="5"/>
        <v>4.024577082586605</v>
      </c>
      <c r="N48" s="20">
        <f t="shared" si="6"/>
        <v>163.66502226444914</v>
      </c>
      <c r="O48" s="7">
        <f t="shared" si="2"/>
        <v>8.619901335866949</v>
      </c>
    </row>
    <row r="49" spans="7:15" x14ac:dyDescent="0.3">
      <c r="G49">
        <v>2.25</v>
      </c>
      <c r="H49">
        <v>168.67042710388864</v>
      </c>
      <c r="J49" s="7">
        <f t="shared" si="1"/>
        <v>50000</v>
      </c>
      <c r="K49" s="1">
        <f t="shared" si="3"/>
        <v>5.5724770958262566E-5</v>
      </c>
      <c r="L49" s="17">
        <f t="shared" si="4"/>
        <v>139303.30749432056</v>
      </c>
      <c r="M49" s="11">
        <f t="shared" si="5"/>
        <v>4.0654693563204454</v>
      </c>
      <c r="N49" s="20">
        <f t="shared" si="6"/>
        <v>167.73049162076958</v>
      </c>
      <c r="O49" s="7">
        <f t="shared" si="2"/>
        <v>8.8638294972461775</v>
      </c>
    </row>
    <row r="50" spans="7:15" x14ac:dyDescent="0.3">
      <c r="G50">
        <v>2.2999999999999998</v>
      </c>
      <c r="H50">
        <v>172.80800312240822</v>
      </c>
      <c r="J50" s="7">
        <f t="shared" si="1"/>
        <v>50000</v>
      </c>
      <c r="K50" s="1">
        <f t="shared" si="3"/>
        <v>5.6291032761464338E-5</v>
      </c>
      <c r="L50" s="17">
        <f t="shared" si="4"/>
        <v>140718.7180741636</v>
      </c>
      <c r="M50" s="11">
        <f t="shared" si="5"/>
        <v>4.106777121674102</v>
      </c>
      <c r="N50" s="20">
        <f t="shared" si="6"/>
        <v>171.83726874244368</v>
      </c>
      <c r="O50" s="7">
        <f t="shared" si="2"/>
        <v>9.1102361245466223</v>
      </c>
    </row>
    <row r="51" spans="7:15" x14ac:dyDescent="0.3">
      <c r="G51">
        <v>2.3499999999999996</v>
      </c>
      <c r="H51">
        <v>176.98784117909881</v>
      </c>
      <c r="J51" s="7">
        <f t="shared" si="1"/>
        <v>50000</v>
      </c>
      <c r="K51" s="1">
        <f t="shared" si="3"/>
        <v>5.6863048146268941E-5</v>
      </c>
      <c r="L51" s="17">
        <f t="shared" si="4"/>
        <v>142148.51012954779</v>
      </c>
      <c r="M51" s="11">
        <f t="shared" si="5"/>
        <v>4.148504600307815</v>
      </c>
      <c r="N51" s="20">
        <f t="shared" si="6"/>
        <v>175.98577334275149</v>
      </c>
      <c r="O51" s="7">
        <f t="shared" si="2"/>
        <v>9.3591464005650913</v>
      </c>
    </row>
    <row r="52" spans="7:15" x14ac:dyDescent="0.3">
      <c r="G52">
        <v>2.3999999999999995</v>
      </c>
      <c r="H52">
        <v>181.21037294696478</v>
      </c>
      <c r="J52" s="7">
        <f t="shared" si="1"/>
        <v>50000</v>
      </c>
      <c r="K52" s="1">
        <f t="shared" si="3"/>
        <v>5.7440875572740395E-5</v>
      </c>
      <c r="L52" s="17">
        <f t="shared" si="4"/>
        <v>143592.82978545045</v>
      </c>
      <c r="M52" s="11">
        <f t="shared" si="5"/>
        <v>4.190656056776592</v>
      </c>
      <c r="N52" s="20">
        <f t="shared" si="6"/>
        <v>180.17642939952808</v>
      </c>
      <c r="O52" s="7">
        <f t="shared" si="2"/>
        <v>9.6105857639716863</v>
      </c>
    </row>
    <row r="53" spans="7:15" x14ac:dyDescent="0.3">
      <c r="G53">
        <v>2.4499999999999993</v>
      </c>
      <c r="H53">
        <v>185.47603450820571</v>
      </c>
      <c r="J53" s="7">
        <f t="shared" si="1"/>
        <v>50000</v>
      </c>
      <c r="K53" s="1">
        <f t="shared" si="3"/>
        <v>5.8024574094934276E-5</v>
      </c>
      <c r="L53" s="17">
        <f t="shared" si="4"/>
        <v>145051.82465157175</v>
      </c>
      <c r="M53" s="11">
        <f t="shared" si="5"/>
        <v>4.2332357989660361</v>
      </c>
      <c r="N53" s="20">
        <f t="shared" si="6"/>
        <v>184.40966519849411</v>
      </c>
      <c r="O53" s="7">
        <f t="shared" si="2"/>
        <v>9.8645799119096491</v>
      </c>
    </row>
    <row r="54" spans="7:15" x14ac:dyDescent="0.3">
      <c r="G54">
        <v>2.4999999999999991</v>
      </c>
      <c r="H54">
        <v>189.785266399253</v>
      </c>
      <c r="J54" s="7">
        <f t="shared" si="1"/>
        <v>50000</v>
      </c>
      <c r="K54" s="1">
        <f t="shared" si="3"/>
        <v>5.8614203366933114E-5</v>
      </c>
      <c r="L54" s="17">
        <f t="shared" si="4"/>
        <v>146525.64383742088</v>
      </c>
      <c r="M54" s="11">
        <f t="shared" si="5"/>
        <v>4.2762481785326241</v>
      </c>
      <c r="N54" s="20">
        <f t="shared" si="6"/>
        <v>188.68591337702674</v>
      </c>
      <c r="O54" s="7">
        <f t="shared" si="2"/>
        <v>10.121154802621605</v>
      </c>
    </row>
    <row r="55" spans="7:15" x14ac:dyDescent="0.3">
      <c r="G55">
        <v>2.5499999999999989</v>
      </c>
      <c r="H55">
        <v>194.13851365626633</v>
      </c>
      <c r="J55" s="7">
        <f t="shared" si="1"/>
        <v>50000</v>
      </c>
      <c r="K55" s="1">
        <f t="shared" ref="K55:K104" si="7">$B$12*(1+$B$10*(N54-20))</f>
        <v>5.920982364894301E-5</v>
      </c>
      <c r="L55" s="17">
        <f t="shared" si="4"/>
        <v>148014.4379675549</v>
      </c>
      <c r="M55" s="11">
        <f t="shared" ref="M55:M104" si="8">L55*(G55-G54)/($B$26*$B$18)</f>
        <v>4.3196975913484419</v>
      </c>
      <c r="N55" s="20">
        <f t="shared" ref="N55:N104" si="9">N54+M55</f>
        <v>193.00561096837518</v>
      </c>
      <c r="O55" s="7">
        <f t="shared" si="2"/>
        <v>10.380336658102513</v>
      </c>
    </row>
    <row r="56" spans="7:15" x14ac:dyDescent="0.3">
      <c r="G56">
        <v>2.5999999999999988</v>
      </c>
      <c r="H56">
        <v>198.53622586109464</v>
      </c>
      <c r="J56" s="7">
        <f t="shared" si="1"/>
        <v>50000</v>
      </c>
      <c r="K56" s="1">
        <f t="shared" si="7"/>
        <v>5.9811495813452259E-5</v>
      </c>
      <c r="L56" s="17">
        <f t="shared" si="4"/>
        <v>149518.35919697254</v>
      </c>
      <c r="M56" s="11">
        <f t="shared" si="8"/>
        <v>4.3635884779504455</v>
      </c>
      <c r="N56" s="20">
        <f t="shared" si="9"/>
        <v>197.36919944632564</v>
      </c>
      <c r="O56" s="7">
        <f t="shared" si="2"/>
        <v>10.64215196677954</v>
      </c>
    </row>
    <row r="57" spans="7:15" x14ac:dyDescent="0.3">
      <c r="G57">
        <v>2.6499999999999986</v>
      </c>
      <c r="H57">
        <v>202.97885718770672</v>
      </c>
      <c r="J57" s="7">
        <f t="shared" si="1"/>
        <v>50000</v>
      </c>
      <c r="K57" s="1">
        <f t="shared" si="7"/>
        <v>6.0419281351452504E-5</v>
      </c>
      <c r="L57" s="17">
        <f t="shared" si="4"/>
        <v>151037.56122666446</v>
      </c>
      <c r="M57" s="11">
        <f t="shared" si="8"/>
        <v>4.4079253239942782</v>
      </c>
      <c r="N57" s="20">
        <f t="shared" si="9"/>
        <v>201.77712477031992</v>
      </c>
      <c r="O57" s="7">
        <f t="shared" si="2"/>
        <v>10.906627486219197</v>
      </c>
    </row>
    <row r="58" spans="7:15" x14ac:dyDescent="0.3">
      <c r="G58">
        <v>2.6999999999999984</v>
      </c>
      <c r="H58">
        <v>207.4668664490963</v>
      </c>
      <c r="J58" s="7">
        <f t="shared" si="1"/>
        <v>50000</v>
      </c>
      <c r="K58" s="1">
        <f t="shared" si="7"/>
        <v>6.1033242378723134E-5</v>
      </c>
      <c r="L58" s="17">
        <f t="shared" si="4"/>
        <v>152572.1993193216</v>
      </c>
      <c r="M58" s="11">
        <f t="shared" si="8"/>
        <v>4.4527126607127112</v>
      </c>
      <c r="N58" s="20">
        <f t="shared" si="9"/>
        <v>206.22983743103262</v>
      </c>
      <c r="O58" s="7">
        <f t="shared" si="2"/>
        <v>11.173790245861959</v>
      </c>
    </row>
    <row r="59" spans="7:15" x14ac:dyDescent="0.3">
      <c r="G59">
        <v>2.7499999999999982</v>
      </c>
      <c r="H59">
        <v>212.00071714466569</v>
      </c>
      <c r="J59" s="7">
        <f t="shared" si="1"/>
        <v>50000</v>
      </c>
      <c r="K59" s="1">
        <f t="shared" si="7"/>
        <v>6.1653441642179547E-5</v>
      </c>
      <c r="L59" s="17">
        <f t="shared" si="4"/>
        <v>154122.430315203</v>
      </c>
      <c r="M59" s="11">
        <f t="shared" si="8"/>
        <v>4.4979550653787381</v>
      </c>
      <c r="N59" s="20">
        <f t="shared" si="9"/>
        <v>210.72779249641135</v>
      </c>
      <c r="O59" s="7">
        <f t="shared" si="2"/>
        <v>11.443667549784685</v>
      </c>
    </row>
    <row r="60" spans="7:15" x14ac:dyDescent="0.3">
      <c r="G60">
        <v>2.799999999999998</v>
      </c>
      <c r="H60">
        <v>216.58087750809383</v>
      </c>
      <c r="J60" s="7">
        <f t="shared" si="1"/>
        <v>50000</v>
      </c>
      <c r="K60" s="1">
        <f t="shared" si="7"/>
        <v>6.2279942526285864E-5</v>
      </c>
      <c r="L60" s="17">
        <f t="shared" si="4"/>
        <v>155688.41264816487</v>
      </c>
      <c r="M60" s="11">
        <f t="shared" si="8"/>
        <v>4.5436571617733641</v>
      </c>
      <c r="N60" s="20">
        <f t="shared" si="9"/>
        <v>215.27144965818471</v>
      </c>
      <c r="O60" s="7">
        <f t="shared" si="2"/>
        <v>11.716286979491086</v>
      </c>
    </row>
    <row r="61" spans="7:15" x14ac:dyDescent="0.3">
      <c r="G61">
        <v>2.8499999999999979</v>
      </c>
      <c r="H61">
        <v>221.20782055569313</v>
      </c>
      <c r="J61" s="7">
        <f t="shared" si="1"/>
        <v>50000</v>
      </c>
      <c r="K61" s="1">
        <f t="shared" si="7"/>
        <v>6.2912809059532867E-5</v>
      </c>
      <c r="L61" s="17">
        <f t="shared" si="4"/>
        <v>157270.30636185268</v>
      </c>
      <c r="M61" s="11">
        <f t="shared" si="8"/>
        <v>4.5898236206581684</v>
      </c>
      <c r="N61" s="20">
        <f t="shared" si="9"/>
        <v>219.86127327884287</v>
      </c>
      <c r="O61" s="7">
        <f t="shared" si="2"/>
        <v>11.991676396730576</v>
      </c>
    </row>
    <row r="62" spans="7:15" x14ac:dyDescent="0.3">
      <c r="G62">
        <v>2.8999999999999977</v>
      </c>
      <c r="H62">
        <v>225.88202413526037</v>
      </c>
      <c r="J62" s="7">
        <f t="shared" si="1"/>
        <v>50000</v>
      </c>
      <c r="K62" s="1">
        <f t="shared" si="7"/>
        <v>6.3552105920981693E-5</v>
      </c>
      <c r="L62" s="17">
        <f t="shared" si="4"/>
        <v>158868.27312605752</v>
      </c>
      <c r="M62" s="11">
        <f t="shared" si="8"/>
        <v>4.636459160252647</v>
      </c>
      <c r="N62" s="20">
        <f t="shared" si="9"/>
        <v>224.49773243909553</v>
      </c>
      <c r="O62" s="7">
        <f t="shared" si="2"/>
        <v>12.269863946345735</v>
      </c>
    </row>
    <row r="63" spans="7:15" x14ac:dyDescent="0.3">
      <c r="G63">
        <v>2.9499999999999975</v>
      </c>
      <c r="H63">
        <v>230.60397097542625</v>
      </c>
      <c r="J63" s="7">
        <f t="shared" si="1"/>
        <v>50000</v>
      </c>
      <c r="K63" s="1">
        <f t="shared" si="7"/>
        <v>6.4197898446874022E-5</v>
      </c>
      <c r="L63" s="17">
        <f t="shared" si="4"/>
        <v>160482.47625323874</v>
      </c>
      <c r="M63" s="11">
        <f t="shared" si="8"/>
        <v>4.6835685467164208</v>
      </c>
      <c r="N63" s="20">
        <f t="shared" si="9"/>
        <v>229.18130098581196</v>
      </c>
      <c r="O63" s="7">
        <f t="shared" si="2"/>
        <v>12.550878059148721</v>
      </c>
    </row>
    <row r="64" spans="7:15" x14ac:dyDescent="0.3">
      <c r="G64">
        <v>2.9999999999999973</v>
      </c>
      <c r="H64">
        <v>235.37414873550935</v>
      </c>
      <c r="J64" s="7">
        <f t="shared" si="1"/>
        <v>50000</v>
      </c>
      <c r="K64" s="1">
        <f t="shared" si="7"/>
        <v>6.4850252637309528E-5</v>
      </c>
      <c r="L64" s="17">
        <f t="shared" si="4"/>
        <v>162113.08071521469</v>
      </c>
      <c r="M64" s="11">
        <f t="shared" si="8"/>
        <v>4.7311565946363379</v>
      </c>
      <c r="N64" s="20">
        <f t="shared" si="9"/>
        <v>233.91245758044829</v>
      </c>
      <c r="O64" s="7">
        <f t="shared" si="2"/>
        <v>12.8347474548269</v>
      </c>
    </row>
    <row r="65" spans="7:15" x14ac:dyDescent="0.3">
      <c r="G65">
        <v>3.0499999999999972</v>
      </c>
      <c r="H65">
        <v>240.19305005587927</v>
      </c>
      <c r="J65" s="7">
        <f t="shared" si="1"/>
        <v>50000</v>
      </c>
      <c r="K65" s="1">
        <f t="shared" si="7"/>
        <v>6.5509235162991008E-5</v>
      </c>
      <c r="L65" s="17">
        <f t="shared" si="4"/>
        <v>163760.25316002269</v>
      </c>
      <c r="M65" s="11">
        <f t="shared" si="8"/>
        <v>4.7792281675185206</v>
      </c>
      <c r="N65" s="20">
        <f t="shared" si="9"/>
        <v>238.6916857479668</v>
      </c>
      <c r="O65" s="7">
        <f t="shared" si="2"/>
        <v>13.12150114487801</v>
      </c>
    </row>
    <row r="66" spans="7:15" x14ac:dyDescent="0.3">
      <c r="G66">
        <v>3.099999999999997</v>
      </c>
      <c r="H66">
        <v>245.06117260883369</v>
      </c>
      <c r="J66" s="7">
        <f t="shared" si="1"/>
        <v>50000</v>
      </c>
      <c r="K66" s="1">
        <f t="shared" si="7"/>
        <v>6.6174913372038234E-5</v>
      </c>
      <c r="L66" s="17">
        <f t="shared" si="4"/>
        <v>165424.16192895072</v>
      </c>
      <c r="M66" s="11">
        <f t="shared" si="8"/>
        <v>4.8277881782854264</v>
      </c>
      <c r="N66" s="20">
        <f t="shared" si="9"/>
        <v>243.51947392625223</v>
      </c>
      <c r="O66" s="7">
        <f t="shared" si="2"/>
        <v>13.411168435575135</v>
      </c>
    </row>
    <row r="67" spans="7:15" x14ac:dyDescent="0.3">
      <c r="G67">
        <v>3.1499999999999968</v>
      </c>
      <c r="H67">
        <v>249.97901914999611</v>
      </c>
      <c r="J67" s="7">
        <f t="shared" si="1"/>
        <v>50000</v>
      </c>
      <c r="K67" s="1">
        <f t="shared" si="7"/>
        <v>6.6847355296870855E-5</v>
      </c>
      <c r="L67" s="17">
        <f t="shared" si="4"/>
        <v>167104.97707374155</v>
      </c>
      <c r="M67" s="11">
        <f t="shared" si="8"/>
        <v>4.8768415897779356</v>
      </c>
      <c r="N67" s="20">
        <f t="shared" si="9"/>
        <v>248.39631551603017</v>
      </c>
      <c r="O67" s="7">
        <f t="shared" si="2"/>
        <v>13.703778930961812</v>
      </c>
    </row>
    <row r="68" spans="7:15" x14ac:dyDescent="0.3">
      <c r="G68">
        <v>3.1999999999999966</v>
      </c>
      <c r="H68">
        <v>254.94709757023736</v>
      </c>
      <c r="J68" s="7">
        <f t="shared" si="1"/>
        <v>50000</v>
      </c>
      <c r="K68" s="1">
        <f t="shared" si="7"/>
        <v>6.7526629661161349E-5</v>
      </c>
      <c r="L68" s="17">
        <f t="shared" si="4"/>
        <v>168802.8703739724</v>
      </c>
      <c r="M68" s="11">
        <f t="shared" si="8"/>
        <v>4.9263934152625657</v>
      </c>
      <c r="N68" s="20">
        <f t="shared" si="9"/>
        <v>253.32270893129274</v>
      </c>
      <c r="O68" s="7">
        <f t="shared" si="2"/>
        <v>13.999362535877566</v>
      </c>
    </row>
    <row r="69" spans="7:15" x14ac:dyDescent="0.3">
      <c r="G69">
        <v>3.2499999999999964</v>
      </c>
      <c r="H69">
        <v>259.96592094812854</v>
      </c>
      <c r="J69" s="7">
        <f t="shared" ref="J69:J104" si="10">IF(G69&lt;$B$33,$B$14,0)</f>
        <v>50000</v>
      </c>
      <c r="K69" s="1">
        <f t="shared" si="7"/>
        <v>6.8212805886858633E-5</v>
      </c>
      <c r="L69" s="17">
        <f t="shared" si="4"/>
        <v>170518.01535461069</v>
      </c>
      <c r="M69" s="11">
        <f t="shared" si="8"/>
        <v>4.9764487189438222</v>
      </c>
      <c r="N69" s="20">
        <f t="shared" si="9"/>
        <v>258.29915765023657</v>
      </c>
      <c r="O69" s="7">
        <f t="shared" ref="O69:O104" si="11">$B$30*$B$31*(N69-$B$28)*$B$24</f>
        <v>14.297949459014198</v>
      </c>
    </row>
    <row r="70" spans="7:15" x14ac:dyDescent="0.3">
      <c r="G70">
        <v>3.2999999999999963</v>
      </c>
      <c r="H70">
        <v>265.03600760292892</v>
      </c>
      <c r="J70" s="7">
        <f t="shared" si="10"/>
        <v>50000</v>
      </c>
      <c r="K70" s="1">
        <f t="shared" si="7"/>
        <v>6.8905954101282956E-5</v>
      </c>
      <c r="L70" s="17">
        <f t="shared" ref="L70:L104" si="12">K70*J70*J70-O69</f>
        <v>172250.58730374838</v>
      </c>
      <c r="M70" s="11">
        <f t="shared" si="8"/>
        <v>5.0270126164817679</v>
      </c>
      <c r="N70" s="20">
        <f t="shared" si="9"/>
        <v>263.32617026671835</v>
      </c>
      <c r="O70" s="7">
        <f t="shared" si="11"/>
        <v>14.599570216003105</v>
      </c>
    </row>
    <row r="71" spans="7:15" x14ac:dyDescent="0.3">
      <c r="G71">
        <v>3.3499999999999961</v>
      </c>
      <c r="H71">
        <v>270.15788114811551</v>
      </c>
      <c r="J71" s="7">
        <f t="shared" si="10"/>
        <v>50000</v>
      </c>
      <c r="K71" s="1">
        <f t="shared" si="7"/>
        <v>6.9606145144292917E-5</v>
      </c>
      <c r="L71" s="17">
        <f t="shared" si="12"/>
        <v>174000.7632905163</v>
      </c>
      <c r="M71" s="11">
        <f t="shared" si="8"/>
        <v>5.0780902755148309</v>
      </c>
      <c r="N71" s="20">
        <f t="shared" si="9"/>
        <v>268.4042605422332</v>
      </c>
      <c r="O71" s="7">
        <f t="shared" si="11"/>
        <v>14.904255632533996</v>
      </c>
    </row>
    <row r="72" spans="7:15" x14ac:dyDescent="0.3">
      <c r="G72">
        <v>3.3999999999999959</v>
      </c>
      <c r="H72">
        <v>275.3320705454592</v>
      </c>
      <c r="J72" s="7">
        <f t="shared" si="10"/>
        <v>50000</v>
      </c>
      <c r="K72" s="1">
        <f t="shared" si="7"/>
        <v>7.0313450575525352E-5</v>
      </c>
      <c r="L72" s="17">
        <f t="shared" si="12"/>
        <v>175768.72218318083</v>
      </c>
      <c r="M72" s="11">
        <f t="shared" si="8"/>
        <v>5.1296869161879535</v>
      </c>
      <c r="N72" s="20">
        <f t="shared" si="9"/>
        <v>273.53394745842115</v>
      </c>
      <c r="O72" s="7">
        <f t="shared" si="11"/>
        <v>15.212036847505273</v>
      </c>
    </row>
    <row r="73" spans="7:15" x14ac:dyDescent="0.3">
      <c r="G73">
        <v>3.4499999999999957</v>
      </c>
      <c r="H73">
        <v>280.55911015965353</v>
      </c>
      <c r="J73" s="7">
        <f t="shared" si="10"/>
        <v>50000</v>
      </c>
      <c r="K73" s="1">
        <f t="shared" si="7"/>
        <v>7.1027942681708663E-5</v>
      </c>
      <c r="L73" s="17">
        <f t="shared" si="12"/>
        <v>177554.64466742415</v>
      </c>
      <c r="M73" s="11">
        <f t="shared" si="8"/>
        <v>5.1818078116860802</v>
      </c>
      <c r="N73" s="20">
        <f t="shared" si="9"/>
        <v>278.71575527010725</v>
      </c>
      <c r="O73" s="7">
        <f t="shared" si="11"/>
        <v>15.522945316206439</v>
      </c>
    </row>
    <row r="74" spans="7:15" x14ac:dyDescent="0.3">
      <c r="G74">
        <v>3.4999999999999956</v>
      </c>
      <c r="H74">
        <v>285.83953981350101</v>
      </c>
      <c r="J74" s="7">
        <f t="shared" si="10"/>
        <v>50000</v>
      </c>
      <c r="K74" s="1">
        <f t="shared" si="7"/>
        <v>7.1749694484050651E-5</v>
      </c>
      <c r="L74" s="17">
        <f t="shared" si="12"/>
        <v>179358.71326481042</v>
      </c>
      <c r="M74" s="11">
        <f t="shared" si="8"/>
        <v>5.2344582887730855</v>
      </c>
      <c r="N74" s="20">
        <f t="shared" si="9"/>
        <v>283.95021355888036</v>
      </c>
      <c r="O74" s="7">
        <f t="shared" si="11"/>
        <v>15.837012813532823</v>
      </c>
    </row>
    <row r="75" spans="7:15" x14ac:dyDescent="0.3">
      <c r="G75">
        <v>3.5499999999999954</v>
      </c>
      <c r="H75">
        <v>291.17390484366348</v>
      </c>
      <c r="J75" s="7">
        <f t="shared" si="10"/>
        <v>50000</v>
      </c>
      <c r="K75" s="1">
        <f t="shared" si="7"/>
        <v>7.24787797457012E-5</v>
      </c>
      <c r="L75" s="17">
        <f t="shared" si="12"/>
        <v>181181.11235143946</v>
      </c>
      <c r="M75" s="11">
        <f t="shared" si="8"/>
        <v>5.2876437283361684</v>
      </c>
      <c r="N75" s="20">
        <f t="shared" si="9"/>
        <v>289.23785728721651</v>
      </c>
      <c r="O75" s="7">
        <f t="shared" si="11"/>
        <v>16.154271437232993</v>
      </c>
    </row>
    <row r="76" spans="7:15" x14ac:dyDescent="0.3">
      <c r="G76">
        <v>3.5999999999999952</v>
      </c>
      <c r="H76">
        <v>296.56275615698155</v>
      </c>
      <c r="J76" s="7">
        <f t="shared" si="10"/>
        <v>50000</v>
      </c>
      <c r="K76" s="1">
        <f t="shared" si="7"/>
        <v>7.3215272979290874E-5</v>
      </c>
      <c r="L76" s="17">
        <f t="shared" si="12"/>
        <v>183022.02817678996</v>
      </c>
      <c r="M76" s="11">
        <f t="shared" si="8"/>
        <v>5.3413695659357749</v>
      </c>
      <c r="N76" s="20">
        <f t="shared" si="9"/>
        <v>294.57922685315231</v>
      </c>
      <c r="O76" s="7">
        <f t="shared" si="11"/>
        <v>16.47475361118914</v>
      </c>
    </row>
    <row r="77" spans="7:15" x14ac:dyDescent="0.3">
      <c r="G77">
        <v>3.649999999999995</v>
      </c>
      <c r="H77">
        <v>302.00665028736984</v>
      </c>
      <c r="J77" s="7">
        <f t="shared" si="10"/>
        <v>50000</v>
      </c>
      <c r="K77" s="1">
        <f t="shared" si="7"/>
        <v>7.3959249454546213E-5</v>
      </c>
      <c r="L77" s="17">
        <f t="shared" si="12"/>
        <v>184881.64888275432</v>
      </c>
      <c r="M77" s="11">
        <f t="shared" si="8"/>
        <v>5.3956412923611161</v>
      </c>
      <c r="N77" s="20">
        <f t="shared" si="9"/>
        <v>299.97486814551343</v>
      </c>
      <c r="O77" s="7">
        <f t="shared" si="11"/>
        <v>16.798492088730807</v>
      </c>
    </row>
    <row r="78" spans="7:15" x14ac:dyDescent="0.3">
      <c r="G78">
        <v>3.6999999999999948</v>
      </c>
      <c r="H78">
        <v>307.50614945329289</v>
      </c>
      <c r="J78" s="7">
        <f t="shared" si="10"/>
        <v>50000</v>
      </c>
      <c r="K78" s="1">
        <f t="shared" si="7"/>
        <v>7.4710785205982233E-5</v>
      </c>
      <c r="L78" s="17">
        <f t="shared" si="12"/>
        <v>186760.16452286683</v>
      </c>
      <c r="M78" s="11">
        <f t="shared" si="8"/>
        <v>5.4504644541913372</v>
      </c>
      <c r="N78" s="20">
        <f t="shared" si="9"/>
        <v>305.42533259970475</v>
      </c>
      <c r="O78" s="7">
        <f t="shared" si="11"/>
        <v>17.125519955982288</v>
      </c>
    </row>
    <row r="79" spans="7:15" x14ac:dyDescent="0.3">
      <c r="G79">
        <v>3.7499999999999947</v>
      </c>
      <c r="H79">
        <v>313.06182161582842</v>
      </c>
      <c r="J79" s="7">
        <f t="shared" si="10"/>
        <v>50000</v>
      </c>
      <c r="K79" s="1">
        <f t="shared" si="7"/>
        <v>7.546995704067317E-5</v>
      </c>
      <c r="L79" s="17">
        <f t="shared" si="12"/>
        <v>188657.76708172692</v>
      </c>
      <c r="M79" s="11">
        <f t="shared" si="8"/>
        <v>5.5058446543623605</v>
      </c>
      <c r="N79" s="20">
        <f t="shared" si="9"/>
        <v>310.93117725406711</v>
      </c>
      <c r="O79" s="7">
        <f t="shared" si="11"/>
        <v>17.455870635244029</v>
      </c>
    </row>
    <row r="80" spans="7:15" x14ac:dyDescent="0.3">
      <c r="G80">
        <v>3.7999999999999945</v>
      </c>
      <c r="H80">
        <v>318.67424053732327</v>
      </c>
      <c r="J80" s="7">
        <f t="shared" si="10"/>
        <v>50000</v>
      </c>
      <c r="K80" s="1">
        <f t="shared" si="7"/>
        <v>7.6236842546102216E-5</v>
      </c>
      <c r="L80" s="17">
        <f t="shared" si="12"/>
        <v>190574.65049462029</v>
      </c>
      <c r="M80" s="11">
        <f t="shared" si="8"/>
        <v>5.5617875527395189</v>
      </c>
      <c r="N80" s="20">
        <f t="shared" si="9"/>
        <v>316.49296480680664</v>
      </c>
      <c r="O80" s="7">
        <f t="shared" si="11"/>
        <v>17.789577888408402</v>
      </c>
    </row>
    <row r="81" spans="7:15" x14ac:dyDescent="0.3">
      <c r="G81">
        <v>3.8499999999999943</v>
      </c>
      <c r="H81">
        <v>324.34398584064894</v>
      </c>
      <c r="J81" s="7">
        <f t="shared" si="10"/>
        <v>50000</v>
      </c>
      <c r="K81" s="1">
        <f t="shared" si="7"/>
        <v>7.7011520098090922E-5</v>
      </c>
      <c r="L81" s="17">
        <f t="shared" si="12"/>
        <v>192511.01066733891</v>
      </c>
      <c r="M81" s="11">
        <f t="shared" si="8"/>
        <v>5.6182988666959943</v>
      </c>
      <c r="N81" s="20">
        <f t="shared" si="9"/>
        <v>322.11126367350266</v>
      </c>
      <c r="O81" s="7">
        <f t="shared" si="11"/>
        <v>18.126675820410163</v>
      </c>
    </row>
    <row r="82" spans="7:15" x14ac:dyDescent="0.3">
      <c r="G82">
        <v>3.8999999999999941</v>
      </c>
      <c r="H82">
        <v>330.07164306906247</v>
      </c>
      <c r="J82" s="7">
        <f t="shared" si="10"/>
        <v>50000</v>
      </c>
      <c r="K82" s="1">
        <f t="shared" si="7"/>
        <v>7.7794068868809304E-5</v>
      </c>
      <c r="L82" s="17">
        <f t="shared" si="12"/>
        <v>194467.04549620283</v>
      </c>
      <c r="M82" s="11">
        <f t="shared" si="8"/>
        <v>5.6753843716971302</v>
      </c>
      <c r="N82" s="20">
        <f t="shared" si="9"/>
        <v>327.7866480451998</v>
      </c>
      <c r="O82" s="7">
        <f t="shared" si="11"/>
        <v>18.467198882711994</v>
      </c>
    </row>
    <row r="83" spans="7:15" x14ac:dyDescent="0.3">
      <c r="G83">
        <v>3.949999999999994</v>
      </c>
      <c r="H83">
        <v>335.85780374667763</v>
      </c>
      <c r="J83" s="7">
        <f t="shared" si="10"/>
        <v>50000</v>
      </c>
      <c r="K83" s="1">
        <f t="shared" si="7"/>
        <v>7.8584568834867114E-5</v>
      </c>
      <c r="L83" s="17">
        <f t="shared" si="12"/>
        <v>196442.95488828508</v>
      </c>
      <c r="M83" s="11">
        <f t="shared" si="8"/>
        <v>5.733049901890686</v>
      </c>
      <c r="N83" s="20">
        <f t="shared" si="9"/>
        <v>333.51969794709049</v>
      </c>
      <c r="O83" s="7">
        <f t="shared" si="11"/>
        <v>18.811181876825433</v>
      </c>
    </row>
    <row r="84" spans="7:15" x14ac:dyDescent="0.3">
      <c r="G84">
        <v>3.9999999999999938</v>
      </c>
      <c r="H84">
        <v>341.70306543955559</v>
      </c>
      <c r="J84" s="7">
        <f t="shared" si="10"/>
        <v>50000</v>
      </c>
      <c r="K84" s="1">
        <f t="shared" si="7"/>
        <v>7.9383100785487603E-5</v>
      </c>
      <c r="L84" s="17">
        <f t="shared" si="12"/>
        <v>198438.94078184216</v>
      </c>
      <c r="M84" s="11">
        <f t="shared" si="8"/>
        <v>5.7913013507030922</v>
      </c>
      <c r="N84" s="20">
        <f t="shared" si="9"/>
        <v>339.31099929779356</v>
      </c>
      <c r="O84" s="7">
        <f t="shared" si="11"/>
        <v>19.158659957867616</v>
      </c>
    </row>
    <row r="85" spans="7:15" x14ac:dyDescent="0.3">
      <c r="G85">
        <v>4.0499999999999936</v>
      </c>
      <c r="H85">
        <v>347.60803181741784</v>
      </c>
      <c r="J85" s="7">
        <f t="shared" si="10"/>
        <v>50000</v>
      </c>
      <c r="K85" s="1">
        <f t="shared" si="7"/>
        <v>8.0189746330764104E-5</v>
      </c>
      <c r="L85" s="17">
        <f t="shared" si="12"/>
        <v>200455.2071669524</v>
      </c>
      <c r="M85" s="11">
        <f t="shared" si="8"/>
        <v>5.850144671441754</v>
      </c>
      <c r="N85" s="20">
        <f t="shared" si="9"/>
        <v>345.1611439692353</v>
      </c>
      <c r="O85" s="7">
        <f t="shared" si="11"/>
        <v>19.509668638154125</v>
      </c>
    </row>
    <row r="86" spans="7:15" x14ac:dyDescent="0.3">
      <c r="G86">
        <v>4.0999999999999934</v>
      </c>
      <c r="H86">
        <v>353.57331271599054</v>
      </c>
      <c r="J86" s="7">
        <f t="shared" si="10"/>
        <v>50000</v>
      </c>
      <c r="K86" s="1">
        <f t="shared" si="7"/>
        <v>8.1004587910000643E-5</v>
      </c>
      <c r="L86" s="17">
        <f t="shared" si="12"/>
        <v>202491.96010636349</v>
      </c>
      <c r="M86" s="11">
        <f t="shared" si="8"/>
        <v>5.9095858779034813</v>
      </c>
      <c r="N86" s="20">
        <f t="shared" si="9"/>
        <v>351.07072984713875</v>
      </c>
      <c r="O86" s="7">
        <f t="shared" si="11"/>
        <v>19.864243790828329</v>
      </c>
    </row>
    <row r="87" spans="7:15" x14ac:dyDescent="0.3">
      <c r="G87">
        <v>4.1499999999999932</v>
      </c>
      <c r="H87">
        <v>359.59952419998513</v>
      </c>
      <c r="J87" s="7">
        <f t="shared" si="10"/>
        <v>50000</v>
      </c>
      <c r="K87" s="1">
        <f t="shared" si="7"/>
        <v>8.1827708800137196E-5</v>
      </c>
      <c r="L87" s="17">
        <f t="shared" si="12"/>
        <v>204549.40775655219</v>
      </c>
      <c r="M87" s="11">
        <f t="shared" si="8"/>
        <v>5.9696310449890984</v>
      </c>
      <c r="N87" s="20">
        <f t="shared" si="9"/>
        <v>357.04036089212786</v>
      </c>
      <c r="O87" s="7">
        <f t="shared" si="11"/>
        <v>20.222421653527675</v>
      </c>
    </row>
    <row r="88" spans="7:15" x14ac:dyDescent="0.3">
      <c r="G88">
        <v>4.1999999999999931</v>
      </c>
      <c r="H88">
        <v>365.68728862672299</v>
      </c>
      <c r="J88" s="7">
        <f t="shared" si="10"/>
        <v>50000</v>
      </c>
      <c r="K88" s="1">
        <f t="shared" si="7"/>
        <v>8.2659193124260666E-5</v>
      </c>
      <c r="L88" s="17">
        <f t="shared" si="12"/>
        <v>206627.76038899811</v>
      </c>
      <c r="M88" s="11">
        <f t="shared" si="8"/>
        <v>6.0302863093243069</v>
      </c>
      <c r="N88" s="20">
        <f t="shared" si="9"/>
        <v>363.07064720145218</v>
      </c>
      <c r="O88" s="7">
        <f t="shared" si="11"/>
        <v>20.584238832087134</v>
      </c>
    </row>
    <row r="89" spans="7:15" x14ac:dyDescent="0.3">
      <c r="G89">
        <v>4.2499999999999929</v>
      </c>
      <c r="H89">
        <v>371.83723471040867</v>
      </c>
      <c r="J89" s="7">
        <f t="shared" si="10"/>
        <v>50000</v>
      </c>
      <c r="K89" s="1">
        <f t="shared" si="7"/>
        <v>8.3499125860202273E-5</v>
      </c>
      <c r="L89" s="17">
        <f t="shared" si="12"/>
        <v>208727.2304116736</v>
      </c>
      <c r="M89" s="11">
        <f t="shared" si="8"/>
        <v>6.0915578698868487</v>
      </c>
      <c r="N89" s="20">
        <f t="shared" si="9"/>
        <v>369.16220507133903</v>
      </c>
      <c r="O89" s="7">
        <f t="shared" si="11"/>
        <v>20.949732304280346</v>
      </c>
    </row>
    <row r="90" spans="7:15" x14ac:dyDescent="0.3">
      <c r="G90">
        <v>4.2999999999999927</v>
      </c>
      <c r="H90">
        <v>378.04999758706077</v>
      </c>
      <c r="J90" s="7">
        <f t="shared" si="10"/>
        <v>50000</v>
      </c>
      <c r="K90" s="1">
        <f t="shared" si="7"/>
        <v>8.4347592849222226E-5</v>
      </c>
      <c r="L90" s="17">
        <f t="shared" si="12"/>
        <v>210848.03239075126</v>
      </c>
      <c r="M90" s="11">
        <f t="shared" si="8"/>
        <v>6.1534519886400272</v>
      </c>
      <c r="N90" s="20">
        <f t="shared" si="9"/>
        <v>375.31565705997906</v>
      </c>
      <c r="O90" s="7">
        <f t="shared" si="11"/>
        <v>21.318939423598749</v>
      </c>
    </row>
    <row r="91" spans="7:15" x14ac:dyDescent="0.3">
      <c r="G91">
        <v>4.3499999999999925</v>
      </c>
      <c r="H91">
        <v>384.3262188801059</v>
      </c>
      <c r="J91" s="7">
        <f t="shared" si="10"/>
        <v>50000</v>
      </c>
      <c r="K91" s="1">
        <f t="shared" si="7"/>
        <v>8.5204680804782808E-5</v>
      </c>
      <c r="L91" s="17">
        <f t="shared" si="12"/>
        <v>212990.38307253344</v>
      </c>
      <c r="M91" s="11">
        <f t="shared" si="8"/>
        <v>6.2159749911727031</v>
      </c>
      <c r="N91" s="20">
        <f t="shared" si="9"/>
        <v>381.53163205115175</v>
      </c>
      <c r="O91" s="7">
        <f t="shared" si="11"/>
        <v>21.69189792306911</v>
      </c>
    </row>
    <row r="92" spans="7:15" x14ac:dyDescent="0.3">
      <c r="G92">
        <v>4.3999999999999924</v>
      </c>
      <c r="H92">
        <v>390.66654676664177</v>
      </c>
      <c r="J92" s="7">
        <f t="shared" si="10"/>
        <v>50000</v>
      </c>
      <c r="K92" s="1">
        <f t="shared" si="7"/>
        <v>8.6070477321410432E-5</v>
      </c>
      <c r="L92" s="17">
        <f t="shared" si="12"/>
        <v>215154.50140560299</v>
      </c>
      <c r="M92" s="11">
        <f t="shared" si="8"/>
        <v>6.2791332673457534</v>
      </c>
      <c r="N92" s="20">
        <f t="shared" si="9"/>
        <v>387.81076531849749</v>
      </c>
      <c r="O92" s="7">
        <f t="shared" si="11"/>
        <v>22.068645919109855</v>
      </c>
    </row>
    <row r="93" spans="7:15" x14ac:dyDescent="0.3">
      <c r="G93">
        <v>4.4499999999999922</v>
      </c>
      <c r="H93">
        <v>397.07163604437835</v>
      </c>
      <c r="J93" s="7">
        <f t="shared" si="10"/>
        <v>50000</v>
      </c>
      <c r="K93" s="1">
        <f t="shared" si="7"/>
        <v>8.6945070883647871E-5</v>
      </c>
      <c r="L93" s="17">
        <f t="shared" si="12"/>
        <v>217340.60856320057</v>
      </c>
      <c r="M93" s="11">
        <f t="shared" si="8"/>
        <v>6.3429332719451272</v>
      </c>
      <c r="N93" s="20">
        <f t="shared" si="9"/>
        <v>394.15369859044262</v>
      </c>
      <c r="O93" s="7">
        <f t="shared" si="11"/>
        <v>22.449221915426563</v>
      </c>
    </row>
    <row r="94" spans="7:15" x14ac:dyDescent="0.3">
      <c r="G94">
        <v>4.499999999999992</v>
      </c>
      <c r="H94">
        <v>403.5421481992617</v>
      </c>
      <c r="J94" s="7">
        <f t="shared" si="10"/>
        <v>50000</v>
      </c>
      <c r="K94" s="1">
        <f t="shared" si="7"/>
        <v>8.7828550875097369E-5</v>
      </c>
      <c r="L94" s="17">
        <f t="shared" si="12"/>
        <v>219548.92796582801</v>
      </c>
      <c r="M94" s="11">
        <f t="shared" si="8"/>
        <v>6.4073815253415214</v>
      </c>
      <c r="N94" s="20">
        <f t="shared" si="9"/>
        <v>400.56108011578414</v>
      </c>
      <c r="O94" s="7">
        <f t="shared" si="11"/>
        <v>22.833664806947056</v>
      </c>
    </row>
    <row r="95" spans="7:15" x14ac:dyDescent="0.3">
      <c r="G95">
        <v>4.5499999999999918</v>
      </c>
      <c r="H95">
        <v>410.07875147378883</v>
      </c>
      <c r="J95" s="7">
        <f t="shared" si="10"/>
        <v>50000</v>
      </c>
      <c r="K95" s="1">
        <f t="shared" si="7"/>
        <v>8.8721007587555658E-5</v>
      </c>
      <c r="L95" s="17">
        <f t="shared" si="12"/>
        <v>221779.68530408223</v>
      </c>
      <c r="M95" s="11">
        <f t="shared" si="8"/>
        <v>6.4724846141567616</v>
      </c>
      <c r="N95" s="20">
        <f t="shared" si="9"/>
        <v>407.03356472994091</v>
      </c>
      <c r="O95" s="7">
        <f t="shared" si="11"/>
        <v>23.22201388379646</v>
      </c>
    </row>
    <row r="96" spans="7:15" x14ac:dyDescent="0.3">
      <c r="G96">
        <v>4.5999999999999917</v>
      </c>
      <c r="H96">
        <v>416.68212093602119</v>
      </c>
      <c r="J96" s="7">
        <f t="shared" si="10"/>
        <v>50000</v>
      </c>
      <c r="K96" s="1">
        <f t="shared" si="7"/>
        <v>8.9622532230241775E-5</v>
      </c>
      <c r="L96" s="17">
        <f t="shared" si="12"/>
        <v>224033.10856172064</v>
      </c>
      <c r="M96" s="11">
        <f t="shared" si="8"/>
        <v>6.5382491919369574</v>
      </c>
      <c r="N96" s="20">
        <f t="shared" si="9"/>
        <v>413.57181392187789</v>
      </c>
      <c r="O96" s="7">
        <f t="shared" si="11"/>
        <v>23.614308835312677</v>
      </c>
    </row>
    <row r="97" spans="7:15" x14ac:dyDescent="0.3">
      <c r="G97">
        <v>4.6499999999999915</v>
      </c>
      <c r="H97">
        <v>423.35293854930183</v>
      </c>
      <c r="J97" s="7">
        <f t="shared" si="10"/>
        <v>50000</v>
      </c>
      <c r="K97" s="1">
        <f t="shared" si="7"/>
        <v>9.053321693911871E-5</v>
      </c>
      <c r="L97" s="17">
        <f t="shared" si="12"/>
        <v>226309.42803896146</v>
      </c>
      <c r="M97" s="11">
        <f t="shared" si="8"/>
        <v>6.6046819798325007</v>
      </c>
      <c r="N97" s="20">
        <f t="shared" si="9"/>
        <v>420.17649590171038</v>
      </c>
      <c r="O97" s="7">
        <f t="shared" si="11"/>
        <v>24.010589754102625</v>
      </c>
    </row>
    <row r="98" spans="7:15" x14ac:dyDescent="0.3">
      <c r="G98">
        <v>4.6999999999999913</v>
      </c>
      <c r="H98">
        <v>430.09189324268505</v>
      </c>
      <c r="J98" s="7">
        <f t="shared" si="10"/>
        <v>50000</v>
      </c>
      <c r="K98" s="1">
        <f t="shared" si="7"/>
        <v>9.1453154786309658E-5</v>
      </c>
      <c r="L98" s="17">
        <f t="shared" si="12"/>
        <v>228608.87637602005</v>
      </c>
      <c r="M98" s="11">
        <f t="shared" si="8"/>
        <v>6.6717897672849631</v>
      </c>
      <c r="N98" s="20">
        <f t="shared" si="9"/>
        <v>426.84828566899535</v>
      </c>
      <c r="O98" s="7">
        <f t="shared" si="11"/>
        <v>24.410897140139724</v>
      </c>
    </row>
    <row r="99" spans="7:15" x14ac:dyDescent="0.3">
      <c r="G99">
        <v>4.7499999999999911</v>
      </c>
      <c r="H99">
        <v>436.89968098208601</v>
      </c>
      <c r="J99" s="7">
        <f t="shared" si="10"/>
        <v>50000</v>
      </c>
      <c r="K99" s="1">
        <f t="shared" si="7"/>
        <v>9.2382439789610068E-5</v>
      </c>
      <c r="L99" s="17">
        <f t="shared" si="12"/>
        <v>230931.68857688506</v>
      </c>
      <c r="M99" s="11">
        <f t="shared" si="8"/>
        <v>6.7395794127209756</v>
      </c>
      <c r="N99" s="20">
        <f t="shared" si="9"/>
        <v>433.5878650817163</v>
      </c>
      <c r="O99" s="7">
        <f t="shared" si="11"/>
        <v>24.815271904902986</v>
      </c>
    </row>
    <row r="100" spans="7:15" x14ac:dyDescent="0.3">
      <c r="G100">
        <v>4.7999999999999909</v>
      </c>
      <c r="H100">
        <v>443.77700484215643</v>
      </c>
      <c r="J100" s="7">
        <f t="shared" si="10"/>
        <v>50000</v>
      </c>
      <c r="K100" s="1">
        <f t="shared" si="7"/>
        <v>9.3321166922096205E-5</v>
      </c>
      <c r="L100" s="17">
        <f t="shared" si="12"/>
        <v>233278.1020333356</v>
      </c>
      <c r="M100" s="11">
        <f t="shared" si="8"/>
        <v>6.8080578442531667</v>
      </c>
      <c r="N100" s="20">
        <f t="shared" si="9"/>
        <v>440.39592292596944</v>
      </c>
      <c r="O100" s="7">
        <f t="shared" si="11"/>
        <v>25.22375537555817</v>
      </c>
    </row>
    <row r="101" spans="7:15" x14ac:dyDescent="0.3">
      <c r="G101">
        <v>4.8499999999999908</v>
      </c>
      <c r="H101">
        <v>450.72457507889465</v>
      </c>
      <c r="J101" s="7">
        <f t="shared" si="10"/>
        <v>50000</v>
      </c>
      <c r="K101" s="1">
        <f t="shared" si="7"/>
        <v>9.4269432121831469E-5</v>
      </c>
      <c r="L101" s="17">
        <f t="shared" si="12"/>
        <v>235648.3565492031</v>
      </c>
      <c r="M101" s="11">
        <f t="shared" si="8"/>
        <v>6.8772320603882173</v>
      </c>
      <c r="N101" s="20">
        <f t="shared" si="9"/>
        <v>447.27315498635767</v>
      </c>
      <c r="O101" s="7">
        <f t="shared" si="11"/>
        <v>25.636389299181463</v>
      </c>
    </row>
    <row r="102" spans="7:15" x14ac:dyDescent="0.3">
      <c r="G102">
        <v>4.8999999999999906</v>
      </c>
      <c r="H102">
        <v>457.74310920299769</v>
      </c>
      <c r="J102" s="7">
        <f t="shared" si="10"/>
        <v>50000</v>
      </c>
      <c r="K102" s="1">
        <f t="shared" si="7"/>
        <v>9.5227332301671248E-5</v>
      </c>
      <c r="L102" s="17">
        <f t="shared" si="12"/>
        <v>238042.69436487896</v>
      </c>
      <c r="M102" s="11">
        <f t="shared" si="8"/>
        <v>6.9471091307421018</v>
      </c>
      <c r="N102" s="20">
        <f t="shared" si="9"/>
        <v>454.22026411709976</v>
      </c>
      <c r="O102" s="7">
        <f t="shared" si="11"/>
        <v>26.053215847025992</v>
      </c>
    </row>
    <row r="103" spans="7:15" x14ac:dyDescent="0.3">
      <c r="G103">
        <v>4.9499999999999904</v>
      </c>
      <c r="H103">
        <v>464.8333320539615</v>
      </c>
      <c r="J103" s="7">
        <f t="shared" si="10"/>
        <v>50000</v>
      </c>
      <c r="K103" s="1">
        <f t="shared" si="7"/>
        <v>9.6194965359167476E-5</v>
      </c>
      <c r="L103" s="17">
        <f t="shared" si="12"/>
        <v>240461.36018207166</v>
      </c>
      <c r="M103" s="11">
        <f t="shared" si="8"/>
        <v>7.0176961967626097</v>
      </c>
      <c r="N103" s="20">
        <f t="shared" si="9"/>
        <v>461.23796031386235</v>
      </c>
      <c r="O103" s="7">
        <f t="shared" si="11"/>
        <v>26.474277618831749</v>
      </c>
    </row>
    <row r="104" spans="7:15" x14ac:dyDescent="0.3">
      <c r="G104">
        <v>4.9999999999999902</v>
      </c>
      <c r="H104">
        <v>471.99597587493957</v>
      </c>
      <c r="J104" s="7">
        <f t="shared" si="10"/>
        <v>50000</v>
      </c>
      <c r="K104" s="1">
        <f t="shared" si="7"/>
        <v>9.7172430186573671E-5</v>
      </c>
      <c r="L104" s="17">
        <f t="shared" si="12"/>
        <v>242904.60118881534</v>
      </c>
      <c r="M104" s="11">
        <f t="shared" si="8"/>
        <v>7.0890004724592002</v>
      </c>
      <c r="N104" s="20">
        <f t="shared" si="9"/>
        <v>468.32696078632154</v>
      </c>
      <c r="O104" s="7">
        <f t="shared" si="11"/>
        <v>26.899617647179298</v>
      </c>
    </row>
  </sheetData>
  <mergeCells count="2">
    <mergeCell ref="G1:H1"/>
    <mergeCell ref="J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42A0-DDF0-2E44-A67B-6E1D060FEE9A}">
  <dimension ref="A1:O54"/>
  <sheetViews>
    <sheetView workbookViewId="0">
      <selection activeCell="H23" sqref="H23"/>
    </sheetView>
  </sheetViews>
  <sheetFormatPr defaultColWidth="11.19921875" defaultRowHeight="15.6" x14ac:dyDescent="0.3"/>
  <sheetData>
    <row r="1" spans="1:15" x14ac:dyDescent="0.3">
      <c r="H1" t="s">
        <v>30</v>
      </c>
      <c r="K1" t="s">
        <v>36</v>
      </c>
    </row>
    <row r="2" spans="1:15" x14ac:dyDescent="0.3">
      <c r="G2" t="s">
        <v>21</v>
      </c>
      <c r="H2" t="s">
        <v>33</v>
      </c>
      <c r="J2" t="s">
        <v>1</v>
      </c>
      <c r="K2" t="s">
        <v>12</v>
      </c>
      <c r="L2" t="s">
        <v>31</v>
      </c>
      <c r="M2" t="s">
        <v>32</v>
      </c>
      <c r="N2" t="s">
        <v>33</v>
      </c>
      <c r="O2" t="s">
        <v>40</v>
      </c>
    </row>
    <row r="3" spans="1:15" x14ac:dyDescent="0.3">
      <c r="A3" t="s">
        <v>5</v>
      </c>
      <c r="G3" t="s">
        <v>22</v>
      </c>
      <c r="H3" t="s">
        <v>35</v>
      </c>
      <c r="J3" t="s">
        <v>2</v>
      </c>
      <c r="K3" t="s">
        <v>15</v>
      </c>
      <c r="L3" t="s">
        <v>4</v>
      </c>
      <c r="M3" t="s">
        <v>27</v>
      </c>
      <c r="N3" t="s">
        <v>35</v>
      </c>
    </row>
    <row r="4" spans="1:15" x14ac:dyDescent="0.3">
      <c r="A4" t="s">
        <v>6</v>
      </c>
      <c r="B4">
        <v>10</v>
      </c>
      <c r="C4" t="s">
        <v>9</v>
      </c>
      <c r="D4">
        <f>B4/1000</f>
        <v>0.01</v>
      </c>
      <c r="E4" t="s">
        <v>14</v>
      </c>
      <c r="G4" cm="1">
        <f t="array" ref="G4:G54">_xlfn.SEQUENCE(B22+1,1,0,B24)</f>
        <v>0</v>
      </c>
      <c r="H4" s="1">
        <f>B28+(EXP($B$12*J4*J4*$B$10*G4/($B$26*$B$18))-1)/$B$10</f>
        <v>20</v>
      </c>
      <c r="J4">
        <f>$B$14*SIN(2*PI()*0.25*G4)</f>
        <v>0</v>
      </c>
      <c r="K4" s="1">
        <f>B12</f>
        <v>3.5714285714285717E-5</v>
      </c>
      <c r="L4" s="1">
        <f>K4*J4*J4</f>
        <v>0</v>
      </c>
      <c r="M4">
        <v>0</v>
      </c>
      <c r="N4">
        <f>M4+$B$28</f>
        <v>20</v>
      </c>
      <c r="O4">
        <f>$B$30*$B$31*(N4-$B$28)*$B$24</f>
        <v>0</v>
      </c>
    </row>
    <row r="5" spans="1:15" x14ac:dyDescent="0.3">
      <c r="A5" t="s">
        <v>7</v>
      </c>
      <c r="B5">
        <v>50</v>
      </c>
      <c r="C5" t="s">
        <v>9</v>
      </c>
      <c r="D5">
        <f t="shared" ref="D5:D6" si="0">B5/1000</f>
        <v>0.05</v>
      </c>
      <c r="E5" t="s">
        <v>14</v>
      </c>
      <c r="G5">
        <v>0.06</v>
      </c>
      <c r="J5">
        <f t="shared" ref="J5:J54" si="1">$B$14*SIN(2*PI()*0.25*G5)</f>
        <v>4705.415665925716</v>
      </c>
      <c r="K5" s="1">
        <f>$B$12*(1+$B$10*(N4-20))</f>
        <v>3.5714285714285717E-5</v>
      </c>
      <c r="L5" s="1">
        <f>K5*J5*J5-O4</f>
        <v>790.74773532639824</v>
      </c>
      <c r="M5" s="2">
        <f>L5*(G5-G4)/($B$26*$B$18)</f>
        <v>2.7692901864633818E-2</v>
      </c>
      <c r="N5" s="2">
        <f>N4+M5</f>
        <v>20.027692901864633</v>
      </c>
      <c r="O5">
        <f t="shared" ref="O5:O54" si="2">$B$30*$B$31*(N5-$B$28)*$B$24</f>
        <v>1.9938889342535622E-3</v>
      </c>
    </row>
    <row r="6" spans="1:15" x14ac:dyDescent="0.3">
      <c r="A6" t="s">
        <v>8</v>
      </c>
      <c r="B6">
        <v>1000</v>
      </c>
      <c r="C6" t="s">
        <v>9</v>
      </c>
      <c r="D6">
        <f t="shared" si="0"/>
        <v>1</v>
      </c>
      <c r="E6" t="s">
        <v>14</v>
      </c>
      <c r="G6">
        <v>0.12</v>
      </c>
      <c r="J6">
        <f t="shared" si="1"/>
        <v>9369.0657292862306</v>
      </c>
      <c r="K6" s="1">
        <f t="shared" ref="K6:K54" si="3">$B$12*(1+$B$10*(N5-20))</f>
        <v>3.5718142939902583E-5</v>
      </c>
      <c r="L6" s="1">
        <f t="shared" ref="L6:L54" si="4">K6*J6*J6-O5</f>
        <v>3135.3148995931938</v>
      </c>
      <c r="M6" s="2">
        <f t="shared" ref="M6:M54" si="5">L6*(G6-G5)/($B$26*$B$18)</f>
        <v>0.10980236041184394</v>
      </c>
      <c r="N6" s="2">
        <f t="shared" ref="N6:N54" si="6">N5+M6</f>
        <v>20.137495262276477</v>
      </c>
      <c r="O6">
        <f t="shared" si="2"/>
        <v>9.8996588839063704E-3</v>
      </c>
    </row>
    <row r="7" spans="1:15" x14ac:dyDescent="0.3">
      <c r="G7">
        <v>0.18</v>
      </c>
      <c r="J7">
        <f t="shared" si="1"/>
        <v>13949.555301961464</v>
      </c>
      <c r="K7" s="1">
        <f t="shared" si="3"/>
        <v>3.5733436840102799E-5</v>
      </c>
      <c r="L7" s="1">
        <f t="shared" si="4"/>
        <v>6953.362902643019</v>
      </c>
      <c r="M7" s="2">
        <f t="shared" si="5"/>
        <v>0.24351482513268999</v>
      </c>
      <c r="N7" s="2">
        <f t="shared" si="6"/>
        <v>20.381010087409166</v>
      </c>
      <c r="O7">
        <f t="shared" si="2"/>
        <v>2.7432726293459952E-2</v>
      </c>
    </row>
    <row r="8" spans="1:15" x14ac:dyDescent="0.3">
      <c r="G8">
        <v>0.24</v>
      </c>
      <c r="J8">
        <f t="shared" si="1"/>
        <v>18406.227634233896</v>
      </c>
      <c r="K8" s="1">
        <f t="shared" si="3"/>
        <v>3.5767354976460564E-5</v>
      </c>
      <c r="L8" s="1">
        <f t="shared" si="4"/>
        <v>12117.566708243345</v>
      </c>
      <c r="M8" s="2">
        <f t="shared" si="5"/>
        <v>0.4243712257374001</v>
      </c>
      <c r="N8" s="2">
        <f t="shared" si="6"/>
        <v>20.805381313146565</v>
      </c>
      <c r="O8">
        <f t="shared" si="2"/>
        <v>5.7987454546552707E-2</v>
      </c>
    </row>
    <row r="9" spans="1:15" x14ac:dyDescent="0.3">
      <c r="A9" t="s">
        <v>10</v>
      </c>
      <c r="B9" s="1">
        <v>56000000</v>
      </c>
      <c r="C9" t="s">
        <v>11</v>
      </c>
      <c r="G9">
        <v>0.3</v>
      </c>
      <c r="J9">
        <f t="shared" si="1"/>
        <v>22699.524986977336</v>
      </c>
      <c r="K9" s="1">
        <f t="shared" si="3"/>
        <v>3.58264638257597E-5</v>
      </c>
      <c r="L9" s="1">
        <f t="shared" si="4"/>
        <v>18460.187946530914</v>
      </c>
      <c r="M9" s="2">
        <f t="shared" si="5"/>
        <v>0.64649717016889241</v>
      </c>
      <c r="N9" s="2">
        <f t="shared" si="6"/>
        <v>21.451878483315458</v>
      </c>
      <c r="O9">
        <f t="shared" si="2"/>
        <v>0.10453525079871295</v>
      </c>
    </row>
    <row r="10" spans="1:15" x14ac:dyDescent="0.3">
      <c r="A10" t="s">
        <v>13</v>
      </c>
      <c r="B10" s="1">
        <v>3.8999999999999998E-3</v>
      </c>
      <c r="C10" t="s">
        <v>16</v>
      </c>
      <c r="G10">
        <v>0.36</v>
      </c>
      <c r="J10">
        <f t="shared" si="1"/>
        <v>26791.339748949831</v>
      </c>
      <c r="K10" s="1">
        <f t="shared" si="3"/>
        <v>3.5916511645890369E-5</v>
      </c>
      <c r="L10" s="1">
        <f t="shared" si="4"/>
        <v>25779.90141701731</v>
      </c>
      <c r="M10" s="2">
        <f t="shared" si="5"/>
        <v>0.90284201664733033</v>
      </c>
      <c r="N10" s="2">
        <f t="shared" si="6"/>
        <v>22.354720499962788</v>
      </c>
      <c r="O10">
        <f t="shared" si="2"/>
        <v>0.16953987599732076</v>
      </c>
    </row>
    <row r="11" spans="1:15" x14ac:dyDescent="0.3">
      <c r="G11">
        <v>0.42</v>
      </c>
      <c r="J11">
        <f t="shared" si="1"/>
        <v>30645.35268264882</v>
      </c>
      <c r="K11" s="1">
        <f t="shared" si="3"/>
        <v>3.6042264641066248E-5</v>
      </c>
      <c r="L11" s="1">
        <f t="shared" si="4"/>
        <v>33848.477853016047</v>
      </c>
      <c r="M11" s="2">
        <f t="shared" si="5"/>
        <v>1.1854129118231214</v>
      </c>
      <c r="N11" s="2">
        <f t="shared" si="6"/>
        <v>23.540133411785909</v>
      </c>
      <c r="O11">
        <f t="shared" si="2"/>
        <v>0.25488960564858548</v>
      </c>
    </row>
    <row r="12" spans="1:15" x14ac:dyDescent="0.3">
      <c r="A12" t="s">
        <v>0</v>
      </c>
      <c r="B12" s="3">
        <f>D6/(D4*D5*B9)</f>
        <v>3.5714285714285717E-5</v>
      </c>
      <c r="C12" t="s">
        <v>15</v>
      </c>
      <c r="G12">
        <v>0.48</v>
      </c>
      <c r="J12">
        <f t="shared" si="1"/>
        <v>34227.355296434427</v>
      </c>
      <c r="K12" s="1">
        <f t="shared" si="3"/>
        <v>3.6207375725213035E-5</v>
      </c>
      <c r="L12" s="1">
        <f t="shared" si="4"/>
        <v>42417.114851186663</v>
      </c>
      <c r="M12" s="2">
        <f t="shared" si="5"/>
        <v>1.4854965072646722</v>
      </c>
      <c r="N12" s="2">
        <f t="shared" si="6"/>
        <v>25.02562991905058</v>
      </c>
      <c r="O12">
        <f t="shared" si="2"/>
        <v>0.36184535417164176</v>
      </c>
    </row>
    <row r="13" spans="1:15" x14ac:dyDescent="0.3">
      <c r="G13">
        <v>0.54</v>
      </c>
      <c r="J13">
        <f t="shared" si="1"/>
        <v>37505.553481522977</v>
      </c>
      <c r="K13" s="1">
        <f t="shared" si="3"/>
        <v>3.6414284167296337E-5</v>
      </c>
      <c r="L13" s="1">
        <f t="shared" si="4"/>
        <v>51222.393342037118</v>
      </c>
      <c r="M13" s="2">
        <f t="shared" si="5"/>
        <v>1.7938675619566495</v>
      </c>
      <c r="N13" s="2">
        <f t="shared" si="6"/>
        <v>26.819497481007229</v>
      </c>
      <c r="O13">
        <f t="shared" si="2"/>
        <v>0.49100381863252046</v>
      </c>
    </row>
    <row r="14" spans="1:15" x14ac:dyDescent="0.3">
      <c r="A14" t="s">
        <v>1</v>
      </c>
      <c r="B14">
        <v>50000</v>
      </c>
      <c r="C14" t="s">
        <v>2</v>
      </c>
      <c r="G14">
        <v>0.60000000000000009</v>
      </c>
      <c r="J14">
        <f t="shared" si="1"/>
        <v>40450.849718747369</v>
      </c>
      <c r="K14" s="1">
        <f t="shared" si="3"/>
        <v>3.6664144291997438E-5</v>
      </c>
      <c r="L14" s="1">
        <f t="shared" si="4"/>
        <v>59991.993949231197</v>
      </c>
      <c r="M14" s="2">
        <f t="shared" si="5"/>
        <v>2.1009891358259885</v>
      </c>
      <c r="N14" s="2">
        <f t="shared" si="6"/>
        <v>28.920486616833216</v>
      </c>
      <c r="O14">
        <f t="shared" si="2"/>
        <v>0.64227503641199157</v>
      </c>
    </row>
    <row r="15" spans="1:15" x14ac:dyDescent="0.3">
      <c r="G15">
        <v>0.66000000000000014</v>
      </c>
      <c r="J15">
        <f t="shared" si="1"/>
        <v>43037.101350197183</v>
      </c>
      <c r="K15" s="1">
        <f t="shared" si="3"/>
        <v>3.6956782064487487E-5</v>
      </c>
      <c r="L15" s="1">
        <f t="shared" si="4"/>
        <v>68450.41723375197</v>
      </c>
      <c r="M15" s="2">
        <f t="shared" si="5"/>
        <v>2.3972129193200771</v>
      </c>
      <c r="N15" s="2">
        <f t="shared" si="6"/>
        <v>31.317699536153292</v>
      </c>
      <c r="O15">
        <f t="shared" si="2"/>
        <v>0.81487436660303703</v>
      </c>
    </row>
    <row r="16" spans="1:15" x14ac:dyDescent="0.3">
      <c r="A16" t="s">
        <v>3</v>
      </c>
      <c r="B16" s="1">
        <f>B14*B14*B12</f>
        <v>89285.71428571429</v>
      </c>
      <c r="C16" t="s">
        <v>4</v>
      </c>
      <c r="G16">
        <v>0.7200000000000002</v>
      </c>
      <c r="J16">
        <f t="shared" si="1"/>
        <v>45241.352623300976</v>
      </c>
      <c r="K16" s="1">
        <f t="shared" si="3"/>
        <v>3.7290679578249926E-5</v>
      </c>
      <c r="L16" s="1">
        <f t="shared" si="4"/>
        <v>76325.001794955868</v>
      </c>
      <c r="M16" s="2">
        <f t="shared" si="5"/>
        <v>2.6729899942783342</v>
      </c>
      <c r="N16" s="2">
        <f t="shared" si="6"/>
        <v>33.990689530431624</v>
      </c>
      <c r="O16">
        <f t="shared" si="2"/>
        <v>1.007329646191077</v>
      </c>
    </row>
    <row r="17" spans="1:15" x14ac:dyDescent="0.3">
      <c r="G17">
        <v>0.78000000000000025</v>
      </c>
      <c r="J17">
        <f t="shared" si="1"/>
        <v>47044.038447711275</v>
      </c>
      <c r="K17" s="1">
        <f t="shared" si="3"/>
        <v>3.7662988898881551E-5</v>
      </c>
      <c r="L17" s="1">
        <f t="shared" si="4"/>
        <v>83352.518430337965</v>
      </c>
      <c r="M17" s="2">
        <f t="shared" si="5"/>
        <v>2.9191017690472973</v>
      </c>
      <c r="N17" s="2">
        <f t="shared" si="6"/>
        <v>36.909791299478918</v>
      </c>
      <c r="O17">
        <f t="shared" si="2"/>
        <v>1.2175049735624821</v>
      </c>
    </row>
    <row r="18" spans="1:15" x14ac:dyDescent="0.3">
      <c r="A18" t="s">
        <v>17</v>
      </c>
      <c r="B18">
        <v>385</v>
      </c>
      <c r="C18" t="s">
        <v>18</v>
      </c>
      <c r="G18">
        <v>0.8400000000000003</v>
      </c>
      <c r="J18">
        <f t="shared" si="1"/>
        <v>48429.158056431559</v>
      </c>
      <c r="K18" s="1">
        <f t="shared" si="3"/>
        <v>3.8069578073856E-5</v>
      </c>
      <c r="L18" s="1">
        <f t="shared" si="4"/>
        <v>89286.537053060718</v>
      </c>
      <c r="M18" s="2">
        <f t="shared" si="5"/>
        <v>3.1269179764679107</v>
      </c>
      <c r="N18" s="2">
        <f t="shared" si="6"/>
        <v>40.036709275946826</v>
      </c>
      <c r="O18">
        <f t="shared" si="2"/>
        <v>1.4426430678681716</v>
      </c>
    </row>
    <row r="19" spans="1:15" x14ac:dyDescent="0.3">
      <c r="A19" t="s">
        <v>19</v>
      </c>
      <c r="B19">
        <v>8900</v>
      </c>
      <c r="C19" t="s">
        <v>20</v>
      </c>
      <c r="G19">
        <v>0.90000000000000036</v>
      </c>
      <c r="J19">
        <f t="shared" si="1"/>
        <v>49384.417029756885</v>
      </c>
      <c r="K19" s="1">
        <f t="shared" si="3"/>
        <v>3.8505113077721169E-5</v>
      </c>
      <c r="L19" s="1">
        <f t="shared" si="4"/>
        <v>93905.622083144161</v>
      </c>
      <c r="M19" s="2">
        <f t="shared" si="5"/>
        <v>3.2886836859703221</v>
      </c>
      <c r="N19" s="2">
        <f t="shared" si="6"/>
        <v>43.325392961917146</v>
      </c>
      <c r="O19">
        <f t="shared" si="2"/>
        <v>1.6794282932580347</v>
      </c>
    </row>
    <row r="20" spans="1:15" x14ac:dyDescent="0.3">
      <c r="G20">
        <v>0.96000000000000041</v>
      </c>
      <c r="J20">
        <f t="shared" si="1"/>
        <v>49901.33642141358</v>
      </c>
      <c r="K20" s="1">
        <f t="shared" si="3"/>
        <v>3.8963179733981319E-5</v>
      </c>
      <c r="L20" s="1">
        <f t="shared" si="4"/>
        <v>97022.224519234893</v>
      </c>
      <c r="M20" s="2">
        <f t="shared" si="5"/>
        <v>3.3978307142297379</v>
      </c>
      <c r="N20" s="2">
        <f t="shared" si="6"/>
        <v>46.723223676146887</v>
      </c>
      <c r="O20">
        <f t="shared" si="2"/>
        <v>1.9240721046825759</v>
      </c>
    </row>
    <row r="21" spans="1:15" x14ac:dyDescent="0.3">
      <c r="G21">
        <v>1.0200000000000005</v>
      </c>
      <c r="J21">
        <f t="shared" si="1"/>
        <v>49975.328018286571</v>
      </c>
      <c r="K21" s="1">
        <f t="shared" si="3"/>
        <v>3.9436449012034747E-5</v>
      </c>
      <c r="L21" s="1">
        <f t="shared" si="4"/>
        <v>98491.924928325447</v>
      </c>
      <c r="M21" s="2">
        <f t="shared" si="5"/>
        <v>3.4493013253754747</v>
      </c>
      <c r="N21" s="2">
        <f t="shared" si="6"/>
        <v>50.172525001522359</v>
      </c>
      <c r="O21">
        <f t="shared" si="2"/>
        <v>2.1724218001096101</v>
      </c>
    </row>
    <row r="22" spans="1:15" x14ac:dyDescent="0.3">
      <c r="A22" t="s">
        <v>23</v>
      </c>
      <c r="B22">
        <v>50</v>
      </c>
      <c r="C22" t="s">
        <v>25</v>
      </c>
      <c r="G22">
        <v>1.0800000000000005</v>
      </c>
      <c r="J22">
        <f t="shared" si="1"/>
        <v>49605.735065723886</v>
      </c>
      <c r="K22" s="1">
        <f t="shared" si="3"/>
        <v>3.9916887410926334E-5</v>
      </c>
      <c r="L22" s="1">
        <f t="shared" si="4"/>
        <v>98222.468080471153</v>
      </c>
      <c r="M22" s="2">
        <f t="shared" si="5"/>
        <v>3.439864634366423</v>
      </c>
      <c r="N22" s="2">
        <f t="shared" si="6"/>
        <v>53.612389635888782</v>
      </c>
      <c r="O22">
        <f t="shared" si="2"/>
        <v>2.4200920537839927</v>
      </c>
    </row>
    <row r="23" spans="1:15" x14ac:dyDescent="0.3">
      <c r="A23" t="s">
        <v>24</v>
      </c>
      <c r="B23">
        <v>3</v>
      </c>
      <c r="C23" t="s">
        <v>22</v>
      </c>
      <c r="G23">
        <v>1.1400000000000006</v>
      </c>
      <c r="J23">
        <f t="shared" si="1"/>
        <v>48795.838096937361</v>
      </c>
      <c r="K23" s="1">
        <f t="shared" si="3"/>
        <v>4.0396011413570221E-5</v>
      </c>
      <c r="L23" s="1">
        <f t="shared" si="4"/>
        <v>96181.849098314487</v>
      </c>
      <c r="M23" s="2">
        <f t="shared" si="5"/>
        <v>3.3683997933161383</v>
      </c>
      <c r="N23" s="2">
        <f t="shared" si="6"/>
        <v>56.980789429204918</v>
      </c>
      <c r="O23">
        <f t="shared" si="2"/>
        <v>2.6626168389027547</v>
      </c>
    </row>
    <row r="24" spans="1:15" x14ac:dyDescent="0.3">
      <c r="A24" t="s">
        <v>26</v>
      </c>
      <c r="B24">
        <f>B23/B22</f>
        <v>0.06</v>
      </c>
      <c r="C24" t="s">
        <v>22</v>
      </c>
      <c r="G24">
        <v>1.2000000000000006</v>
      </c>
      <c r="J24">
        <f t="shared" si="1"/>
        <v>47552.825814757663</v>
      </c>
      <c r="K24" s="1">
        <f t="shared" si="3"/>
        <v>4.0865181384782115E-5</v>
      </c>
      <c r="L24" s="1">
        <f t="shared" si="4"/>
        <v>92404.596887268039</v>
      </c>
      <c r="M24" s="2">
        <f t="shared" si="5"/>
        <v>3.2361160444979347</v>
      </c>
      <c r="N24" s="2">
        <f t="shared" si="6"/>
        <v>60.216905473702852</v>
      </c>
      <c r="O24">
        <f t="shared" si="2"/>
        <v>2.8956171941066056</v>
      </c>
    </row>
    <row r="25" spans="1:15" x14ac:dyDescent="0.3">
      <c r="G25">
        <v>1.2600000000000007</v>
      </c>
      <c r="J25">
        <f t="shared" si="1"/>
        <v>45887.731284199042</v>
      </c>
      <c r="K25" s="1">
        <f t="shared" si="3"/>
        <v>4.131592611955147E-5</v>
      </c>
      <c r="L25" s="1">
        <f t="shared" si="4"/>
        <v>86995.384099623261</v>
      </c>
      <c r="M25" s="2">
        <f t="shared" si="5"/>
        <v>3.0466791454705384</v>
      </c>
      <c r="N25" s="2">
        <f t="shared" si="6"/>
        <v>63.263584619173393</v>
      </c>
      <c r="O25">
        <f t="shared" si="2"/>
        <v>3.1149780925804849</v>
      </c>
    </row>
    <row r="26" spans="1:15" x14ac:dyDescent="0.3">
      <c r="A26" t="s">
        <v>28</v>
      </c>
      <c r="B26">
        <f>D4*D5*D6*B19</f>
        <v>4.45</v>
      </c>
      <c r="C26" t="s">
        <v>29</v>
      </c>
      <c r="G26">
        <v>1.3200000000000007</v>
      </c>
      <c r="J26">
        <f t="shared" si="1"/>
        <v>43815.334002193151</v>
      </c>
      <c r="K26" s="1">
        <f t="shared" si="3"/>
        <v>4.1740285000527725E-5</v>
      </c>
      <c r="L26" s="1">
        <f t="shared" si="4"/>
        <v>80129.195189245293</v>
      </c>
      <c r="M26" s="2">
        <f t="shared" si="5"/>
        <v>2.8062172545482107</v>
      </c>
      <c r="N26" s="2">
        <f t="shared" si="6"/>
        <v>66.069801873721602</v>
      </c>
      <c r="O26">
        <f t="shared" si="2"/>
        <v>3.3170257349079559</v>
      </c>
    </row>
    <row r="27" spans="1:15" x14ac:dyDescent="0.3">
      <c r="G27">
        <v>1.3800000000000008</v>
      </c>
      <c r="J27">
        <f t="shared" si="1"/>
        <v>41354.028713728061</v>
      </c>
      <c r="K27" s="1">
        <f t="shared" si="3"/>
        <v>4.2131150975268366E-5</v>
      </c>
      <c r="L27" s="1">
        <f t="shared" si="4"/>
        <v>72047.510576927059</v>
      </c>
      <c r="M27" s="2">
        <f t="shared" si="5"/>
        <v>2.5231872958503589</v>
      </c>
      <c r="N27" s="2">
        <f t="shared" si="6"/>
        <v>68.592989169571965</v>
      </c>
      <c r="O27">
        <f t="shared" si="2"/>
        <v>3.4986952202091817</v>
      </c>
    </row>
    <row r="28" spans="1:15" x14ac:dyDescent="0.3">
      <c r="A28" t="s">
        <v>34</v>
      </c>
      <c r="B28">
        <v>20</v>
      </c>
      <c r="C28" t="s">
        <v>35</v>
      </c>
      <c r="G28">
        <v>1.4400000000000008</v>
      </c>
      <c r="J28">
        <f t="shared" si="1"/>
        <v>38525.662138789419</v>
      </c>
      <c r="K28" s="1">
        <f t="shared" si="3"/>
        <v>4.2482594920047529E-5</v>
      </c>
      <c r="L28" s="1">
        <f t="shared" si="4"/>
        <v>63050.300558753232</v>
      </c>
      <c r="M28" s="2">
        <f t="shared" si="5"/>
        <v>2.2080945766964524</v>
      </c>
      <c r="N28" s="2">
        <f t="shared" si="6"/>
        <v>70.801083746268418</v>
      </c>
      <c r="O28">
        <f t="shared" si="2"/>
        <v>3.6576780297313265</v>
      </c>
    </row>
    <row r="29" spans="1:15" x14ac:dyDescent="0.3">
      <c r="G29">
        <v>1.5000000000000009</v>
      </c>
      <c r="J29">
        <f t="shared" si="1"/>
        <v>35355.339059327336</v>
      </c>
      <c r="K29" s="1">
        <f t="shared" si="3"/>
        <v>4.2790150950373107E-5</v>
      </c>
      <c r="L29" s="1">
        <f t="shared" si="4"/>
        <v>53484.031009936531</v>
      </c>
      <c r="M29" s="2">
        <f t="shared" si="5"/>
        <v>1.8730727334575774</v>
      </c>
      <c r="N29" s="2">
        <f t="shared" si="6"/>
        <v>72.674156479725994</v>
      </c>
      <c r="O29">
        <f t="shared" si="2"/>
        <v>3.7925392665402722</v>
      </c>
    </row>
    <row r="30" spans="1:15" x14ac:dyDescent="0.3">
      <c r="A30" t="s">
        <v>37</v>
      </c>
      <c r="B30">
        <v>10</v>
      </c>
      <c r="C30" t="s">
        <v>38</v>
      </c>
      <c r="G30">
        <v>1.5600000000000009</v>
      </c>
      <c r="J30">
        <f t="shared" si="1"/>
        <v>31871.199487434427</v>
      </c>
      <c r="K30" s="1">
        <f t="shared" si="3"/>
        <v>4.3051043223961843E-5</v>
      </c>
      <c r="L30" s="1">
        <f t="shared" si="4"/>
        <v>43726.310148694574</v>
      </c>
      <c r="M30" s="2">
        <f t="shared" si="5"/>
        <v>1.531346043438889</v>
      </c>
      <c r="N30" s="2">
        <f t="shared" si="6"/>
        <v>74.205502523164881</v>
      </c>
      <c r="O30">
        <f t="shared" si="2"/>
        <v>3.9027961816678722</v>
      </c>
    </row>
    <row r="31" spans="1:15" x14ac:dyDescent="0.3">
      <c r="A31" t="s">
        <v>6</v>
      </c>
      <c r="B31">
        <f>(2*D4+2*D5)*D6</f>
        <v>0.12000000000000001</v>
      </c>
      <c r="C31" t="s">
        <v>39</v>
      </c>
      <c r="G31">
        <v>1.620000000000001</v>
      </c>
      <c r="J31">
        <f t="shared" si="1"/>
        <v>28104.168892606467</v>
      </c>
      <c r="K31" s="1">
        <f t="shared" si="3"/>
        <v>4.3264337851440825E-5</v>
      </c>
      <c r="L31" s="1">
        <f t="shared" si="4"/>
        <v>34168.188244668665</v>
      </c>
      <c r="M31" s="2">
        <f t="shared" si="5"/>
        <v>1.1966095401605847</v>
      </c>
      <c r="N31" s="2">
        <f t="shared" si="6"/>
        <v>75.402112063325461</v>
      </c>
      <c r="O31">
        <f t="shared" si="2"/>
        <v>3.9889520685594335</v>
      </c>
    </row>
    <row r="32" spans="1:15" x14ac:dyDescent="0.3">
      <c r="G32">
        <v>1.680000000000001</v>
      </c>
      <c r="J32">
        <f t="shared" si="1"/>
        <v>24087.683705085703</v>
      </c>
      <c r="K32" s="1">
        <f t="shared" si="3"/>
        <v>4.3431008465963192E-5</v>
      </c>
      <c r="L32" s="1">
        <f t="shared" si="4"/>
        <v>25195.399044106893</v>
      </c>
      <c r="M32" s="2">
        <f t="shared" si="5"/>
        <v>0.88237206633381859</v>
      </c>
      <c r="N32" s="2">
        <f t="shared" si="6"/>
        <v>76.284484129659276</v>
      </c>
      <c r="O32">
        <f t="shared" si="2"/>
        <v>4.0524828573354679</v>
      </c>
    </row>
    <row r="33" spans="7:15" x14ac:dyDescent="0.3">
      <c r="G33">
        <v>1.7400000000000011</v>
      </c>
      <c r="J33">
        <f t="shared" si="1"/>
        <v>19857.394531738952</v>
      </c>
      <c r="K33" s="1">
        <f t="shared" si="3"/>
        <v>4.3553910289488259E-5</v>
      </c>
      <c r="L33" s="1">
        <f t="shared" si="4"/>
        <v>17169.956328319196</v>
      </c>
      <c r="M33" s="2">
        <f t="shared" si="5"/>
        <v>0.60131176401526487</v>
      </c>
      <c r="N33" s="2">
        <f t="shared" si="6"/>
        <v>76.88579589367454</v>
      </c>
      <c r="O33">
        <f t="shared" si="2"/>
        <v>4.0957773043445673</v>
      </c>
    </row>
    <row r="34" spans="7:15" x14ac:dyDescent="0.3">
      <c r="G34">
        <v>1.8000000000000012</v>
      </c>
      <c r="J34">
        <f t="shared" si="1"/>
        <v>15450.849718747291</v>
      </c>
      <c r="K34" s="1">
        <f t="shared" si="3"/>
        <v>4.3637664428047523E-5</v>
      </c>
      <c r="L34" s="1">
        <f t="shared" si="4"/>
        <v>10413.469611352994</v>
      </c>
      <c r="M34" s="2">
        <f t="shared" si="5"/>
        <v>0.36469177100900635</v>
      </c>
      <c r="N34" s="2">
        <f t="shared" si="6"/>
        <v>77.250487664683547</v>
      </c>
      <c r="O34">
        <f t="shared" si="2"/>
        <v>4.1220351118572163</v>
      </c>
    </row>
    <row r="35" spans="7:15" x14ac:dyDescent="0.3">
      <c r="G35">
        <v>1.8600000000000012</v>
      </c>
      <c r="J35">
        <f t="shared" si="1"/>
        <v>10907.162069827051</v>
      </c>
      <c r="K35" s="1">
        <f t="shared" si="3"/>
        <v>4.3688460781866641E-5</v>
      </c>
      <c r="L35" s="1">
        <f t="shared" si="4"/>
        <v>5193.3274471792665</v>
      </c>
      <c r="M35" s="2">
        <f t="shared" si="5"/>
        <v>0.18187634427594121</v>
      </c>
      <c r="N35" s="2">
        <f t="shared" si="6"/>
        <v>77.432364008959482</v>
      </c>
      <c r="O35">
        <f t="shared" si="2"/>
        <v>4.1351302086450827</v>
      </c>
    </row>
    <row r="36" spans="7:15" x14ac:dyDescent="0.3">
      <c r="G36">
        <v>1.9200000000000013</v>
      </c>
      <c r="J36">
        <f t="shared" si="1"/>
        <v>6266.6616782151168</v>
      </c>
      <c r="K36" s="1">
        <f t="shared" si="3"/>
        <v>4.3713793558390793E-5</v>
      </c>
      <c r="L36" s="1">
        <f t="shared" si="4"/>
        <v>1712.5513806416106</v>
      </c>
      <c r="M36" s="2">
        <f t="shared" si="5"/>
        <v>5.9975533540637227E-2</v>
      </c>
      <c r="N36" s="2">
        <f t="shared" si="6"/>
        <v>77.492339542500119</v>
      </c>
      <c r="O36">
        <f t="shared" si="2"/>
        <v>4.1394484470600093</v>
      </c>
    </row>
    <row r="37" spans="7:15" x14ac:dyDescent="0.3">
      <c r="G37">
        <v>1.9800000000000013</v>
      </c>
      <c r="J37">
        <f t="shared" si="1"/>
        <v>1570.5379539063231</v>
      </c>
      <c r="K37" s="1">
        <f t="shared" si="3"/>
        <v>4.3722147293419661E-5</v>
      </c>
      <c r="L37" s="1">
        <f t="shared" si="4"/>
        <v>103.70513943921303</v>
      </c>
      <c r="M37" s="2">
        <f t="shared" si="5"/>
        <v>3.6318741376639646E-3</v>
      </c>
      <c r="N37" s="2">
        <f t="shared" si="6"/>
        <v>77.495971416637786</v>
      </c>
      <c r="O37">
        <f t="shared" si="2"/>
        <v>4.1397099419979213</v>
      </c>
    </row>
    <row r="38" spans="7:15" x14ac:dyDescent="0.3">
      <c r="G38">
        <v>2.0400000000000014</v>
      </c>
      <c r="J38">
        <f t="shared" si="1"/>
        <v>-3139.5259764657776</v>
      </c>
      <c r="K38" s="1">
        <f t="shared" si="3"/>
        <v>4.3722653161603124E-5</v>
      </c>
      <c r="L38" s="1">
        <f t="shared" si="4"/>
        <v>426.81801443644548</v>
      </c>
      <c r="M38" s="2">
        <f t="shared" si="5"/>
        <v>1.4947661384028456E-2</v>
      </c>
      <c r="N38" s="2">
        <f t="shared" si="6"/>
        <v>77.510919078021814</v>
      </c>
      <c r="O38">
        <f t="shared" si="2"/>
        <v>4.1407861736175704</v>
      </c>
    </row>
    <row r="39" spans="7:15" x14ac:dyDescent="0.3">
      <c r="G39">
        <v>2.1000000000000014</v>
      </c>
      <c r="J39">
        <f t="shared" si="1"/>
        <v>-7821.7232520116459</v>
      </c>
      <c r="K39" s="1">
        <f t="shared" si="3"/>
        <v>4.3724735157295903E-5</v>
      </c>
      <c r="L39" s="1">
        <f t="shared" si="4"/>
        <v>2670.91029216375</v>
      </c>
      <c r="M39" s="2">
        <f t="shared" si="5"/>
        <v>9.3538372992747781E-2</v>
      </c>
      <c r="N39" s="2">
        <f t="shared" si="6"/>
        <v>77.604457451014568</v>
      </c>
      <c r="O39">
        <f t="shared" si="2"/>
        <v>4.1475209364730494</v>
      </c>
    </row>
    <row r="40" spans="7:15" x14ac:dyDescent="0.3">
      <c r="G40">
        <v>2.1600000000000015</v>
      </c>
      <c r="J40">
        <f t="shared" si="1"/>
        <v>-12434.494358242837</v>
      </c>
      <c r="K40" s="1">
        <f t="shared" si="3"/>
        <v>4.3737763716391314E-5</v>
      </c>
      <c r="L40" s="1">
        <f t="shared" si="4"/>
        <v>6758.4389809854883</v>
      </c>
      <c r="M40" s="2">
        <f t="shared" si="5"/>
        <v>0.23668836355413958</v>
      </c>
      <c r="N40" s="2">
        <f t="shared" si="6"/>
        <v>77.841145814568705</v>
      </c>
      <c r="O40">
        <f t="shared" si="2"/>
        <v>4.1645624986489471</v>
      </c>
    </row>
    <row r="41" spans="7:15" x14ac:dyDescent="0.3">
      <c r="G41">
        <v>2.2200000000000015</v>
      </c>
      <c r="J41">
        <f t="shared" si="1"/>
        <v>-16936.896012264679</v>
      </c>
      <c r="K41" s="1">
        <f t="shared" si="3"/>
        <v>4.3770731024172073E-5</v>
      </c>
      <c r="L41" s="1">
        <f t="shared" si="4"/>
        <v>12551.839342589523</v>
      </c>
      <c r="M41" s="2">
        <f t="shared" si="5"/>
        <v>0.43957995654771459</v>
      </c>
      <c r="N41" s="2">
        <f t="shared" si="6"/>
        <v>78.280725771116423</v>
      </c>
      <c r="O41">
        <f t="shared" si="2"/>
        <v>4.1962122555203827</v>
      </c>
    </row>
    <row r="42" spans="7:15" x14ac:dyDescent="0.3">
      <c r="G42">
        <v>2.2800000000000016</v>
      </c>
      <c r="J42">
        <f t="shared" si="1"/>
        <v>-21288.964578253737</v>
      </c>
      <c r="K42" s="1">
        <f t="shared" si="3"/>
        <v>4.3831958232405507E-5</v>
      </c>
      <c r="L42" s="1">
        <f t="shared" si="4"/>
        <v>19861.324459504256</v>
      </c>
      <c r="M42" s="2">
        <f t="shared" si="5"/>
        <v>0.69556659423333222</v>
      </c>
      <c r="N42" s="2">
        <f t="shared" si="6"/>
        <v>78.97629236534975</v>
      </c>
      <c r="O42">
        <f t="shared" si="2"/>
        <v>4.2462930503051828</v>
      </c>
    </row>
    <row r="43" spans="7:15" x14ac:dyDescent="0.3">
      <c r="G43">
        <v>2.3400000000000016</v>
      </c>
      <c r="J43">
        <f t="shared" si="1"/>
        <v>-25452.070787518678</v>
      </c>
      <c r="K43" s="1">
        <f t="shared" si="3"/>
        <v>4.3928840722316576E-5</v>
      </c>
      <c r="L43" s="1">
        <f t="shared" si="4"/>
        <v>28453.204088589348</v>
      </c>
      <c r="M43" s="2">
        <f t="shared" si="5"/>
        <v>0.99646417353880778</v>
      </c>
      <c r="N43" s="2">
        <f t="shared" si="6"/>
        <v>79.972756538888561</v>
      </c>
      <c r="O43">
        <f t="shared" si="2"/>
        <v>4.3180384707999773</v>
      </c>
    </row>
    <row r="44" spans="7:15" x14ac:dyDescent="0.3">
      <c r="G44">
        <v>2.4000000000000017</v>
      </c>
      <c r="J44">
        <f t="shared" si="1"/>
        <v>-29389.262614623756</v>
      </c>
      <c r="K44" s="1">
        <f t="shared" si="3"/>
        <v>4.4067633946488054E-5</v>
      </c>
      <c r="L44" s="1">
        <f t="shared" si="4"/>
        <v>38058.164655440596</v>
      </c>
      <c r="M44" s="2">
        <f t="shared" si="5"/>
        <v>1.3328410210573109</v>
      </c>
      <c r="N44" s="2">
        <f t="shared" si="6"/>
        <v>81.305597559945866</v>
      </c>
      <c r="O44">
        <f t="shared" si="2"/>
        <v>4.4140030243161021</v>
      </c>
    </row>
    <row r="45" spans="7:15" x14ac:dyDescent="0.3">
      <c r="G45">
        <v>2.4600000000000017</v>
      </c>
      <c r="J45">
        <f t="shared" si="1"/>
        <v>-33065.593266182688</v>
      </c>
      <c r="K45" s="1">
        <f t="shared" si="3"/>
        <v>4.4253279660135318E-5</v>
      </c>
      <c r="L45" s="1">
        <f t="shared" si="4"/>
        <v>48379.177277607341</v>
      </c>
      <c r="M45" s="2">
        <f t="shared" si="5"/>
        <v>1.6942948411828063</v>
      </c>
      <c r="N45" s="2">
        <f t="shared" si="6"/>
        <v>82.999892401128676</v>
      </c>
      <c r="O45">
        <f t="shared" si="2"/>
        <v>4.5359922528812646</v>
      </c>
    </row>
    <row r="46" spans="7:15" x14ac:dyDescent="0.3">
      <c r="G46">
        <v>2.5200000000000018</v>
      </c>
      <c r="J46">
        <f t="shared" si="1"/>
        <v>-36448.43137107067</v>
      </c>
      <c r="K46" s="1">
        <f t="shared" si="3"/>
        <v>4.4489270727300069E-5</v>
      </c>
      <c r="L46" s="1">
        <f t="shared" si="4"/>
        <v>59098.93294493181</v>
      </c>
      <c r="M46" s="2">
        <f t="shared" si="5"/>
        <v>2.0697131047400625</v>
      </c>
      <c r="N46" s="2">
        <f t="shared" si="6"/>
        <v>85.069605505868736</v>
      </c>
      <c r="O46">
        <f t="shared" si="2"/>
        <v>4.6850115964225498</v>
      </c>
    </row>
    <row r="47" spans="7:15" x14ac:dyDescent="0.3">
      <c r="G47">
        <v>2.5800000000000018</v>
      </c>
      <c r="J47">
        <f t="shared" si="1"/>
        <v>-39507.750618784601</v>
      </c>
      <c r="K47" s="1">
        <f t="shared" si="3"/>
        <v>4.4777552195460291E-5</v>
      </c>
      <c r="L47" s="1">
        <f t="shared" si="4"/>
        <v>69886.910736488513</v>
      </c>
      <c r="M47" s="2">
        <f t="shared" si="5"/>
        <v>2.4475205861312213</v>
      </c>
      <c r="N47" s="2">
        <f t="shared" si="6"/>
        <v>87.517126091999955</v>
      </c>
      <c r="O47">
        <f t="shared" si="2"/>
        <v>4.8612330786239966</v>
      </c>
    </row>
    <row r="48" spans="7:15" x14ac:dyDescent="0.3">
      <c r="G48">
        <v>2.6400000000000019</v>
      </c>
      <c r="J48">
        <f t="shared" si="1"/>
        <v>-42216.396275100837</v>
      </c>
      <c r="K48" s="1">
        <f t="shared" si="3"/>
        <v>4.5118456848528568E-5</v>
      </c>
      <c r="L48" s="1">
        <f t="shared" si="4"/>
        <v>80406.34056942715</v>
      </c>
      <c r="M48" s="2">
        <f t="shared" si="5"/>
        <v>2.8159232068674349</v>
      </c>
      <c r="N48" s="2">
        <f t="shared" si="6"/>
        <v>90.333049298867394</v>
      </c>
      <c r="O48">
        <f t="shared" si="2"/>
        <v>5.0639795495184527</v>
      </c>
    </row>
    <row r="49" spans="7:15" x14ac:dyDescent="0.3">
      <c r="G49">
        <v>2.700000000000002</v>
      </c>
      <c r="J49">
        <f t="shared" si="1"/>
        <v>-44550.326209418454</v>
      </c>
      <c r="K49" s="1">
        <f t="shared" si="3"/>
        <v>4.5510674723770822E-5</v>
      </c>
      <c r="L49" s="1">
        <f t="shared" si="4"/>
        <v>90321.408705804628</v>
      </c>
      <c r="M49" s="2">
        <f t="shared" si="5"/>
        <v>3.1631603807665449</v>
      </c>
      <c r="N49" s="2">
        <f t="shared" si="6"/>
        <v>93.496209679633935</v>
      </c>
      <c r="O49">
        <f t="shared" si="2"/>
        <v>5.2917270969336441</v>
      </c>
    </row>
    <row r="50" spans="7:15" x14ac:dyDescent="0.3">
      <c r="G50">
        <v>2.760000000000002</v>
      </c>
      <c r="J50">
        <f t="shared" si="1"/>
        <v>-46488.824294412625</v>
      </c>
      <c r="K50" s="1">
        <f t="shared" si="3"/>
        <v>4.5951257776806154E-5</v>
      </c>
      <c r="L50" s="1">
        <f t="shared" si="4"/>
        <v>99305.062131218307</v>
      </c>
      <c r="M50" s="2">
        <f t="shared" si="5"/>
        <v>3.4777783323350961</v>
      </c>
      <c r="N50" s="2">
        <f t="shared" si="6"/>
        <v>96.973988011969027</v>
      </c>
      <c r="O50">
        <f t="shared" si="2"/>
        <v>5.5421271368617706</v>
      </c>
    </row>
    <row r="51" spans="7:15" x14ac:dyDescent="0.3">
      <c r="G51">
        <v>2.8200000000000021</v>
      </c>
      <c r="J51">
        <f t="shared" si="1"/>
        <v>-48014.6842838472</v>
      </c>
      <c r="K51" s="1">
        <f t="shared" si="3"/>
        <v>4.6435662615952828E-5</v>
      </c>
      <c r="L51" s="1">
        <f t="shared" si="4"/>
        <v>107047.69450010303</v>
      </c>
      <c r="M51" s="2">
        <f t="shared" si="5"/>
        <v>3.7489342886363271</v>
      </c>
      <c r="N51" s="2">
        <f t="shared" si="6"/>
        <v>100.72292230060535</v>
      </c>
      <c r="O51">
        <f t="shared" si="2"/>
        <v>5.8120504056435855</v>
      </c>
    </row>
    <row r="52" spans="7:15" x14ac:dyDescent="0.3">
      <c r="G52">
        <v>2.8800000000000021</v>
      </c>
      <c r="J52">
        <f t="shared" si="1"/>
        <v>-49114.36253643447</v>
      </c>
      <c r="K52" s="1">
        <f t="shared" si="3"/>
        <v>4.6957835606155746E-5</v>
      </c>
      <c r="L52" s="1">
        <f t="shared" si="4"/>
        <v>113266.84667580134</v>
      </c>
      <c r="M52" s="2">
        <f t="shared" si="5"/>
        <v>3.9667362034426303</v>
      </c>
      <c r="N52" s="2">
        <f t="shared" si="6"/>
        <v>104.68965850404798</v>
      </c>
      <c r="O52">
        <f t="shared" si="2"/>
        <v>6.0976554122914557</v>
      </c>
    </row>
    <row r="53" spans="7:15" x14ac:dyDescent="0.3">
      <c r="G53">
        <v>2.9400000000000022</v>
      </c>
      <c r="J53">
        <f t="shared" si="1"/>
        <v>-49778.098230154013</v>
      </c>
      <c r="K53" s="1">
        <f t="shared" si="3"/>
        <v>4.7510345291635261E-5</v>
      </c>
      <c r="L53" s="1">
        <f t="shared" si="4"/>
        <v>117717.84203124573</v>
      </c>
      <c r="M53" s="2">
        <f t="shared" si="5"/>
        <v>4.1226152177876845</v>
      </c>
      <c r="N53" s="2">
        <f t="shared" si="6"/>
        <v>108.81227372183567</v>
      </c>
      <c r="O53">
        <f t="shared" si="2"/>
        <v>6.3944837079721681</v>
      </c>
    </row>
    <row r="54" spans="7:15" x14ac:dyDescent="0.3">
      <c r="G54">
        <v>3.0000000000000022</v>
      </c>
      <c r="J54">
        <f t="shared" si="1"/>
        <v>-50000</v>
      </c>
      <c r="K54" s="1">
        <f t="shared" si="3"/>
        <v>4.8084566696969972E-5</v>
      </c>
      <c r="L54" s="1">
        <f t="shared" si="4"/>
        <v>120205.02225871696</v>
      </c>
      <c r="M54" s="2">
        <f t="shared" si="5"/>
        <v>4.2097191510421856</v>
      </c>
      <c r="N54" s="2">
        <f t="shared" si="6"/>
        <v>113.02199287287785</v>
      </c>
      <c r="O54">
        <f t="shared" si="2"/>
        <v>6.6975834868472051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99EA-2B4C-8642-A5F0-D7209D3ADD8D}">
  <dimension ref="A1:M54"/>
  <sheetViews>
    <sheetView zoomScale="71" zoomScaleNormal="71" workbookViewId="0">
      <selection activeCell="H26" sqref="H26"/>
    </sheetView>
  </sheetViews>
  <sheetFormatPr defaultColWidth="11.19921875" defaultRowHeight="15.6" x14ac:dyDescent="0.3"/>
  <sheetData>
    <row r="1" spans="1:13" x14ac:dyDescent="0.3">
      <c r="H1" t="s">
        <v>30</v>
      </c>
      <c r="J1" t="s">
        <v>36</v>
      </c>
    </row>
    <row r="2" spans="1:13" x14ac:dyDescent="0.3">
      <c r="G2" t="s">
        <v>21</v>
      </c>
      <c r="H2" t="s">
        <v>33</v>
      </c>
      <c r="J2" t="s">
        <v>12</v>
      </c>
      <c r="K2" t="s">
        <v>31</v>
      </c>
      <c r="L2" t="s">
        <v>32</v>
      </c>
      <c r="M2" t="s">
        <v>33</v>
      </c>
    </row>
    <row r="3" spans="1:13" x14ac:dyDescent="0.3">
      <c r="A3" t="s">
        <v>5</v>
      </c>
      <c r="G3" t="s">
        <v>22</v>
      </c>
      <c r="H3" t="s">
        <v>35</v>
      </c>
      <c r="J3" t="s">
        <v>15</v>
      </c>
      <c r="K3" t="s">
        <v>4</v>
      </c>
      <c r="L3" t="s">
        <v>27</v>
      </c>
      <c r="M3" t="s">
        <v>35</v>
      </c>
    </row>
    <row r="4" spans="1:13" x14ac:dyDescent="0.3">
      <c r="A4" t="s">
        <v>6</v>
      </c>
      <c r="B4">
        <v>10</v>
      </c>
      <c r="C4" t="s">
        <v>9</v>
      </c>
      <c r="D4">
        <f>B4/1000</f>
        <v>0.01</v>
      </c>
      <c r="E4" t="s">
        <v>14</v>
      </c>
      <c r="G4" cm="1">
        <f t="array" ref="G4:G54">_xlfn.SEQUENCE(B22+1,1,0,B24)</f>
        <v>0</v>
      </c>
      <c r="H4" s="1" cm="1">
        <f t="array" ref="H4:H54">B28+(EXP($B$16*$B$10*_xlfn.ANCHORARRAY(G4)/($B$26*$B$18))-1)/$B$10</f>
        <v>20</v>
      </c>
      <c r="J4" s="1">
        <f>B12</f>
        <v>3.5714285714285717E-5</v>
      </c>
      <c r="K4" s="1">
        <f>J4*$B$14*$B$14</f>
        <v>89285.71428571429</v>
      </c>
      <c r="L4">
        <v>0</v>
      </c>
      <c r="M4">
        <f>L4+$B$28</f>
        <v>20</v>
      </c>
    </row>
    <row r="5" spans="1:13" x14ac:dyDescent="0.3">
      <c r="A5" t="s">
        <v>7</v>
      </c>
      <c r="B5">
        <v>50</v>
      </c>
      <c r="C5" t="s">
        <v>9</v>
      </c>
      <c r="D5">
        <f t="shared" ref="D5:D6" si="0">B5/1000</f>
        <v>0.05</v>
      </c>
      <c r="E5" t="s">
        <v>14</v>
      </c>
      <c r="G5">
        <v>0.06</v>
      </c>
      <c r="H5">
        <v>23.14603290138529</v>
      </c>
      <c r="J5" s="1">
        <f>$B$12*(1+$B$10*(M4-20))</f>
        <v>3.5714285714285717E-5</v>
      </c>
      <c r="K5" s="1">
        <f>J5*$B$14*$B$14</f>
        <v>89285.71428571429</v>
      </c>
      <c r="L5" s="2">
        <f>K5*(G5-G4)/($B$26*$B$18)</f>
        <v>3.1268891622021635</v>
      </c>
      <c r="M5" s="2">
        <f>M4+L5</f>
        <v>23.126889162202165</v>
      </c>
    </row>
    <row r="6" spans="1:13" x14ac:dyDescent="0.3">
      <c r="A6" t="s">
        <v>8</v>
      </c>
      <c r="B6">
        <v>1000</v>
      </c>
      <c r="C6" t="s">
        <v>9</v>
      </c>
      <c r="D6">
        <f t="shared" si="0"/>
        <v>1</v>
      </c>
      <c r="E6" t="s">
        <v>14</v>
      </c>
      <c r="G6">
        <v>0.12</v>
      </c>
      <c r="H6">
        <v>26.330666142535353</v>
      </c>
      <c r="J6" s="1">
        <f t="shared" ref="J6:J54" si="1">$B$12*(1+$B$10*(M5-20))</f>
        <v>3.6149816704735303E-5</v>
      </c>
      <c r="K6" s="1">
        <f t="shared" ref="K6:K54" si="2">J6*$B$14*$B$14</f>
        <v>90374.541761838263</v>
      </c>
      <c r="L6" s="2">
        <f t="shared" ref="L6:L18" si="3">K6*(G6-G5)/($B$26*$B$18)</f>
        <v>3.1650211619496837</v>
      </c>
      <c r="M6" s="2">
        <f t="shared" ref="M6:M19" si="4">M5+L6</f>
        <v>26.29191032415185</v>
      </c>
    </row>
    <row r="7" spans="1:13" x14ac:dyDescent="0.3">
      <c r="G7">
        <v>0.18</v>
      </c>
      <c r="H7">
        <v>29.554373331411817</v>
      </c>
      <c r="J7" s="1">
        <f t="shared" si="1"/>
        <v>3.6590658938006875E-5</v>
      </c>
      <c r="K7" s="1">
        <f t="shared" si="2"/>
        <v>91476.647345017176</v>
      </c>
      <c r="L7" s="2">
        <f t="shared" si="3"/>
        <v>3.2036181763905036</v>
      </c>
      <c r="M7" s="2">
        <f t="shared" si="4"/>
        <v>29.495528500542353</v>
      </c>
    </row>
    <row r="8" spans="1:13" x14ac:dyDescent="0.3">
      <c r="G8">
        <v>0.24</v>
      </c>
      <c r="H8">
        <v>32.817633886922792</v>
      </c>
      <c r="J8" s="1">
        <f t="shared" si="1"/>
        <v>3.7036877184004113E-5</v>
      </c>
      <c r="K8" s="1">
        <f t="shared" si="2"/>
        <v>92592.192960010274</v>
      </c>
      <c r="L8" s="2">
        <f t="shared" si="3"/>
        <v>3.2426858763173012</v>
      </c>
      <c r="M8" s="2">
        <f t="shared" si="4"/>
        <v>32.738214376859652</v>
      </c>
    </row>
    <row r="9" spans="1:13" x14ac:dyDescent="0.3">
      <c r="A9" t="s">
        <v>10</v>
      </c>
      <c r="B9" s="1">
        <v>56000000</v>
      </c>
      <c r="C9" t="s">
        <v>11</v>
      </c>
      <c r="G9">
        <v>0.3</v>
      </c>
      <c r="H9">
        <v>36.120933110220179</v>
      </c>
      <c r="J9" s="1">
        <f t="shared" si="1"/>
        <v>3.7488537002491164E-5</v>
      </c>
      <c r="K9" s="1">
        <f t="shared" si="2"/>
        <v>93721.342506227913</v>
      </c>
      <c r="L9" s="2">
        <f t="shared" si="3"/>
        <v>3.2822300016773234</v>
      </c>
      <c r="M9" s="2">
        <f t="shared" si="4"/>
        <v>36.020444378536979</v>
      </c>
    </row>
    <row r="10" spans="1:13" x14ac:dyDescent="0.3">
      <c r="A10" t="s">
        <v>13</v>
      </c>
      <c r="B10" s="1">
        <v>3.8999999999999998E-3</v>
      </c>
      <c r="C10" t="s">
        <v>16</v>
      </c>
      <c r="G10">
        <v>0.36</v>
      </c>
      <c r="H10">
        <v>39.464762256872021</v>
      </c>
      <c r="J10" s="1">
        <f t="shared" si="1"/>
        <v>3.7945704752724796E-5</v>
      </c>
      <c r="K10" s="1">
        <f t="shared" si="2"/>
        <v>94864.261881811995</v>
      </c>
      <c r="L10" s="2">
        <f t="shared" si="3"/>
        <v>3.3222563624157124</v>
      </c>
      <c r="M10" s="2">
        <f t="shared" si="4"/>
        <v>39.342700740952694</v>
      </c>
    </row>
    <row r="11" spans="1:13" x14ac:dyDescent="0.3">
      <c r="G11">
        <v>0.42</v>
      </c>
      <c r="H11">
        <v>42.849618609920611</v>
      </c>
      <c r="J11" s="1">
        <f t="shared" si="1"/>
        <v>3.840844760320413E-5</v>
      </c>
      <c r="K11" s="1">
        <f t="shared" si="2"/>
        <v>96021.119008010326</v>
      </c>
      <c r="L11" s="2">
        <f t="shared" si="3"/>
        <v>3.3627708393291229</v>
      </c>
      <c r="M11" s="2">
        <f t="shared" si="4"/>
        <v>42.705471580281817</v>
      </c>
    </row>
    <row r="12" spans="1:13" x14ac:dyDescent="0.3">
      <c r="A12" t="s">
        <v>0</v>
      </c>
      <c r="B12" s="3">
        <f>D6/(D4*D5*B9)</f>
        <v>3.5714285714285717E-5</v>
      </c>
      <c r="C12" t="s">
        <v>15</v>
      </c>
      <c r="G12">
        <v>0.48</v>
      </c>
      <c r="H12">
        <v>46.276005553836427</v>
      </c>
      <c r="J12" s="1">
        <f t="shared" si="1"/>
        <v>3.887683354153925E-5</v>
      </c>
      <c r="K12" s="1">
        <f t="shared" si="2"/>
        <v>97192.083853848118</v>
      </c>
      <c r="L12" s="2">
        <f t="shared" si="3"/>
        <v>3.403779384929746</v>
      </c>
      <c r="M12" s="2">
        <f t="shared" si="4"/>
        <v>46.109250965211565</v>
      </c>
    </row>
    <row r="13" spans="1:13" x14ac:dyDescent="0.3">
      <c r="G13">
        <v>0.54</v>
      </c>
      <c r="H13">
        <v>49.744432649380236</v>
      </c>
      <c r="J13" s="1">
        <f t="shared" si="1"/>
        <v>3.9350931384440182E-5</v>
      </c>
      <c r="K13" s="1">
        <f t="shared" si="2"/>
        <v>98377.328461100449</v>
      </c>
      <c r="L13" s="2">
        <f t="shared" si="3"/>
        <v>3.4452880243198787</v>
      </c>
      <c r="M13" s="2">
        <f t="shared" si="4"/>
        <v>49.554538989531444</v>
      </c>
    </row>
    <row r="14" spans="1:13" x14ac:dyDescent="0.3">
      <c r="A14" t="s">
        <v>1</v>
      </c>
      <c r="B14">
        <v>50000</v>
      </c>
      <c r="C14" t="s">
        <v>2</v>
      </c>
      <c r="G14">
        <v>0.60000000000000009</v>
      </c>
      <c r="H14">
        <v>53.255415709382717</v>
      </c>
      <c r="J14" s="1">
        <f t="shared" si="1"/>
        <v>3.9830810787827593E-5</v>
      </c>
      <c r="K14" s="1">
        <f t="shared" si="2"/>
        <v>99577.026969568979</v>
      </c>
      <c r="L14" s="2">
        <f t="shared" si="3"/>
        <v>3.4873028560771306</v>
      </c>
      <c r="M14" s="2">
        <f t="shared" si="4"/>
        <v>53.041841845608573</v>
      </c>
    </row>
    <row r="15" spans="1:13" x14ac:dyDescent="0.3">
      <c r="G15">
        <v>0.66000000000000014</v>
      </c>
      <c r="H15">
        <v>56.809476875454777</v>
      </c>
      <c r="J15" s="1">
        <f t="shared" si="1"/>
        <v>4.0316542257066911E-5</v>
      </c>
      <c r="K15" s="1">
        <f t="shared" si="2"/>
        <v>100791.35564266727</v>
      </c>
      <c r="L15" s="2">
        <f t="shared" si="3"/>
        <v>3.5298300531504694</v>
      </c>
      <c r="M15" s="2">
        <f t="shared" si="4"/>
        <v>56.571671898759043</v>
      </c>
    </row>
    <row r="16" spans="1:13" x14ac:dyDescent="0.3">
      <c r="A16" t="s">
        <v>3</v>
      </c>
      <c r="B16" s="1">
        <f>B14*B14*B12</f>
        <v>89285.71428571429</v>
      </c>
      <c r="C16" t="s">
        <v>4</v>
      </c>
      <c r="G16">
        <v>0.7200000000000002</v>
      </c>
      <c r="H16">
        <v>60.407144695638571</v>
      </c>
      <c r="J16" s="1">
        <f t="shared" si="1"/>
        <v>4.0808197157327153E-5</v>
      </c>
      <c r="K16" s="1">
        <f t="shared" si="2"/>
        <v>102020.49289331787</v>
      </c>
      <c r="L16" s="2">
        <f t="shared" si="3"/>
        <v>3.5728758637671549</v>
      </c>
      <c r="M16" s="2">
        <f t="shared" si="4"/>
        <v>60.144547762526194</v>
      </c>
    </row>
    <row r="17" spans="1:13" x14ac:dyDescent="0.3">
      <c r="G17">
        <v>0.78000000000000025</v>
      </c>
      <c r="H17">
        <v>64.04895420301159</v>
      </c>
      <c r="J17" s="1">
        <f t="shared" si="1"/>
        <v>4.1305847724066147E-5</v>
      </c>
      <c r="K17" s="1">
        <f t="shared" si="2"/>
        <v>103264.61931016538</v>
      </c>
      <c r="L17" s="2">
        <f t="shared" si="3"/>
        <v>3.6164466123507535</v>
      </c>
      <c r="M17" s="2">
        <f t="shared" si="4"/>
        <v>63.760994374876951</v>
      </c>
    </row>
    <row r="18" spans="1:13" x14ac:dyDescent="0.3">
      <c r="A18" t="s">
        <v>17</v>
      </c>
      <c r="B18">
        <v>385</v>
      </c>
      <c r="C18" t="s">
        <v>18</v>
      </c>
      <c r="G18">
        <v>0.8400000000000003</v>
      </c>
      <c r="H18">
        <v>67.735446995254634</v>
      </c>
      <c r="J18" s="1">
        <f t="shared" si="1"/>
        <v>4.1809567073643575E-5</v>
      </c>
      <c r="K18" s="1">
        <f t="shared" si="2"/>
        <v>104523.91768410894</v>
      </c>
      <c r="L18" s="2">
        <f t="shared" si="3"/>
        <v>3.6605487004503381</v>
      </c>
      <c r="M18" s="2">
        <f t="shared" si="4"/>
        <v>67.421543075327293</v>
      </c>
    </row>
    <row r="19" spans="1:13" x14ac:dyDescent="0.3">
      <c r="A19" t="s">
        <v>19</v>
      </c>
      <c r="B19">
        <v>8900</v>
      </c>
      <c r="C19" t="s">
        <v>20</v>
      </c>
      <c r="G19">
        <v>0.90000000000000036</v>
      </c>
      <c r="H19">
        <v>71.467171315196595</v>
      </c>
      <c r="J19" s="1">
        <f t="shared" si="1"/>
        <v>4.2319429214063447E-5</v>
      </c>
      <c r="K19" s="1">
        <f t="shared" si="2"/>
        <v>105798.57303515862</v>
      </c>
      <c r="L19" s="2">
        <f t="shared" ref="L19" si="5">K19*(G19-G18)/($B$26*$B$18)</f>
        <v>3.7051886076810292</v>
      </c>
      <c r="M19" s="2">
        <f t="shared" si="4"/>
        <v>71.126731683008316</v>
      </c>
    </row>
    <row r="20" spans="1:13" x14ac:dyDescent="0.3">
      <c r="G20">
        <v>0.96000000000000041</v>
      </c>
      <c r="H20">
        <v>75.244682132347407</v>
      </c>
      <c r="J20" s="1">
        <f t="shared" si="1"/>
        <v>4.2835509055847591E-5</v>
      </c>
      <c r="K20" s="1">
        <f t="shared" si="2"/>
        <v>107088.77263961898</v>
      </c>
      <c r="L20" s="2">
        <f t="shared" ref="L20:L54" si="6">K20*(G20-G19)/($B$26*$B$18)</f>
        <v>3.7503728926759932</v>
      </c>
      <c r="M20" s="2">
        <f t="shared" ref="M20:M54" si="7">M19+L20</f>
        <v>74.877104575684314</v>
      </c>
    </row>
    <row r="21" spans="1:13" x14ac:dyDescent="0.3">
      <c r="G21">
        <v>1.0200000000000005</v>
      </c>
      <c r="H21">
        <v>79.068541225430977</v>
      </c>
      <c r="J21" s="1">
        <f t="shared" si="1"/>
        <v>4.3357882423041747E-5</v>
      </c>
      <c r="K21" s="1">
        <f t="shared" si="2"/>
        <v>108394.70605760437</v>
      </c>
      <c r="L21" s="2">
        <f t="shared" si="6"/>
        <v>3.7961081940500616</v>
      </c>
      <c r="M21" s="2">
        <f t="shared" si="7"/>
        <v>78.673212769734377</v>
      </c>
    </row>
    <row r="22" spans="1:13" x14ac:dyDescent="0.3">
      <c r="A22" t="s">
        <v>23</v>
      </c>
      <c r="B22">
        <v>50</v>
      </c>
      <c r="C22" t="s">
        <v>25</v>
      </c>
      <c r="G22">
        <v>1.0800000000000005</v>
      </c>
      <c r="H22">
        <v>82.939317265931223</v>
      </c>
      <c r="J22" s="1">
        <f t="shared" si="1"/>
        <v>4.3886626064355868E-5</v>
      </c>
      <c r="K22" s="1">
        <f t="shared" si="2"/>
        <v>109716.56516088967</v>
      </c>
      <c r="L22" s="2">
        <f t="shared" si="6"/>
        <v>3.8424012313750979</v>
      </c>
      <c r="M22" s="2">
        <f t="shared" si="7"/>
        <v>82.515614001109469</v>
      </c>
    </row>
    <row r="23" spans="1:13" x14ac:dyDescent="0.3">
      <c r="A23" t="s">
        <v>24</v>
      </c>
      <c r="B23">
        <v>3</v>
      </c>
      <c r="C23" t="s">
        <v>22</v>
      </c>
      <c r="G23">
        <v>1.1400000000000006</v>
      </c>
      <c r="H23">
        <v>86.857585902662962</v>
      </c>
      <c r="J23" s="1">
        <f t="shared" si="1"/>
        <v>4.4421817664440252E-5</v>
      </c>
      <c r="K23" s="1">
        <f t="shared" si="2"/>
        <v>111054.54416110064</v>
      </c>
      <c r="L23" s="2">
        <f t="shared" si="6"/>
        <v>3.8892588061672519</v>
      </c>
      <c r="M23" s="2">
        <f t="shared" si="7"/>
        <v>86.404872807276718</v>
      </c>
    </row>
    <row r="24" spans="1:13" x14ac:dyDescent="0.3">
      <c r="A24" t="s">
        <v>26</v>
      </c>
      <c r="B24">
        <f>B23/B22</f>
        <v>0.06</v>
      </c>
      <c r="C24" t="s">
        <v>22</v>
      </c>
      <c r="G24">
        <v>1.2000000000000006</v>
      </c>
      <c r="H24">
        <v>90.823929847380441</v>
      </c>
      <c r="J24" s="1">
        <f t="shared" si="1"/>
        <v>4.4963535855299264E-5</v>
      </c>
      <c r="K24" s="1">
        <f t="shared" si="2"/>
        <v>112408.83963824814</v>
      </c>
      <c r="L24" s="2">
        <f t="shared" si="6"/>
        <v>3.936687802886266</v>
      </c>
      <c r="M24" s="2">
        <f t="shared" si="7"/>
        <v>90.341560610162986</v>
      </c>
    </row>
    <row r="25" spans="1:13" x14ac:dyDescent="0.3">
      <c r="G25">
        <v>1.2600000000000007</v>
      </c>
      <c r="H25">
        <v>94.83893896143627</v>
      </c>
      <c r="J25" s="1">
        <f t="shared" si="1"/>
        <v>4.5511860227844135E-5</v>
      </c>
      <c r="K25" s="1">
        <f t="shared" si="2"/>
        <v>113779.65056961034</v>
      </c>
      <c r="L25" s="2">
        <f t="shared" si="6"/>
        <v>3.9846951899469585</v>
      </c>
      <c r="M25" s="2">
        <f t="shared" si="7"/>
        <v>94.326255800109948</v>
      </c>
    </row>
    <row r="26" spans="1:13" x14ac:dyDescent="0.3">
      <c r="A26" t="s">
        <v>28</v>
      </c>
      <c r="B26">
        <f>D4*D5*D6*B19</f>
        <v>4.45</v>
      </c>
      <c r="C26" t="s">
        <v>29</v>
      </c>
      <c r="G26">
        <v>1.3200000000000007</v>
      </c>
      <c r="H26">
        <v>98.903210343503616</v>
      </c>
      <c r="J26" s="1">
        <f t="shared" si="1"/>
        <v>4.6066871343586743E-5</v>
      </c>
      <c r="K26" s="1">
        <f t="shared" si="2"/>
        <v>115167.17835896686</v>
      </c>
      <c r="L26" s="2">
        <f t="shared" si="6"/>
        <v>4.0332880207430426</v>
      </c>
      <c r="M26" s="2">
        <f t="shared" si="7"/>
        <v>98.359543820852991</v>
      </c>
    </row>
    <row r="27" spans="1:13" x14ac:dyDescent="0.3">
      <c r="G27">
        <v>1.3800000000000008</v>
      </c>
      <c r="H27">
        <v>103.01734841837471</v>
      </c>
      <c r="J27" s="1">
        <f t="shared" si="1"/>
        <v>4.662865074647596E-5</v>
      </c>
      <c r="K27" s="1">
        <f t="shared" si="2"/>
        <v>116571.62686618989</v>
      </c>
      <c r="L27" s="2">
        <f t="shared" si="6"/>
        <v>4.0824734346834379</v>
      </c>
      <c r="M27" s="2">
        <f t="shared" si="7"/>
        <v>102.44201725553643</v>
      </c>
    </row>
    <row r="28" spans="1:13" x14ac:dyDescent="0.3">
      <c r="A28" t="s">
        <v>34</v>
      </c>
      <c r="B28">
        <v>20</v>
      </c>
      <c r="C28" t="s">
        <v>35</v>
      </c>
      <c r="G28">
        <v>1.4400000000000008</v>
      </c>
      <c r="H28">
        <v>107.18196502684891</v>
      </c>
      <c r="J28" s="1">
        <f t="shared" si="1"/>
        <v>4.7197280974878295E-5</v>
      </c>
      <c r="K28" s="1">
        <f t="shared" si="2"/>
        <v>117993.20243719574</v>
      </c>
      <c r="L28" s="2">
        <f t="shared" si="6"/>
        <v>4.1322586582412084</v>
      </c>
      <c r="M28" s="2">
        <f t="shared" si="7"/>
        <v>106.57427591377764</v>
      </c>
    </row>
    <row r="29" spans="1:13" x14ac:dyDescent="0.3">
      <c r="G29">
        <v>1.5000000000000009</v>
      </c>
      <c r="H29">
        <v>111.39767951672358</v>
      </c>
      <c r="J29" s="1">
        <f t="shared" si="1"/>
        <v>4.7772845573704747E-5</v>
      </c>
      <c r="K29" s="1">
        <f t="shared" si="2"/>
        <v>119432.11393426187</v>
      </c>
      <c r="L29" s="2">
        <f t="shared" si="6"/>
        <v>4.1826510060153037</v>
      </c>
      <c r="M29" s="2">
        <f t="shared" si="7"/>
        <v>110.75692691979295</v>
      </c>
    </row>
    <row r="30" spans="1:13" x14ac:dyDescent="0.3">
      <c r="G30">
        <v>1.5600000000000009</v>
      </c>
      <c r="H30">
        <v>115.66511883490141</v>
      </c>
      <c r="J30" s="1">
        <f t="shared" si="1"/>
        <v>4.8355429106685447E-5</v>
      </c>
      <c r="K30" s="1">
        <f t="shared" si="2"/>
        <v>120888.57276671361</v>
      </c>
      <c r="L30" s="2">
        <f t="shared" si="6"/>
        <v>4.2336578818052368</v>
      </c>
      <c r="M30" s="2">
        <f t="shared" si="7"/>
        <v>114.99058480159819</v>
      </c>
    </row>
    <row r="31" spans="1:13" x14ac:dyDescent="0.3">
      <c r="G31">
        <v>1.620000000000001</v>
      </c>
      <c r="H31">
        <v>119.9849176206279</v>
      </c>
      <c r="J31" s="1">
        <f t="shared" si="1"/>
        <v>4.8945117168794035E-5</v>
      </c>
      <c r="K31" s="1">
        <f t="shared" si="2"/>
        <v>122362.79292198509</v>
      </c>
      <c r="L31" s="2">
        <f t="shared" si="6"/>
        <v>4.2852867796988834</v>
      </c>
      <c r="M31" s="2">
        <f t="shared" si="7"/>
        <v>119.27587158129707</v>
      </c>
    </row>
    <row r="32" spans="1:13" x14ac:dyDescent="0.3">
      <c r="G32">
        <v>1.680000000000001</v>
      </c>
      <c r="H32">
        <v>124.35771829987269</v>
      </c>
      <c r="J32" s="1">
        <f t="shared" si="1"/>
        <v>4.9541996398823529E-5</v>
      </c>
      <c r="K32" s="1">
        <f t="shared" si="2"/>
        <v>123854.99099705881</v>
      </c>
      <c r="L32" s="2">
        <f t="shared" si="6"/>
        <v>4.3375452851735208</v>
      </c>
      <c r="M32" s="2">
        <f t="shared" si="7"/>
        <v>123.61341686647059</v>
      </c>
    </row>
    <row r="33" spans="7:13" x14ac:dyDescent="0.3">
      <c r="G33">
        <v>1.7400000000000011</v>
      </c>
      <c r="H33">
        <v>128.78417118086909</v>
      </c>
      <c r="J33" s="1">
        <f t="shared" si="1"/>
        <v>5.014615449211555E-5</v>
      </c>
      <c r="K33" s="1">
        <f t="shared" si="2"/>
        <v>125365.38623028887</v>
      </c>
      <c r="L33" s="2">
        <f t="shared" si="6"/>
        <v>4.3904410762103252</v>
      </c>
      <c r="M33" s="2">
        <f t="shared" si="7"/>
        <v>128.00385794268092</v>
      </c>
    </row>
    <row r="34" spans="7:13" x14ac:dyDescent="0.3">
      <c r="G34">
        <v>1.8000000000000012</v>
      </c>
      <c r="H34">
        <v>133.26493455082567</v>
      </c>
      <c r="J34" s="1">
        <f t="shared" si="1"/>
        <v>5.0757680213444851E-5</v>
      </c>
      <c r="K34" s="1">
        <f t="shared" si="2"/>
        <v>126894.20053361214</v>
      </c>
      <c r="L34" s="2">
        <f t="shared" si="6"/>
        <v>4.4439819244224337</v>
      </c>
      <c r="M34" s="2">
        <f t="shared" si="7"/>
        <v>132.44783986710337</v>
      </c>
    </row>
    <row r="35" spans="7:13" x14ac:dyDescent="0.3">
      <c r="G35">
        <v>1.8600000000000012</v>
      </c>
      <c r="H35">
        <v>137.80067477382454</v>
      </c>
      <c r="J35" s="1">
        <f t="shared" si="1"/>
        <v>5.1376663410060824E-5</v>
      </c>
      <c r="K35" s="1">
        <f t="shared" si="2"/>
        <v>128441.65852515206</v>
      </c>
      <c r="L35" s="2">
        <f t="shared" si="6"/>
        <v>4.4981756961967783</v>
      </c>
      <c r="M35" s="2">
        <f t="shared" si="7"/>
        <v>136.94601556330014</v>
      </c>
    </row>
    <row r="36" spans="7:13" x14ac:dyDescent="0.3">
      <c r="G36">
        <v>1.9200000000000013</v>
      </c>
      <c r="H36">
        <v>142.39206638992084</v>
      </c>
      <c r="J36" s="1">
        <f t="shared" si="1"/>
        <v>5.200319502488823E-5</v>
      </c>
      <c r="K36" s="1">
        <f t="shared" si="2"/>
        <v>130007.98756222059</v>
      </c>
      <c r="L36" s="2">
        <f t="shared" si="6"/>
        <v>4.5530303538498424</v>
      </c>
      <c r="M36" s="2">
        <f t="shared" si="7"/>
        <v>141.49904591714997</v>
      </c>
    </row>
    <row r="37" spans="7:13" x14ac:dyDescent="0.3">
      <c r="G37">
        <v>1.9800000000000013</v>
      </c>
      <c r="H37">
        <v>147.03979221545791</v>
      </c>
      <c r="J37" s="1">
        <f t="shared" si="1"/>
        <v>5.263736710988875E-5</v>
      </c>
      <c r="K37" s="1">
        <f t="shared" si="2"/>
        <v>131593.41777472186</v>
      </c>
      <c r="L37" s="2">
        <f t="shared" si="6"/>
        <v>4.6085539567975013</v>
      </c>
      <c r="M37" s="2">
        <f t="shared" si="7"/>
        <v>146.10759987394746</v>
      </c>
    </row>
    <row r="38" spans="7:13" x14ac:dyDescent="0.3">
      <c r="G38">
        <v>2.0400000000000014</v>
      </c>
      <c r="H38">
        <v>151.74454344461367</v>
      </c>
      <c r="J38" s="1">
        <f t="shared" si="1"/>
        <v>5.3279272839585542E-5</v>
      </c>
      <c r="K38" s="1">
        <f t="shared" si="2"/>
        <v>133198.18209896385</v>
      </c>
      <c r="L38" s="2">
        <f t="shared" si="6"/>
        <v>4.6647546627391439</v>
      </c>
      <c r="M38" s="2">
        <f t="shared" si="7"/>
        <v>150.77235453668661</v>
      </c>
    </row>
    <row r="39" spans="7:13" x14ac:dyDescent="0.3">
      <c r="G39">
        <v>2.1000000000000014</v>
      </c>
      <c r="H39">
        <v>156.50701975219243</v>
      </c>
      <c r="J39" s="1">
        <f t="shared" si="1"/>
        <v>5.3929006524752775E-5</v>
      </c>
      <c r="K39" s="1">
        <f t="shared" si="2"/>
        <v>134822.51631188195</v>
      </c>
      <c r="L39" s="2">
        <f t="shared" si="6"/>
        <v>4.7216407288562232</v>
      </c>
      <c r="M39" s="2">
        <f t="shared" si="7"/>
        <v>155.49399526554282</v>
      </c>
    </row>
    <row r="40" spans="7:13" x14ac:dyDescent="0.3">
      <c r="G40">
        <v>2.1600000000000015</v>
      </c>
      <c r="H40">
        <v>161.32792939767853</v>
      </c>
      <c r="J40" s="1">
        <f t="shared" si="1"/>
        <v>5.458666362627204E-5</v>
      </c>
      <c r="K40" s="1">
        <f t="shared" si="2"/>
        <v>136466.65906568008</v>
      </c>
      <c r="L40" s="2">
        <f t="shared" si="6"/>
        <v>4.7792205130254271</v>
      </c>
      <c r="M40" s="2">
        <f t="shared" si="7"/>
        <v>160.27321577856824</v>
      </c>
    </row>
    <row r="41" spans="7:13" x14ac:dyDescent="0.3">
      <c r="G41">
        <v>2.2200000000000015</v>
      </c>
      <c r="H41">
        <v>166.20798933056582</v>
      </c>
      <c r="J41" s="1">
        <f t="shared" si="1"/>
        <v>5.5252340769157723E-5</v>
      </c>
      <c r="K41" s="1">
        <f t="shared" si="2"/>
        <v>138130.8519228943</v>
      </c>
      <c r="L41" s="2">
        <f t="shared" si="6"/>
        <v>4.8375024750466453</v>
      </c>
      <c r="M41" s="2">
        <f t="shared" si="7"/>
        <v>165.11071825361489</v>
      </c>
    </row>
    <row r="42" spans="7:13" x14ac:dyDescent="0.3">
      <c r="G42">
        <v>2.2800000000000016</v>
      </c>
      <c r="H42">
        <v>171.14792529698062</v>
      </c>
      <c r="J42" s="1">
        <f t="shared" si="1"/>
        <v>5.5926135756753508E-5</v>
      </c>
      <c r="K42" s="1">
        <f t="shared" si="2"/>
        <v>139815.33939188378</v>
      </c>
      <c r="L42" s="2">
        <f t="shared" si="6"/>
        <v>4.8964951778859094</v>
      </c>
      <c r="M42" s="2">
        <f t="shared" si="7"/>
        <v>170.00721343150079</v>
      </c>
    </row>
    <row r="43" spans="7:13" x14ac:dyDescent="0.3">
      <c r="G43">
        <v>2.3400000000000016</v>
      </c>
      <c r="H43">
        <v>176.14847194761154</v>
      </c>
      <c r="J43" s="1">
        <f t="shared" si="1"/>
        <v>5.6608147585101899E-5</v>
      </c>
      <c r="K43" s="1">
        <f t="shared" si="2"/>
        <v>141520.36896275476</v>
      </c>
      <c r="L43" s="2">
        <f t="shared" si="6"/>
        <v>4.9562072889334852</v>
      </c>
      <c r="M43" s="2">
        <f t="shared" si="7"/>
        <v>174.96342072043427</v>
      </c>
    </row>
    <row r="44" spans="7:13" x14ac:dyDescent="0.3">
      <c r="G44">
        <v>2.4000000000000017</v>
      </c>
      <c r="H44">
        <v>181.21037294696495</v>
      </c>
      <c r="J44" s="1">
        <f t="shared" si="1"/>
        <v>5.7298476457489062E-5</v>
      </c>
      <c r="K44" s="1">
        <f t="shared" si="2"/>
        <v>143246.19114372265</v>
      </c>
      <c r="L44" s="2">
        <f t="shared" si="6"/>
        <v>5.0166475812773186</v>
      </c>
      <c r="M44" s="2">
        <f t="shared" si="7"/>
        <v>179.98006830171158</v>
      </c>
    </row>
    <row r="45" spans="7:13" x14ac:dyDescent="0.3">
      <c r="G45">
        <v>2.4600000000000017</v>
      </c>
      <c r="H45">
        <v>186.33438108395967</v>
      </c>
      <c r="J45" s="1">
        <f t="shared" si="1"/>
        <v>5.7997223799166977E-5</v>
      </c>
      <c r="K45" s="1">
        <f t="shared" si="2"/>
        <v>144993.05949791745</v>
      </c>
      <c r="L45" s="2">
        <f t="shared" si="6"/>
        <v>5.0778249349920062</v>
      </c>
      <c r="M45" s="2">
        <f t="shared" si="7"/>
        <v>185.05789323670359</v>
      </c>
    </row>
    <row r="46" spans="7:13" x14ac:dyDescent="0.3">
      <c r="G46">
        <v>2.5200000000000018</v>
      </c>
      <c r="H46">
        <v>191.5212583838796</v>
      </c>
      <c r="J46" s="1">
        <f t="shared" si="1"/>
        <v>5.8704492272255151E-5</v>
      </c>
      <c r="K46" s="1">
        <f t="shared" si="2"/>
        <v>146761.23068063788</v>
      </c>
      <c r="L46" s="2">
        <f t="shared" si="6"/>
        <v>5.1397483384434732</v>
      </c>
      <c r="M46" s="2">
        <f t="shared" si="7"/>
        <v>190.19764157514706</v>
      </c>
    </row>
    <row r="47" spans="7:13" x14ac:dyDescent="0.3">
      <c r="G47">
        <v>2.5800000000000018</v>
      </c>
      <c r="H47">
        <v>196.77177622169935</v>
      </c>
      <c r="J47" s="1">
        <f t="shared" si="1"/>
        <v>5.9420385790824054E-5</v>
      </c>
      <c r="K47" s="1">
        <f t="shared" si="2"/>
        <v>148550.96447706013</v>
      </c>
      <c r="L47" s="2">
        <f t="shared" si="6"/>
        <v>5.2024268896095816</v>
      </c>
      <c r="M47" s="2">
        <f t="shared" si="7"/>
        <v>195.40006846475663</v>
      </c>
    </row>
    <row r="48" spans="7:13" x14ac:dyDescent="0.3">
      <c r="G48">
        <v>2.6400000000000019</v>
      </c>
      <c r="H48">
        <v>202.08671543680086</v>
      </c>
      <c r="J48" s="1">
        <f t="shared" si="1"/>
        <v>6.0145009536162537E-5</v>
      </c>
      <c r="K48" s="1">
        <f t="shared" si="2"/>
        <v>150362.52384040633</v>
      </c>
      <c r="L48" s="2">
        <f t="shared" si="6"/>
        <v>5.2658697974168316</v>
      </c>
      <c r="M48" s="2">
        <f t="shared" si="7"/>
        <v>200.66593826217346</v>
      </c>
    </row>
    <row r="49" spans="7:13" x14ac:dyDescent="0.3">
      <c r="G49">
        <v>2.700000000000002</v>
      </c>
      <c r="H49">
        <v>207.46686644909664</v>
      </c>
      <c r="J49" s="1">
        <f t="shared" si="1"/>
        <v>6.0878469972231307E-5</v>
      </c>
      <c r="K49" s="1">
        <f t="shared" si="2"/>
        <v>152196.17493057827</v>
      </c>
      <c r="L49" s="2">
        <f t="shared" si="6"/>
        <v>5.3300863830933629</v>
      </c>
      <c r="M49" s="2">
        <f t="shared" si="7"/>
        <v>205.99602464526683</v>
      </c>
    </row>
    <row r="50" spans="7:13" x14ac:dyDescent="0.3">
      <c r="G50">
        <v>2.760000000000002</v>
      </c>
      <c r="H50">
        <v>212.91302937657892</v>
      </c>
      <c r="J50" s="1">
        <f t="shared" si="1"/>
        <v>6.1620874861305019E-5</v>
      </c>
      <c r="K50" s="1">
        <f t="shared" si="2"/>
        <v>154052.18715326255</v>
      </c>
      <c r="L50" s="2">
        <f t="shared" si="6"/>
        <v>5.3950860815384569</v>
      </c>
      <c r="M50" s="2">
        <f t="shared" si="7"/>
        <v>211.39111072680529</v>
      </c>
    </row>
    <row r="51" spans="7:13" x14ac:dyDescent="0.3">
      <c r="G51">
        <v>2.8200000000000021</v>
      </c>
      <c r="H51">
        <v>218.42601415431031</v>
      </c>
      <c r="J51" s="1">
        <f t="shared" si="1"/>
        <v>6.2372333279805031E-5</v>
      </c>
      <c r="K51" s="1">
        <f t="shared" si="2"/>
        <v>155930.83319951256</v>
      </c>
      <c r="L51" s="2">
        <f t="shared" si="6"/>
        <v>5.460878442708748</v>
      </c>
      <c r="M51" s="2">
        <f t="shared" si="7"/>
        <v>216.85198916951404</v>
      </c>
    </row>
    <row r="52" spans="7:13" x14ac:dyDescent="0.3">
      <c r="G52">
        <v>2.8800000000000021</v>
      </c>
      <c r="H52">
        <v>224.00664065487439</v>
      </c>
      <c r="J52" s="1">
        <f t="shared" si="1"/>
        <v>6.3132955634325177E-5</v>
      </c>
      <c r="K52" s="1">
        <f t="shared" si="2"/>
        <v>157832.38908581293</v>
      </c>
      <c r="L52" s="2">
        <f t="shared" si="6"/>
        <v>5.5274731330213243</v>
      </c>
      <c r="M52" s="2">
        <f t="shared" si="7"/>
        <v>222.37946230253536</v>
      </c>
    </row>
    <row r="53" spans="7:13" x14ac:dyDescent="0.3">
      <c r="G53">
        <v>2.9400000000000022</v>
      </c>
      <c r="H53">
        <v>229.65573881030485</v>
      </c>
      <c r="J53" s="1">
        <f t="shared" si="1"/>
        <v>6.3902853677853138E-5</v>
      </c>
      <c r="K53" s="1">
        <f t="shared" si="2"/>
        <v>159757.13419463285</v>
      </c>
      <c r="L53" s="2">
        <f t="shared" si="6"/>
        <v>5.5948799367739559</v>
      </c>
      <c r="M53" s="2">
        <f t="shared" si="7"/>
        <v>227.97434223930932</v>
      </c>
    </row>
    <row r="54" spans="7:13" x14ac:dyDescent="0.3">
      <c r="G54">
        <v>3.0000000000000022</v>
      </c>
      <c r="H54">
        <v>235.37414873550986</v>
      </c>
      <c r="J54" s="1">
        <f t="shared" si="1"/>
        <v>6.4682140526189523E-5</v>
      </c>
      <c r="K54" s="1">
        <f t="shared" si="2"/>
        <v>161705.35131547382</v>
      </c>
      <c r="L54" s="2">
        <f t="shared" si="6"/>
        <v>5.6631087575826289</v>
      </c>
      <c r="M54" s="2">
        <f t="shared" si="7"/>
        <v>233.63745099689194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d792d246-d363-40e2-82bc-6f0655128b68}" enabled="1" method="Privileged" siteId="{372ee9e0-9ce0-4033-a64a-c07073a91ec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 (3)</vt:lpstr>
      <vt:lpstr>Arkusz1 (2)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Tomanek</dc:creator>
  <cp:lastModifiedBy>Tomasz Tomanek</cp:lastModifiedBy>
  <dcterms:created xsi:type="dcterms:W3CDTF">2024-12-01T12:30:25Z</dcterms:created>
  <dcterms:modified xsi:type="dcterms:W3CDTF">2024-12-04T13:54:02Z</dcterms:modified>
</cp:coreProperties>
</file>