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8C9D10FA-D2A6-49B4-87EF-F2F83C6737D0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Results" sheetId="1" r:id="rId1"/>
    <sheet name="Diagrams" sheetId="2" r:id="rId2"/>
  </sheets>
  <externalReferences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2" i="1" l="1"/>
  <c r="U183" i="1"/>
  <c r="U184" i="1"/>
  <c r="U185" i="1"/>
  <c r="U186" i="1"/>
  <c r="U187" i="1"/>
  <c r="U188" i="1"/>
  <c r="T182" i="1"/>
  <c r="T183" i="1"/>
  <c r="T184" i="1"/>
  <c r="T185" i="1"/>
  <c r="T186" i="1"/>
  <c r="T187" i="1"/>
  <c r="T188" i="1"/>
  <c r="U181" i="1"/>
  <c r="T181" i="1"/>
  <c r="S182" i="1"/>
  <c r="S183" i="1"/>
  <c r="S184" i="1"/>
  <c r="S185" i="1"/>
  <c r="S186" i="1"/>
  <c r="S187" i="1"/>
  <c r="S188" i="1"/>
  <c r="S181" i="1"/>
  <c r="P187" i="1"/>
  <c r="P188" i="1"/>
  <c r="D182" i="1"/>
  <c r="D183" i="1"/>
  <c r="D184" i="1"/>
  <c r="D185" i="1"/>
  <c r="D186" i="1"/>
  <c r="D187" i="1"/>
  <c r="D188" i="1"/>
  <c r="D181" i="1"/>
  <c r="O188" i="1"/>
  <c r="N188" i="1"/>
  <c r="O187" i="1"/>
  <c r="N187" i="1"/>
  <c r="O186" i="1"/>
  <c r="P186" i="1" s="1"/>
  <c r="N186" i="1"/>
  <c r="O185" i="1"/>
  <c r="P185" i="1" s="1"/>
  <c r="N185" i="1"/>
  <c r="O184" i="1"/>
  <c r="P184" i="1" s="1"/>
  <c r="N184" i="1"/>
  <c r="O183" i="1"/>
  <c r="P183" i="1" s="1"/>
  <c r="N183" i="1"/>
  <c r="O182" i="1"/>
  <c r="P182" i="1" s="1"/>
  <c r="N182" i="1"/>
  <c r="O181" i="1"/>
  <c r="P181" i="1" s="1"/>
  <c r="N181" i="1"/>
  <c r="P177" i="1"/>
  <c r="P176" i="1"/>
  <c r="P175" i="1"/>
  <c r="P174" i="1"/>
  <c r="O173" i="1"/>
  <c r="P173" i="1" s="1"/>
  <c r="N173" i="1"/>
  <c r="O172" i="1"/>
  <c r="P172" i="1" s="1"/>
  <c r="N172" i="1"/>
  <c r="P171" i="1"/>
  <c r="O170" i="1"/>
  <c r="P170" i="1" s="1"/>
  <c r="N170" i="1"/>
  <c r="P166" i="1" l="1"/>
  <c r="P165" i="1"/>
  <c r="P164" i="1"/>
  <c r="P163" i="1"/>
  <c r="O162" i="1"/>
  <c r="P162" i="1" s="1"/>
  <c r="N162" i="1"/>
  <c r="O161" i="1"/>
  <c r="P161" i="1" s="1"/>
  <c r="N161" i="1"/>
  <c r="P160" i="1"/>
  <c r="P159" i="1"/>
  <c r="O159" i="1"/>
  <c r="N159" i="1"/>
  <c r="P155" i="1" l="1"/>
  <c r="P154" i="1"/>
  <c r="P153" i="1"/>
  <c r="P152" i="1"/>
  <c r="O151" i="1"/>
  <c r="P151" i="1" s="1"/>
  <c r="N151" i="1"/>
  <c r="O150" i="1"/>
  <c r="P150" i="1" s="1"/>
  <c r="N150" i="1"/>
  <c r="P149" i="1"/>
  <c r="O148" i="1"/>
  <c r="P148" i="1" s="1"/>
  <c r="N148" i="1"/>
  <c r="P144" i="1" l="1"/>
  <c r="P143" i="1"/>
  <c r="P142" i="1"/>
  <c r="P141" i="1"/>
  <c r="O140" i="1"/>
  <c r="P140" i="1" s="1"/>
  <c r="N140" i="1"/>
  <c r="O139" i="1"/>
  <c r="P139" i="1" s="1"/>
  <c r="N139" i="1"/>
  <c r="P138" i="1"/>
  <c r="O137" i="1"/>
  <c r="P137" i="1" s="1"/>
  <c r="P133" i="1" l="1"/>
  <c r="P132" i="1"/>
  <c r="P131" i="1"/>
  <c r="P130" i="1"/>
  <c r="O129" i="1"/>
  <c r="P129" i="1" s="1"/>
  <c r="N129" i="1"/>
  <c r="O128" i="1"/>
  <c r="P128" i="1" s="1"/>
  <c r="N128" i="1"/>
  <c r="P127" i="1"/>
  <c r="P126" i="1"/>
  <c r="P122" i="1" l="1"/>
  <c r="P121" i="1"/>
  <c r="P120" i="1"/>
  <c r="P119" i="1"/>
  <c r="O118" i="1"/>
  <c r="P118" i="1" s="1"/>
  <c r="N118" i="1"/>
  <c r="O117" i="1"/>
  <c r="P117" i="1" s="1"/>
  <c r="N117" i="1"/>
  <c r="P116" i="1"/>
  <c r="P115" i="1"/>
  <c r="P111" i="1" l="1"/>
  <c r="P110" i="1"/>
  <c r="P109" i="1"/>
  <c r="P108" i="1"/>
  <c r="O107" i="1"/>
  <c r="P107" i="1" s="1"/>
  <c r="N107" i="1"/>
  <c r="O106" i="1"/>
  <c r="P106" i="1" s="1"/>
  <c r="N106" i="1"/>
  <c r="P105" i="1"/>
  <c r="P104" i="1"/>
  <c r="P100" i="1" l="1"/>
  <c r="P99" i="1"/>
  <c r="P98" i="1"/>
  <c r="P97" i="1"/>
  <c r="O96" i="1"/>
  <c r="P96" i="1" s="1"/>
  <c r="N96" i="1"/>
  <c r="O95" i="1"/>
  <c r="P95" i="1" s="1"/>
  <c r="N95" i="1"/>
  <c r="P94" i="1"/>
  <c r="P93" i="1"/>
  <c r="P89" i="1" l="1"/>
  <c r="P88" i="1"/>
  <c r="P87" i="1"/>
  <c r="P86" i="1"/>
  <c r="O85" i="1"/>
  <c r="P85" i="1" s="1"/>
  <c r="N85" i="1"/>
  <c r="O84" i="1"/>
  <c r="P84" i="1" s="1"/>
  <c r="N84" i="1"/>
  <c r="P83" i="1"/>
  <c r="P82" i="1"/>
  <c r="P78" i="1" l="1"/>
  <c r="P77" i="1"/>
  <c r="P76" i="1"/>
  <c r="P75" i="1"/>
  <c r="O74" i="1"/>
  <c r="P74" i="1" s="1"/>
  <c r="N74" i="1"/>
  <c r="O73" i="1"/>
  <c r="P73" i="1" s="1"/>
  <c r="N73" i="1"/>
  <c r="P72" i="1"/>
  <c r="P71" i="1"/>
  <c r="P67" i="1" l="1"/>
  <c r="P66" i="1"/>
  <c r="P65" i="1"/>
  <c r="P64" i="1"/>
  <c r="P63" i="1"/>
  <c r="O63" i="1"/>
  <c r="N63" i="1"/>
  <c r="O62" i="1"/>
  <c r="P62" i="1" s="1"/>
  <c r="N62" i="1"/>
  <c r="P61" i="1"/>
  <c r="P60" i="1"/>
  <c r="P56" i="1" l="1"/>
  <c r="P55" i="1"/>
  <c r="P53" i="1"/>
  <c r="O52" i="1"/>
  <c r="P52" i="1" s="1"/>
  <c r="N52" i="1"/>
  <c r="O51" i="1"/>
  <c r="P51" i="1" s="1"/>
  <c r="N51" i="1"/>
  <c r="P50" i="1"/>
  <c r="P49" i="1"/>
  <c r="P45" i="1" l="1"/>
  <c r="P44" i="1"/>
  <c r="P43" i="1"/>
  <c r="P42" i="1"/>
  <c r="O41" i="1"/>
  <c r="P41" i="1" s="1"/>
  <c r="N41" i="1"/>
  <c r="O40" i="1"/>
  <c r="P40" i="1" s="1"/>
  <c r="N40" i="1"/>
  <c r="P39" i="1"/>
  <c r="P38" i="1"/>
  <c r="P34" i="1" l="1"/>
  <c r="P33" i="1"/>
  <c r="P32" i="1"/>
  <c r="P31" i="1"/>
  <c r="O30" i="1"/>
  <c r="P30" i="1" s="1"/>
  <c r="N30" i="1"/>
  <c r="O29" i="1"/>
  <c r="P29" i="1" s="1"/>
  <c r="N29" i="1"/>
  <c r="P28" i="1"/>
  <c r="P27" i="1"/>
  <c r="P23" i="1" l="1"/>
  <c r="P22" i="1"/>
  <c r="P21" i="1"/>
  <c r="P20" i="1"/>
  <c r="O19" i="1"/>
  <c r="P19" i="1" s="1"/>
  <c r="N19" i="1"/>
  <c r="O18" i="1"/>
  <c r="P18" i="1" s="1"/>
  <c r="N18" i="1"/>
  <c r="P17" i="1"/>
  <c r="P16" i="1"/>
  <c r="P12" i="1" l="1"/>
  <c r="P11" i="1"/>
  <c r="P10" i="1"/>
  <c r="P9" i="1"/>
  <c r="O8" i="1"/>
  <c r="P8" i="1" s="1"/>
  <c r="N8" i="1"/>
  <c r="O7" i="1"/>
  <c r="P7" i="1" s="1"/>
  <c r="N7" i="1"/>
  <c r="P6" i="1"/>
  <c r="P5" i="1"/>
  <c r="I182" i="1" l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H182" i="1"/>
  <c r="H183" i="1"/>
  <c r="H184" i="1"/>
  <c r="H185" i="1"/>
  <c r="H186" i="1"/>
  <c r="H187" i="1"/>
  <c r="H188" i="1"/>
  <c r="I181" i="1"/>
  <c r="J181" i="1" s="1"/>
  <c r="H181" i="1"/>
  <c r="J177" i="1"/>
  <c r="J176" i="1"/>
  <c r="J175" i="1"/>
  <c r="J174" i="1"/>
  <c r="I173" i="1"/>
  <c r="J173" i="1" s="1"/>
  <c r="H173" i="1"/>
  <c r="I172" i="1"/>
  <c r="J172" i="1" s="1"/>
  <c r="H172" i="1"/>
  <c r="J171" i="1"/>
  <c r="I170" i="1"/>
  <c r="J170" i="1" s="1"/>
  <c r="H170" i="1"/>
  <c r="J182" i="1" l="1"/>
  <c r="J166" i="1"/>
  <c r="J165" i="1"/>
  <c r="J164" i="1"/>
  <c r="J163" i="1"/>
  <c r="I162" i="1"/>
  <c r="J162" i="1" s="1"/>
  <c r="H162" i="1"/>
  <c r="I161" i="1"/>
  <c r="H161" i="1"/>
  <c r="J160" i="1"/>
  <c r="J159" i="1"/>
  <c r="J161" i="1" l="1"/>
  <c r="J155" i="1" l="1"/>
  <c r="J154" i="1"/>
  <c r="J153" i="1"/>
  <c r="J152" i="1"/>
  <c r="I151" i="1"/>
  <c r="H151" i="1"/>
  <c r="I150" i="1"/>
  <c r="H150" i="1"/>
  <c r="J149" i="1"/>
  <c r="J148" i="1"/>
  <c r="J151" i="1" l="1"/>
  <c r="J150" i="1"/>
  <c r="J144" i="1"/>
  <c r="J143" i="1"/>
  <c r="J142" i="1"/>
  <c r="J141" i="1"/>
  <c r="I140" i="1"/>
  <c r="J140" i="1" s="1"/>
  <c r="H140" i="1"/>
  <c r="I139" i="1"/>
  <c r="J139" i="1" s="1"/>
  <c r="H139" i="1"/>
  <c r="J138" i="1"/>
  <c r="J137" i="1"/>
  <c r="J133" i="1" l="1"/>
  <c r="J132" i="1"/>
  <c r="J131" i="1"/>
  <c r="J130" i="1"/>
  <c r="I129" i="1"/>
  <c r="J129" i="1" s="1"/>
  <c r="H129" i="1"/>
  <c r="I128" i="1"/>
  <c r="J128" i="1" s="1"/>
  <c r="H128" i="1"/>
  <c r="J127" i="1"/>
  <c r="J126" i="1"/>
  <c r="J122" i="1" l="1"/>
  <c r="J121" i="1"/>
  <c r="J119" i="1"/>
  <c r="I118" i="1"/>
  <c r="J118" i="1" s="1"/>
  <c r="H118" i="1"/>
  <c r="I117" i="1"/>
  <c r="J117" i="1" s="1"/>
  <c r="H117" i="1"/>
  <c r="J116" i="1"/>
  <c r="J115" i="1"/>
  <c r="J111" i="1" l="1"/>
  <c r="J110" i="1"/>
  <c r="J109" i="1"/>
  <c r="J108" i="1"/>
  <c r="I107" i="1"/>
  <c r="J107" i="1" s="1"/>
  <c r="H107" i="1"/>
  <c r="I106" i="1"/>
  <c r="J106" i="1" s="1"/>
  <c r="H106" i="1"/>
  <c r="J105" i="1"/>
  <c r="J104" i="1"/>
  <c r="J100" i="1" l="1"/>
  <c r="J99" i="1"/>
  <c r="J98" i="1"/>
  <c r="J97" i="1"/>
  <c r="I96" i="1"/>
  <c r="J96" i="1" s="1"/>
  <c r="H96" i="1"/>
  <c r="I95" i="1"/>
  <c r="J95" i="1" s="1"/>
  <c r="H95" i="1"/>
  <c r="J94" i="1"/>
  <c r="J93" i="1"/>
  <c r="J89" i="1" l="1"/>
  <c r="J88" i="1"/>
  <c r="J86" i="1"/>
  <c r="I85" i="1"/>
  <c r="J85" i="1" s="1"/>
  <c r="H85" i="1"/>
  <c r="I84" i="1"/>
  <c r="J84" i="1" s="1"/>
  <c r="H84" i="1"/>
  <c r="J83" i="1"/>
  <c r="J82" i="1"/>
  <c r="J78" i="1" l="1"/>
  <c r="J77" i="1"/>
  <c r="J76" i="1"/>
  <c r="J75" i="1"/>
  <c r="I74" i="1"/>
  <c r="J74" i="1" s="1"/>
  <c r="H74" i="1"/>
  <c r="I73" i="1"/>
  <c r="J73" i="1" s="1"/>
  <c r="H73" i="1"/>
  <c r="J72" i="1"/>
  <c r="J71" i="1"/>
  <c r="J67" i="1" l="1"/>
  <c r="J66" i="1"/>
  <c r="J65" i="1"/>
  <c r="J64" i="1"/>
  <c r="I63" i="1"/>
  <c r="J63" i="1" s="1"/>
  <c r="H63" i="1"/>
  <c r="I62" i="1"/>
  <c r="J62" i="1" s="1"/>
  <c r="H62" i="1"/>
  <c r="J61" i="1"/>
  <c r="J60" i="1"/>
  <c r="J56" i="1" l="1"/>
  <c r="J55" i="1"/>
  <c r="J53" i="1"/>
  <c r="I52" i="1"/>
  <c r="J52" i="1" s="1"/>
  <c r="H52" i="1"/>
  <c r="I51" i="1"/>
  <c r="J51" i="1" s="1"/>
  <c r="H51" i="1"/>
  <c r="J50" i="1"/>
  <c r="J49" i="1"/>
  <c r="J45" i="1" l="1"/>
  <c r="J44" i="1"/>
  <c r="J43" i="1"/>
  <c r="J42" i="1"/>
  <c r="J41" i="1"/>
  <c r="I41" i="1"/>
  <c r="H41" i="1"/>
  <c r="J40" i="1"/>
  <c r="I40" i="1"/>
  <c r="H40" i="1"/>
  <c r="J39" i="1"/>
  <c r="J38" i="1"/>
  <c r="J34" i="1" l="1"/>
  <c r="J33" i="1"/>
  <c r="J32" i="1"/>
  <c r="J31" i="1"/>
  <c r="I30" i="1"/>
  <c r="J30" i="1" s="1"/>
  <c r="H30" i="1"/>
  <c r="I29" i="1"/>
  <c r="J29" i="1" s="1"/>
  <c r="H29" i="1"/>
  <c r="J28" i="1"/>
  <c r="J27" i="1"/>
  <c r="J23" i="1" l="1"/>
  <c r="J22" i="1"/>
  <c r="J20" i="1"/>
  <c r="I19" i="1"/>
  <c r="J19" i="1" s="1"/>
  <c r="H19" i="1"/>
  <c r="I18" i="1"/>
  <c r="J18" i="1" s="1"/>
  <c r="H18" i="1"/>
  <c r="J17" i="1"/>
  <c r="J16" i="1"/>
  <c r="J12" i="1" l="1"/>
  <c r="J11" i="1"/>
  <c r="J9" i="1"/>
  <c r="I8" i="1"/>
  <c r="J8" i="1" s="1"/>
  <c r="H8" i="1"/>
  <c r="I7" i="1"/>
  <c r="J7" i="1" s="1"/>
  <c r="H7" i="1"/>
  <c r="J6" i="1"/>
  <c r="J5" i="1"/>
  <c r="C182" i="1" l="1"/>
  <c r="C183" i="1"/>
  <c r="C184" i="1"/>
  <c r="C185" i="1"/>
  <c r="C186" i="1"/>
  <c r="C187" i="1"/>
  <c r="C188" i="1"/>
  <c r="B182" i="1"/>
  <c r="B183" i="1"/>
  <c r="B184" i="1"/>
  <c r="B185" i="1"/>
  <c r="B186" i="1"/>
  <c r="B187" i="1"/>
  <c r="B188" i="1"/>
  <c r="C181" i="1"/>
  <c r="B181" i="1"/>
  <c r="D166" i="1"/>
  <c r="D165" i="1"/>
  <c r="D164" i="1"/>
  <c r="D163" i="1"/>
  <c r="D162" i="1"/>
  <c r="D161" i="1"/>
  <c r="D160" i="1"/>
  <c r="C159" i="1"/>
  <c r="D159" i="1" s="1"/>
  <c r="B159" i="1"/>
  <c r="D155" i="1" l="1"/>
  <c r="D152" i="1"/>
  <c r="D150" i="1"/>
  <c r="D149" i="1"/>
  <c r="D148" i="1"/>
  <c r="D144" i="1" l="1"/>
  <c r="D143" i="1"/>
  <c r="D142" i="1"/>
  <c r="D141" i="1"/>
  <c r="D140" i="1"/>
  <c r="D139" i="1"/>
  <c r="D138" i="1"/>
  <c r="D137" i="1"/>
  <c r="D133" i="1" l="1"/>
  <c r="D132" i="1"/>
  <c r="D131" i="1"/>
  <c r="D130" i="1"/>
  <c r="D129" i="1"/>
  <c r="D128" i="1"/>
  <c r="D127" i="1"/>
  <c r="D126" i="1"/>
  <c r="D122" i="1" l="1"/>
  <c r="D119" i="1"/>
  <c r="D117" i="1"/>
  <c r="D116" i="1"/>
  <c r="D115" i="1"/>
  <c r="D111" i="1" l="1"/>
  <c r="D110" i="1"/>
  <c r="D109" i="1"/>
  <c r="D108" i="1"/>
  <c r="D107" i="1"/>
  <c r="D106" i="1"/>
  <c r="D105" i="1"/>
  <c r="D104" i="1"/>
  <c r="D100" i="1" l="1"/>
  <c r="D98" i="1"/>
  <c r="D97" i="1"/>
  <c r="D96" i="1"/>
  <c r="D95" i="1"/>
  <c r="D94" i="1"/>
  <c r="D93" i="1"/>
  <c r="D89" i="1" l="1"/>
  <c r="D86" i="1"/>
  <c r="D84" i="1"/>
  <c r="D83" i="1"/>
  <c r="D82" i="1"/>
  <c r="D78" i="1" l="1"/>
  <c r="D77" i="1"/>
  <c r="D76" i="1"/>
  <c r="D75" i="1"/>
  <c r="D74" i="1"/>
  <c r="D73" i="1"/>
  <c r="D72" i="1"/>
  <c r="D71" i="1"/>
  <c r="D67" i="1" l="1"/>
  <c r="D66" i="1"/>
  <c r="D65" i="1"/>
  <c r="D64" i="1"/>
  <c r="D63" i="1"/>
  <c r="D62" i="1"/>
  <c r="D61" i="1"/>
  <c r="D60" i="1"/>
  <c r="D56" i="1" l="1"/>
  <c r="D53" i="1"/>
  <c r="D51" i="1"/>
  <c r="D50" i="1"/>
  <c r="D49" i="1"/>
  <c r="D45" i="1" l="1"/>
  <c r="D44" i="1"/>
  <c r="D43" i="1"/>
  <c r="D42" i="1"/>
  <c r="D41" i="1"/>
  <c r="D40" i="1"/>
  <c r="D39" i="1"/>
  <c r="D38" i="1"/>
  <c r="D34" i="1" l="1"/>
  <c r="D32" i="1"/>
  <c r="D31" i="1"/>
  <c r="D30" i="1"/>
  <c r="D29" i="1"/>
  <c r="D28" i="1"/>
  <c r="D27" i="1"/>
  <c r="D23" i="1" l="1"/>
  <c r="D20" i="1"/>
  <c r="D18" i="1"/>
  <c r="D17" i="1"/>
  <c r="D16" i="1"/>
  <c r="D12" i="1" l="1"/>
  <c r="D9" i="1"/>
  <c r="D7" i="1"/>
  <c r="D6" i="1"/>
  <c r="D5" i="1"/>
</calcChain>
</file>

<file path=xl/sharedStrings.xml><?xml version="1.0" encoding="utf-8"?>
<sst xmlns="http://schemas.openxmlformats.org/spreadsheetml/2006/main" count="603" uniqueCount="52">
  <si>
    <t>Simple Addition</t>
  </si>
  <si>
    <t>C</t>
  </si>
  <si>
    <t>C++</t>
  </si>
  <si>
    <t>Difference</t>
  </si>
  <si>
    <t>Source file size (Bytes)</t>
  </si>
  <si>
    <t>HEX file size (Bytes)</t>
  </si>
  <si>
    <t>Program memory size (Bytes)</t>
  </si>
  <si>
    <t>Data memory size (Bytes)</t>
  </si>
  <si>
    <t>text segment size (Bytes)</t>
  </si>
  <si>
    <t>data segment size (Bytes)</t>
  </si>
  <si>
    <t>bss segment size (Bytes)</t>
  </si>
  <si>
    <t>Time of execution (Cycles)</t>
  </si>
  <si>
    <t>Math</t>
  </si>
  <si>
    <t>Arrays</t>
  </si>
  <si>
    <t>text segment</t>
  </si>
  <si>
    <t>data segment</t>
  </si>
  <si>
    <t>bss segment</t>
  </si>
  <si>
    <t>References</t>
  </si>
  <si>
    <t>Namespaces</t>
  </si>
  <si>
    <t>FuncOver</t>
  </si>
  <si>
    <t>Class</t>
  </si>
  <si>
    <t>Inheritance</t>
  </si>
  <si>
    <t>VirtualFunc</t>
  </si>
  <si>
    <t>Container</t>
  </si>
  <si>
    <t>Templates</t>
  </si>
  <si>
    <t>8-bit AVR HardwareProxyPattern</t>
  </si>
  <si>
    <t>8-bit AVR HardwareAdapterPattern</t>
  </si>
  <si>
    <t>8-bit AVR HardwareMediatorPattern</t>
  </si>
  <si>
    <t>Third Stage</t>
  </si>
  <si>
    <t>Avrg Source file size (Bytes)</t>
  </si>
  <si>
    <t>Avrg HEX file size (Bytes)</t>
  </si>
  <si>
    <t>Avrg Program memory size (Bytes)</t>
  </si>
  <si>
    <t>Avrg Data memory size (Bytes)</t>
  </si>
  <si>
    <t>Avrg text segment size (Bytes)</t>
  </si>
  <si>
    <t>Avrg data segment size (Bytes)</t>
  </si>
  <si>
    <t>Avrg bss segment size (Bytes)</t>
  </si>
  <si>
    <t>Avrg Time of execution (Cycles)</t>
  </si>
  <si>
    <t>Exceptions</t>
  </si>
  <si>
    <t>32-bit ARM HardwareProxyPattern</t>
  </si>
  <si>
    <t>32-bit ARM HardwareAdapterPattern</t>
  </si>
  <si>
    <t>32-bit ARM HardwareMediatorPattern</t>
  </si>
  <si>
    <t>32-bit AVR Third Stage</t>
  </si>
  <si>
    <t>8-bit AVR</t>
  </si>
  <si>
    <t>32-bit ARM</t>
  </si>
  <si>
    <t>64-bit ARM</t>
  </si>
  <si>
    <t>EXEC file size (Bytes)</t>
  </si>
  <si>
    <t>Time of execution (us)</t>
  </si>
  <si>
    <t>Executable file size (Bytes)</t>
  </si>
  <si>
    <t>bss segment size (us)</t>
  </si>
  <si>
    <t>64-bit ARM HardwareProxyPattern</t>
  </si>
  <si>
    <t>64-bit ARM HardwareAdapterPattern</t>
  </si>
  <si>
    <t>64-bit ARM HardwareMediatorPattern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</si>
</sst>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0" fontId="0" fillId="0" borderId="1" xfId="1" applyNumberFormat="1" applyFont="1" applyBorder="1"/>
    <xf numFmtId="1" fontId="0" fillId="0" borderId="1" xfId="0" applyNumberFormat="1" applyBorder="1"/>
    <xf numFmtId="0" fontId="3" fillId="0" borderId="0" xfId="0" applyFont="1"/>
    <xf numFmtId="164" fontId="0" fillId="0" borderId="1" xfId="0" applyNumberFormat="1" applyBorder="1"/>
    <xf numFmtId="0" fontId="0" fillId="2" borderId="0" xfId="0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</a:t>
            </a:r>
            <a:r>
              <a:rPr lang="en-GB"/>
              <a:t>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07-4A6F-8D21-45B95EDFD4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Results!$S$180:$T$180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Results!$S$181:$T$181</c:f>
              <c:numCache>
                <c:formatCode>0.0</c:formatCode>
                <c:ptCount val="2"/>
                <c:pt idx="0">
                  <c:v>3342.5680555555555</c:v>
                </c:pt>
                <c:pt idx="1">
                  <c:v>2482.1749999999997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7-4A6F-8D21-45B95EDFD4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</a:t>
            </a:r>
            <a:r>
              <a:rPr lang="en-GB"/>
              <a:t>- Executable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BB-4508-A6DC-6AA4CD4006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Results!$S$180:$T$180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Results!$S$182:$T$182</c:f>
              <c:numCache>
                <c:formatCode>0.0</c:formatCode>
                <c:ptCount val="2"/>
                <c:pt idx="0">
                  <c:v>7208.7472222222232</c:v>
                </c:pt>
                <c:pt idx="1">
                  <c:v>7433.3652777777779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B-4508-A6DC-6AA4CD4006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1-4ABC-B7BD-A286853667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Results!$S$180:$T$180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Results!$S$183:$T$183</c:f>
              <c:numCache>
                <c:formatCode>0.0</c:formatCode>
                <c:ptCount val="2"/>
                <c:pt idx="0">
                  <c:v>2417.8041666666668</c:v>
                </c:pt>
                <c:pt idx="1">
                  <c:v>2565.8111111111111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1-4ABC-B7BD-A286853667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</a:t>
            </a:r>
            <a:r>
              <a:rPr lang="en-GB"/>
              <a:t>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6E-4161-804F-CD05DE8556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Results!$S$180:$T$180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Results!$S$184:$T$184</c:f>
              <c:numCache>
                <c:formatCode>0.0</c:formatCode>
                <c:ptCount val="2"/>
                <c:pt idx="0">
                  <c:v>690.76388888888903</c:v>
                </c:pt>
                <c:pt idx="1">
                  <c:v>724.2305555555555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6E-4161-804F-CD05DE8556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9C-434A-AB20-B922197D1F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Results!$S$180:$T$180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Results!$S$188:$T$188</c:f>
              <c:numCache>
                <c:formatCode>0.0</c:formatCode>
                <c:ptCount val="2"/>
                <c:pt idx="0">
                  <c:v>859074.51250000007</c:v>
                </c:pt>
                <c:pt idx="1">
                  <c:v>860043.11388888897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C-434A-AB20-B922197D1F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9B-4380-B6E7-AF8F9AE119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Results!$S$180:$T$180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Results!$S$185:$T$185</c:f>
              <c:numCache>
                <c:formatCode>0.0</c:formatCode>
                <c:ptCount val="2"/>
                <c:pt idx="0">
                  <c:v>2298.6736111111113</c:v>
                </c:pt>
                <c:pt idx="1">
                  <c:v>2416.1069444444443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9B-4380-B6E7-AF8F9AE119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0A-4011-BF05-06F7D72205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Results!$S$180:$T$180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Results!$S$186:$T$186</c:f>
              <c:numCache>
                <c:formatCode>0.0</c:formatCode>
                <c:ptCount val="2"/>
                <c:pt idx="0">
                  <c:v>119.13055555555555</c:v>
                </c:pt>
                <c:pt idx="1">
                  <c:v>149.70416666666668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A-4011-BF05-06F7D7220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17-4DB4-94B2-9393E86716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Results!$S$180:$T$180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Results!$S$187:$T$187</c:f>
              <c:numCache>
                <c:formatCode>0.0</c:formatCode>
                <c:ptCount val="2"/>
                <c:pt idx="0">
                  <c:v>571.63333333333333</c:v>
                </c:pt>
                <c:pt idx="1">
                  <c:v>574.52638888888885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17-4DB4-94B2-9393E86716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0</xdr:row>
      <xdr:rowOff>9525</xdr:rowOff>
    </xdr:from>
    <xdr:to>
      <xdr:col>7</xdr:col>
      <xdr:colOff>319087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CD9DE-3506-4F1E-9AEE-52C033DC9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0</xdr:row>
      <xdr:rowOff>9525</xdr:rowOff>
    </xdr:from>
    <xdr:to>
      <xdr:col>15</xdr:col>
      <xdr:colOff>338137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BDFA44-317D-468C-9E6D-B28887CC2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33337</xdr:colOff>
      <xdr:row>0</xdr:row>
      <xdr:rowOff>0</xdr:rowOff>
    </xdr:from>
    <xdr:to>
      <xdr:col>23</xdr:col>
      <xdr:colOff>338137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3494A8-C594-4A5A-B32C-80ED2F214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</xdr:colOff>
      <xdr:row>17</xdr:row>
      <xdr:rowOff>28575</xdr:rowOff>
    </xdr:from>
    <xdr:to>
      <xdr:col>7</xdr:col>
      <xdr:colOff>328612</xdr:colOff>
      <xdr:row>31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6DAE92-E4B9-4AB1-B2C8-3A461E388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33337</xdr:colOff>
      <xdr:row>17</xdr:row>
      <xdr:rowOff>0</xdr:rowOff>
    </xdr:from>
    <xdr:to>
      <xdr:col>15</xdr:col>
      <xdr:colOff>338137</xdr:colOff>
      <xdr:row>31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5D425C-CC01-4B39-B13C-1F51B33D6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19050</xdr:colOff>
      <xdr:row>17</xdr:row>
      <xdr:rowOff>14288</xdr:rowOff>
    </xdr:from>
    <xdr:to>
      <xdr:col>23</xdr:col>
      <xdr:colOff>323850</xdr:colOff>
      <xdr:row>31</xdr:row>
      <xdr:rowOff>90488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B32AC3-FEA3-4DD3-BA60-C30DF2DFC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34</xdr:row>
      <xdr:rowOff>4763</xdr:rowOff>
    </xdr:from>
    <xdr:to>
      <xdr:col>7</xdr:col>
      <xdr:colOff>304800</xdr:colOff>
      <xdr:row>48</xdr:row>
      <xdr:rowOff>80963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DF3A58-246E-4C8D-A291-E8E757421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</xdr:colOff>
      <xdr:row>34</xdr:row>
      <xdr:rowOff>14288</xdr:rowOff>
    </xdr:from>
    <xdr:to>
      <xdr:col>15</xdr:col>
      <xdr:colOff>323850</xdr:colOff>
      <xdr:row>48</xdr:row>
      <xdr:rowOff>90488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5A6394-4E1D-4D9C-9ACB-D34354C93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Code/ARM_64/SecondStage/02_HardwareAdapterPattern/Result/HardwareAdapterPatter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Diagram"/>
    </sheetNames>
    <sheetDataSet>
      <sheetData sheetId="0">
        <row r="2">
          <cell r="B2" t="str">
            <v>C</v>
          </cell>
          <cell r="C2" t="str">
            <v>C++</v>
          </cell>
        </row>
        <row r="3">
          <cell r="B3">
            <v>8722</v>
          </cell>
          <cell r="C3">
            <v>3575</v>
          </cell>
        </row>
        <row r="4">
          <cell r="B4">
            <v>8784</v>
          </cell>
          <cell r="C4">
            <v>9564</v>
          </cell>
        </row>
        <row r="5">
          <cell r="B5">
            <v>2890</v>
          </cell>
          <cell r="C5">
            <v>3018</v>
          </cell>
        </row>
        <row r="6">
          <cell r="B6">
            <v>296</v>
          </cell>
          <cell r="C6">
            <v>416</v>
          </cell>
        </row>
        <row r="7">
          <cell r="B7">
            <v>2598</v>
          </cell>
          <cell r="C7">
            <v>2698</v>
          </cell>
        </row>
        <row r="8">
          <cell r="B8">
            <v>292</v>
          </cell>
          <cell r="C8">
            <v>320</v>
          </cell>
        </row>
        <row r="9">
          <cell r="B9">
            <v>4</v>
          </cell>
          <cell r="C9">
            <v>96</v>
          </cell>
        </row>
        <row r="10">
          <cell r="B10">
            <v>8968</v>
          </cell>
          <cell r="C10">
            <v>9055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8"/>
  <sheetViews>
    <sheetView topLeftCell="B170" workbookViewId="0">
      <selection activeCell="S191" sqref="S191"/>
    </sheetView>
  </sheetViews>
  <sheetFormatPr defaultRowHeight="15" x14ac:dyDescent="0.25"/>
  <cols>
    <col min="1" max="1" width="32" bestFit="1" customWidth="1"/>
    <col min="2" max="2" width="7.85546875" customWidth="1"/>
    <col min="3" max="3" width="9.85546875" customWidth="1"/>
    <col min="4" max="4" width="10.42578125" bestFit="1" customWidth="1"/>
    <col min="7" max="7" width="32" bestFit="1" customWidth="1"/>
    <col min="8" max="8" width="10.7109375" customWidth="1"/>
    <col min="9" max="9" width="12.28515625" customWidth="1"/>
    <col min="10" max="10" width="10.42578125" bestFit="1" customWidth="1"/>
    <col min="13" max="13" width="32" bestFit="1" customWidth="1"/>
    <col min="14" max="14" width="10.5703125" customWidth="1"/>
    <col min="15" max="15" width="10.7109375" customWidth="1"/>
    <col min="16" max="16" width="10.42578125" bestFit="1" customWidth="1"/>
  </cols>
  <sheetData>
    <row r="1" spans="1:16" x14ac:dyDescent="0.25">
      <c r="A1" s="11" t="s">
        <v>42</v>
      </c>
      <c r="B1" s="11"/>
      <c r="C1" s="11"/>
      <c r="D1" s="11"/>
      <c r="G1" s="11" t="s">
        <v>43</v>
      </c>
      <c r="H1" s="11"/>
      <c r="I1" s="11"/>
      <c r="J1" s="11"/>
      <c r="M1" s="11" t="s">
        <v>44</v>
      </c>
      <c r="N1" s="11"/>
      <c r="O1" s="11"/>
      <c r="P1" s="11"/>
    </row>
    <row r="3" spans="1:16" x14ac:dyDescent="0.25">
      <c r="A3" s="10" t="s">
        <v>0</v>
      </c>
      <c r="B3" s="10"/>
      <c r="C3" s="10"/>
      <c r="D3" s="10"/>
      <c r="G3" s="10" t="s">
        <v>0</v>
      </c>
      <c r="H3" s="10"/>
      <c r="I3" s="10"/>
      <c r="J3" s="10"/>
      <c r="M3" s="10" t="s">
        <v>0</v>
      </c>
      <c r="N3" s="10"/>
      <c r="O3" s="10"/>
      <c r="P3" s="10"/>
    </row>
    <row r="4" spans="1:16" x14ac:dyDescent="0.25">
      <c r="A4" s="1"/>
      <c r="B4" s="2" t="s">
        <v>1</v>
      </c>
      <c r="C4" s="2" t="s">
        <v>2</v>
      </c>
      <c r="D4" s="3" t="s">
        <v>3</v>
      </c>
      <c r="G4" s="1"/>
      <c r="H4" s="2" t="s">
        <v>1</v>
      </c>
      <c r="I4" s="2" t="s">
        <v>2</v>
      </c>
      <c r="J4" s="3" t="s">
        <v>3</v>
      </c>
      <c r="M4" s="1"/>
      <c r="N4" s="2" t="s">
        <v>1</v>
      </c>
      <c r="O4" s="2" t="s">
        <v>2</v>
      </c>
      <c r="P4" s="3" t="s">
        <v>3</v>
      </c>
    </row>
    <row r="5" spans="1:16" x14ac:dyDescent="0.25">
      <c r="A5" s="4" t="s">
        <v>4</v>
      </c>
      <c r="B5" s="4">
        <v>105</v>
      </c>
      <c r="C5" s="4">
        <v>104</v>
      </c>
      <c r="D5" s="5">
        <f>IF(C5&gt;B5,(C5-B5)/B5,(B5-C5)/C5)</f>
        <v>9.6153846153846159E-3</v>
      </c>
      <c r="G5" s="4" t="s">
        <v>4</v>
      </c>
      <c r="H5" s="4">
        <v>105</v>
      </c>
      <c r="I5" s="4">
        <v>104</v>
      </c>
      <c r="J5" s="5">
        <f>IF(I5&gt;H5,(I5-H5)/H5,(H5-I5)/I5)</f>
        <v>9.6153846153846159E-3</v>
      </c>
      <c r="M5" s="4" t="s">
        <v>4</v>
      </c>
      <c r="N5" s="4">
        <v>116</v>
      </c>
      <c r="O5" s="4">
        <v>112</v>
      </c>
      <c r="P5" s="5">
        <f>IF(O5&gt;N5,(O5-N5)/N5,(N5-O5)/O5)</f>
        <v>3.5714285714285712E-2</v>
      </c>
    </row>
    <row r="6" spans="1:16" x14ac:dyDescent="0.25">
      <c r="A6" s="4" t="s">
        <v>5</v>
      </c>
      <c r="B6" s="4">
        <v>623</v>
      </c>
      <c r="C6" s="4">
        <v>623</v>
      </c>
      <c r="D6" s="5">
        <f t="shared" ref="D6:D12" si="0">IF(C6&gt;B6,(C6-B6)/B6,(B6-C6)/C6)</f>
        <v>0</v>
      </c>
      <c r="G6" s="4" t="s">
        <v>5</v>
      </c>
      <c r="H6" s="4">
        <v>574</v>
      </c>
      <c r="I6" s="4">
        <v>478</v>
      </c>
      <c r="J6" s="5">
        <f t="shared" ref="J6:J12" si="1">IF(I6&gt;H6,(I6-H6)/H6,(H6-I6)/I6)</f>
        <v>0.20083682008368201</v>
      </c>
      <c r="M6" s="4" t="s">
        <v>45</v>
      </c>
      <c r="N6" s="4">
        <v>5636</v>
      </c>
      <c r="O6" s="4">
        <v>5844</v>
      </c>
      <c r="P6" s="5">
        <f t="shared" ref="P6:P12" si="2">IF(O6&gt;N6,(O6-N6)/N6,(N6-O6)/O6)</f>
        <v>3.6905606813342796E-2</v>
      </c>
    </row>
    <row r="7" spans="1:16" x14ac:dyDescent="0.25">
      <c r="A7" s="4" t="s">
        <v>6</v>
      </c>
      <c r="B7" s="4">
        <v>214</v>
      </c>
      <c r="C7" s="4">
        <v>214</v>
      </c>
      <c r="D7" s="5">
        <f t="shared" si="0"/>
        <v>0</v>
      </c>
      <c r="G7" s="4" t="s">
        <v>6</v>
      </c>
      <c r="H7" s="4">
        <f>H9+H10</f>
        <v>192</v>
      </c>
      <c r="I7" s="4">
        <f>I9+I10</f>
        <v>157</v>
      </c>
      <c r="J7" s="5">
        <f t="shared" si="1"/>
        <v>0.22292993630573249</v>
      </c>
      <c r="M7" s="4" t="s">
        <v>6</v>
      </c>
      <c r="N7" s="4">
        <f>N9+N10</f>
        <v>1169</v>
      </c>
      <c r="O7" s="4">
        <f>O9+O10</f>
        <v>1360</v>
      </c>
      <c r="P7" s="5">
        <f t="shared" si="2"/>
        <v>0.16338751069289992</v>
      </c>
    </row>
    <row r="8" spans="1:16" x14ac:dyDescent="0.25">
      <c r="A8" s="4" t="s">
        <v>7</v>
      </c>
      <c r="B8" s="4">
        <v>0</v>
      </c>
      <c r="C8" s="4">
        <v>0</v>
      </c>
      <c r="D8" s="5">
        <v>0</v>
      </c>
      <c r="G8" s="4" t="s">
        <v>7</v>
      </c>
      <c r="H8" s="4">
        <f>H10+H11</f>
        <v>1024</v>
      </c>
      <c r="I8" s="4">
        <f>I10+I11</f>
        <v>1025</v>
      </c>
      <c r="J8" s="5">
        <f t="shared" si="1"/>
        <v>9.765625E-4</v>
      </c>
      <c r="M8" s="4" t="s">
        <v>7</v>
      </c>
      <c r="N8" s="4">
        <f>N10+N11</f>
        <v>284</v>
      </c>
      <c r="O8" s="4">
        <f>O10+O11</f>
        <v>308</v>
      </c>
      <c r="P8" s="5">
        <f t="shared" si="2"/>
        <v>8.4507042253521125E-2</v>
      </c>
    </row>
    <row r="9" spans="1:16" x14ac:dyDescent="0.25">
      <c r="A9" s="4" t="s">
        <v>8</v>
      </c>
      <c r="B9" s="4">
        <v>214</v>
      </c>
      <c r="C9" s="4">
        <v>214</v>
      </c>
      <c r="D9" s="5">
        <f t="shared" si="0"/>
        <v>0</v>
      </c>
      <c r="G9" s="4" t="s">
        <v>8</v>
      </c>
      <c r="H9" s="4">
        <v>192</v>
      </c>
      <c r="I9" s="4">
        <v>156</v>
      </c>
      <c r="J9" s="5">
        <f t="shared" si="1"/>
        <v>0.23076923076923078</v>
      </c>
      <c r="M9" s="4" t="s">
        <v>8</v>
      </c>
      <c r="N9" s="4">
        <v>889</v>
      </c>
      <c r="O9" s="4">
        <v>1056</v>
      </c>
      <c r="P9" s="5">
        <f t="shared" si="2"/>
        <v>0.18785151856017998</v>
      </c>
    </row>
    <row r="10" spans="1:16" x14ac:dyDescent="0.25">
      <c r="A10" s="4" t="s">
        <v>9</v>
      </c>
      <c r="B10" s="4">
        <v>0</v>
      </c>
      <c r="C10" s="4">
        <v>0</v>
      </c>
      <c r="D10" s="5">
        <v>0</v>
      </c>
      <c r="G10" s="4" t="s">
        <v>9</v>
      </c>
      <c r="H10" s="4">
        <v>0</v>
      </c>
      <c r="I10" s="4">
        <v>1</v>
      </c>
      <c r="J10" s="5">
        <v>1</v>
      </c>
      <c r="M10" s="4" t="s">
        <v>9</v>
      </c>
      <c r="N10" s="4">
        <v>280</v>
      </c>
      <c r="O10" s="4">
        <v>304</v>
      </c>
      <c r="P10" s="5">
        <f t="shared" si="2"/>
        <v>8.5714285714285715E-2</v>
      </c>
    </row>
    <row r="11" spans="1:16" x14ac:dyDescent="0.25">
      <c r="A11" s="4" t="s">
        <v>10</v>
      </c>
      <c r="B11" s="4">
        <v>0</v>
      </c>
      <c r="C11" s="4">
        <v>0</v>
      </c>
      <c r="D11" s="5">
        <v>0</v>
      </c>
      <c r="G11" s="4" t="s">
        <v>10</v>
      </c>
      <c r="H11" s="4">
        <v>1024</v>
      </c>
      <c r="I11" s="4">
        <v>1024</v>
      </c>
      <c r="J11" s="5">
        <f t="shared" si="1"/>
        <v>0</v>
      </c>
      <c r="M11" s="4" t="s">
        <v>10</v>
      </c>
      <c r="N11" s="4">
        <v>4</v>
      </c>
      <c r="O11" s="4">
        <v>4</v>
      </c>
      <c r="P11" s="5">
        <f t="shared" si="2"/>
        <v>0</v>
      </c>
    </row>
    <row r="12" spans="1:16" x14ac:dyDescent="0.25">
      <c r="A12" s="4" t="s">
        <v>11</v>
      </c>
      <c r="B12" s="6">
        <v>55</v>
      </c>
      <c r="C12" s="6">
        <v>55</v>
      </c>
      <c r="D12" s="5">
        <f t="shared" si="0"/>
        <v>0</v>
      </c>
      <c r="G12" s="4" t="s">
        <v>11</v>
      </c>
      <c r="H12" s="6">
        <v>42</v>
      </c>
      <c r="I12" s="6">
        <v>26</v>
      </c>
      <c r="J12" s="5">
        <f t="shared" si="1"/>
        <v>0.61538461538461542</v>
      </c>
      <c r="M12" s="4" t="s">
        <v>46</v>
      </c>
      <c r="N12" s="6">
        <v>5498</v>
      </c>
      <c r="O12" s="6">
        <v>8392</v>
      </c>
      <c r="P12" s="5">
        <f t="shared" si="2"/>
        <v>0.52637322662786468</v>
      </c>
    </row>
    <row r="14" spans="1:16" x14ac:dyDescent="0.25">
      <c r="A14" s="10" t="s">
        <v>12</v>
      </c>
      <c r="B14" s="10"/>
      <c r="C14" s="10"/>
      <c r="D14" s="10"/>
      <c r="G14" s="10" t="s">
        <v>12</v>
      </c>
      <c r="H14" s="10"/>
      <c r="I14" s="10"/>
      <c r="J14" s="10"/>
      <c r="M14" s="10" t="s">
        <v>12</v>
      </c>
      <c r="N14" s="10"/>
      <c r="O14" s="10"/>
      <c r="P14" s="10"/>
    </row>
    <row r="15" spans="1:16" x14ac:dyDescent="0.25">
      <c r="A15" s="1"/>
      <c r="B15" s="2" t="s">
        <v>1</v>
      </c>
      <c r="C15" s="2" t="s">
        <v>2</v>
      </c>
      <c r="D15" s="3" t="s">
        <v>3</v>
      </c>
      <c r="G15" s="1"/>
      <c r="H15" s="2" t="s">
        <v>1</v>
      </c>
      <c r="I15" s="2" t="s">
        <v>2</v>
      </c>
      <c r="J15" s="3" t="s">
        <v>3</v>
      </c>
      <c r="M15" s="1"/>
      <c r="N15" s="2" t="s">
        <v>1</v>
      </c>
      <c r="O15" s="2" t="s">
        <v>2</v>
      </c>
      <c r="P15" s="3" t="s">
        <v>3</v>
      </c>
    </row>
    <row r="16" spans="1:16" x14ac:dyDescent="0.25">
      <c r="A16" s="4" t="s">
        <v>4</v>
      </c>
      <c r="B16" s="4">
        <v>185</v>
      </c>
      <c r="C16" s="4">
        <v>197</v>
      </c>
      <c r="D16" s="5">
        <f>IF(C16&gt;B16,(C16-B16)/B16,(B16-C16)/C16)</f>
        <v>6.4864864864864868E-2</v>
      </c>
      <c r="G16" s="4" t="s">
        <v>4</v>
      </c>
      <c r="H16" s="4">
        <v>185</v>
      </c>
      <c r="I16" s="4">
        <v>197</v>
      </c>
      <c r="J16" s="5">
        <f>IF(I16&gt;H16,(I16-H16)/H16,(H16-I16)/I16)</f>
        <v>6.4864864864864868E-2</v>
      </c>
      <c r="M16" s="4" t="s">
        <v>4</v>
      </c>
      <c r="N16" s="4">
        <v>175</v>
      </c>
      <c r="O16" s="4">
        <v>187</v>
      </c>
      <c r="P16" s="5">
        <f>IF(O16&gt;N16,(O16-N16)/N16,(N16-O16)/O16)</f>
        <v>6.8571428571428575E-2</v>
      </c>
    </row>
    <row r="17" spans="1:16" x14ac:dyDescent="0.25">
      <c r="A17" s="4" t="s">
        <v>5</v>
      </c>
      <c r="B17" s="4">
        <v>1854</v>
      </c>
      <c r="C17" s="4">
        <v>1953</v>
      </c>
      <c r="D17" s="5">
        <f t="shared" ref="D17:D23" si="3">IF(C17&gt;B17,(C17-B17)/B17,(B17-C17)/C17)</f>
        <v>5.3398058252427182E-2</v>
      </c>
      <c r="G17" s="4" t="s">
        <v>5</v>
      </c>
      <c r="H17" s="4">
        <v>1855</v>
      </c>
      <c r="I17" s="4">
        <v>1855</v>
      </c>
      <c r="J17" s="5">
        <f t="shared" ref="J17:J23" si="4">IF(I17&gt;H17,(I17-H17)/H17,(H17-I17)/I17)</f>
        <v>0</v>
      </c>
      <c r="M17" s="4" t="s">
        <v>47</v>
      </c>
      <c r="N17" s="4">
        <v>5708</v>
      </c>
      <c r="O17" s="4">
        <v>5968</v>
      </c>
      <c r="P17" s="5">
        <f t="shared" ref="P17:P23" si="5">IF(O17&gt;N17,(O17-N17)/N17,(N17-O17)/O17)</f>
        <v>4.5550105115627189E-2</v>
      </c>
    </row>
    <row r="18" spans="1:16" x14ac:dyDescent="0.25">
      <c r="A18" s="4" t="s">
        <v>6</v>
      </c>
      <c r="B18" s="4">
        <v>654</v>
      </c>
      <c r="C18" s="4">
        <v>684</v>
      </c>
      <c r="D18" s="5">
        <f t="shared" si="3"/>
        <v>4.5871559633027525E-2</v>
      </c>
      <c r="G18" s="4" t="s">
        <v>6</v>
      </c>
      <c r="H18" s="4">
        <f>H20+H21</f>
        <v>644</v>
      </c>
      <c r="I18" s="4">
        <f>I20+I21</f>
        <v>644</v>
      </c>
      <c r="J18" s="5">
        <f t="shared" si="4"/>
        <v>0</v>
      </c>
      <c r="M18" s="4" t="s">
        <v>6</v>
      </c>
      <c r="N18" s="4">
        <f>N20+N21</f>
        <v>1225</v>
      </c>
      <c r="O18" s="4">
        <f>O20+O21</f>
        <v>1428</v>
      </c>
      <c r="P18" s="5">
        <f t="shared" si="5"/>
        <v>0.1657142857142857</v>
      </c>
    </row>
    <row r="19" spans="1:16" x14ac:dyDescent="0.25">
      <c r="A19" s="4" t="s">
        <v>7</v>
      </c>
      <c r="B19" s="4">
        <v>0</v>
      </c>
      <c r="C19" s="4">
        <v>4</v>
      </c>
      <c r="D19" s="5">
        <v>4</v>
      </c>
      <c r="G19" s="4" t="s">
        <v>7</v>
      </c>
      <c r="H19" s="4">
        <f>H21+H22</f>
        <v>1024</v>
      </c>
      <c r="I19" s="4">
        <f>I21+I22</f>
        <v>1025</v>
      </c>
      <c r="J19" s="5">
        <f t="shared" si="4"/>
        <v>9.765625E-4</v>
      </c>
      <c r="M19" s="4" t="s">
        <v>7</v>
      </c>
      <c r="N19" s="4">
        <f>N21+N22</f>
        <v>284</v>
      </c>
      <c r="O19" s="4">
        <f>O21+O22</f>
        <v>308</v>
      </c>
      <c r="P19" s="5">
        <f t="shared" si="5"/>
        <v>8.4507042253521125E-2</v>
      </c>
    </row>
    <row r="20" spans="1:16" x14ac:dyDescent="0.25">
      <c r="A20" s="4" t="s">
        <v>8</v>
      </c>
      <c r="B20" s="4">
        <v>654</v>
      </c>
      <c r="C20" s="4">
        <v>680</v>
      </c>
      <c r="D20" s="5">
        <f t="shared" si="3"/>
        <v>3.9755351681957186E-2</v>
      </c>
      <c r="G20" s="4" t="s">
        <v>8</v>
      </c>
      <c r="H20" s="4">
        <v>644</v>
      </c>
      <c r="I20" s="4">
        <v>643</v>
      </c>
      <c r="J20" s="5">
        <f t="shared" si="4"/>
        <v>1.5552099533437014E-3</v>
      </c>
      <c r="M20" s="4" t="s">
        <v>8</v>
      </c>
      <c r="N20" s="4">
        <v>945</v>
      </c>
      <c r="O20" s="4">
        <v>1124</v>
      </c>
      <c r="P20" s="5">
        <f t="shared" si="5"/>
        <v>0.18941798941798943</v>
      </c>
    </row>
    <row r="21" spans="1:16" x14ac:dyDescent="0.25">
      <c r="A21" s="4" t="s">
        <v>9</v>
      </c>
      <c r="B21" s="4">
        <v>0</v>
      </c>
      <c r="C21" s="4">
        <v>4</v>
      </c>
      <c r="D21" s="5">
        <v>4</v>
      </c>
      <c r="G21" s="4" t="s">
        <v>9</v>
      </c>
      <c r="H21" s="4">
        <v>0</v>
      </c>
      <c r="I21" s="4">
        <v>1</v>
      </c>
      <c r="J21" s="5">
        <v>1</v>
      </c>
      <c r="M21" s="4" t="s">
        <v>9</v>
      </c>
      <c r="N21" s="4">
        <v>280</v>
      </c>
      <c r="O21" s="4">
        <v>304</v>
      </c>
      <c r="P21" s="5">
        <f t="shared" si="5"/>
        <v>8.5714285714285715E-2</v>
      </c>
    </row>
    <row r="22" spans="1:16" x14ac:dyDescent="0.25">
      <c r="A22" s="4" t="s">
        <v>10</v>
      </c>
      <c r="B22" s="4">
        <v>0</v>
      </c>
      <c r="C22" s="4">
        <v>0</v>
      </c>
      <c r="D22" s="5">
        <v>0</v>
      </c>
      <c r="G22" s="4" t="s">
        <v>10</v>
      </c>
      <c r="H22" s="4">
        <v>1024</v>
      </c>
      <c r="I22" s="4">
        <v>1024</v>
      </c>
      <c r="J22" s="5">
        <f t="shared" si="4"/>
        <v>0</v>
      </c>
      <c r="M22" s="4" t="s">
        <v>10</v>
      </c>
      <c r="N22" s="4">
        <v>4</v>
      </c>
      <c r="O22" s="4">
        <v>4</v>
      </c>
      <c r="P22" s="5">
        <f t="shared" si="5"/>
        <v>0</v>
      </c>
    </row>
    <row r="23" spans="1:16" x14ac:dyDescent="0.25">
      <c r="A23" s="4" t="s">
        <v>11</v>
      </c>
      <c r="B23" s="6">
        <v>503</v>
      </c>
      <c r="C23" s="6">
        <v>551</v>
      </c>
      <c r="D23" s="5">
        <f t="shared" si="3"/>
        <v>9.5427435387673953E-2</v>
      </c>
      <c r="G23" s="4" t="s">
        <v>11</v>
      </c>
      <c r="H23" s="6">
        <v>280</v>
      </c>
      <c r="I23" s="6">
        <v>280</v>
      </c>
      <c r="J23" s="5">
        <f t="shared" si="4"/>
        <v>0</v>
      </c>
      <c r="M23" s="4" t="s">
        <v>46</v>
      </c>
      <c r="N23" s="6">
        <v>4679</v>
      </c>
      <c r="O23" s="6">
        <v>7299</v>
      </c>
      <c r="P23" s="5">
        <f t="shared" si="5"/>
        <v>0.55994870698867283</v>
      </c>
    </row>
    <row r="25" spans="1:16" x14ac:dyDescent="0.25">
      <c r="A25" s="10" t="s">
        <v>13</v>
      </c>
      <c r="B25" s="10"/>
      <c r="C25" s="10"/>
      <c r="D25" s="10"/>
      <c r="G25" s="10" t="s">
        <v>13</v>
      </c>
      <c r="H25" s="10"/>
      <c r="I25" s="10"/>
      <c r="J25" s="10"/>
      <c r="M25" s="10" t="s">
        <v>13</v>
      </c>
      <c r="N25" s="10"/>
      <c r="O25" s="10"/>
      <c r="P25" s="10"/>
    </row>
    <row r="26" spans="1:16" x14ac:dyDescent="0.25">
      <c r="A26" s="1"/>
      <c r="B26" s="2" t="s">
        <v>1</v>
      </c>
      <c r="C26" s="2" t="s">
        <v>2</v>
      </c>
      <c r="D26" s="3" t="s">
        <v>3</v>
      </c>
      <c r="G26" s="1"/>
      <c r="H26" s="2" t="s">
        <v>1</v>
      </c>
      <c r="I26" s="2" t="s">
        <v>2</v>
      </c>
      <c r="J26" s="3" t="s">
        <v>3</v>
      </c>
      <c r="M26" s="1"/>
      <c r="N26" s="2" t="s">
        <v>1</v>
      </c>
      <c r="O26" s="2" t="s">
        <v>2</v>
      </c>
      <c r="P26" s="3" t="s">
        <v>3</v>
      </c>
    </row>
    <row r="27" spans="1:16" x14ac:dyDescent="0.25">
      <c r="A27" s="4" t="s">
        <v>4</v>
      </c>
      <c r="B27" s="4">
        <v>174</v>
      </c>
      <c r="C27" s="4">
        <v>182</v>
      </c>
      <c r="D27" s="5">
        <f>IF(C27&gt;B27,(C27-B27)/B27,(B27-C27)/C27)</f>
        <v>4.5977011494252873E-2</v>
      </c>
      <c r="G27" s="4" t="s">
        <v>4</v>
      </c>
      <c r="H27" s="4">
        <v>174</v>
      </c>
      <c r="I27" s="4">
        <v>182</v>
      </c>
      <c r="J27" s="5">
        <f>IF(I27&gt;H27,(I27-H27)/H27,(H27-I27)/I27)</f>
        <v>4.5977011494252873E-2</v>
      </c>
      <c r="M27" s="4" t="s">
        <v>4</v>
      </c>
      <c r="N27" s="4">
        <v>166</v>
      </c>
      <c r="O27" s="4">
        <v>174</v>
      </c>
      <c r="P27" s="5">
        <f>IF(O27&gt;N27,(O27-N27)/N27,(N27-O27)/O27)</f>
        <v>4.8192771084337352E-2</v>
      </c>
    </row>
    <row r="28" spans="1:16" x14ac:dyDescent="0.25">
      <c r="A28" s="4" t="s">
        <v>5</v>
      </c>
      <c r="B28" s="4">
        <v>914</v>
      </c>
      <c r="C28" s="4">
        <v>918</v>
      </c>
      <c r="D28" s="5">
        <f t="shared" ref="D28:D34" si="6">IF(C28&gt;B28,(C28-B28)/B28,(B28-C28)/C28)</f>
        <v>4.3763676148796497E-3</v>
      </c>
      <c r="G28" s="4" t="s">
        <v>5</v>
      </c>
      <c r="H28" s="4">
        <v>926</v>
      </c>
      <c r="I28" s="4">
        <v>926</v>
      </c>
      <c r="J28" s="5">
        <f t="shared" ref="J28:J34" si="7">IF(I28&gt;H28,(I28-H28)/H28,(H28-I28)/I28)</f>
        <v>0</v>
      </c>
      <c r="M28" s="4" t="s">
        <v>47</v>
      </c>
      <c r="N28" s="4">
        <v>5780</v>
      </c>
      <c r="O28" s="4">
        <v>6016</v>
      </c>
      <c r="P28" s="5">
        <f t="shared" ref="P28:P34" si="8">IF(O28&gt;N28,(O28-N28)/N28,(N28-O28)/O28)</f>
        <v>4.083044982698962E-2</v>
      </c>
    </row>
    <row r="29" spans="1:16" x14ac:dyDescent="0.25">
      <c r="A29" s="4" t="s">
        <v>6</v>
      </c>
      <c r="B29" s="4">
        <v>314</v>
      </c>
      <c r="C29" s="4">
        <v>316</v>
      </c>
      <c r="D29" s="5">
        <f t="shared" si="6"/>
        <v>6.369426751592357E-3</v>
      </c>
      <c r="G29" s="4" t="s">
        <v>6</v>
      </c>
      <c r="H29" s="4">
        <f>H31+H32</f>
        <v>316</v>
      </c>
      <c r="I29" s="4">
        <f>I31+I32</f>
        <v>316</v>
      </c>
      <c r="J29" s="5">
        <f t="shared" si="7"/>
        <v>0</v>
      </c>
      <c r="M29" s="4" t="s">
        <v>6</v>
      </c>
      <c r="N29" s="4">
        <f>N31+N32</f>
        <v>1281</v>
      </c>
      <c r="O29" s="4">
        <f>O31+O32</f>
        <v>1476</v>
      </c>
      <c r="P29" s="5">
        <f t="shared" si="8"/>
        <v>0.1522248243559719</v>
      </c>
    </row>
    <row r="30" spans="1:16" x14ac:dyDescent="0.25">
      <c r="A30" s="4" t="s">
        <v>7</v>
      </c>
      <c r="B30" s="4">
        <v>20</v>
      </c>
      <c r="C30" s="4">
        <v>22</v>
      </c>
      <c r="D30" s="5">
        <f t="shared" si="6"/>
        <v>0.1</v>
      </c>
      <c r="G30" s="4" t="s">
        <v>7</v>
      </c>
      <c r="H30" s="4">
        <f>H32+H33</f>
        <v>1064</v>
      </c>
      <c r="I30" s="4">
        <f>I32+I33</f>
        <v>1065</v>
      </c>
      <c r="J30" s="5">
        <f t="shared" si="7"/>
        <v>9.3984962406015032E-4</v>
      </c>
      <c r="M30" s="4" t="s">
        <v>7</v>
      </c>
      <c r="N30" s="4">
        <f>N32+N33</f>
        <v>284</v>
      </c>
      <c r="O30" s="4">
        <f>O32+O33</f>
        <v>308</v>
      </c>
      <c r="P30" s="5">
        <f t="shared" si="8"/>
        <v>8.4507042253521125E-2</v>
      </c>
    </row>
    <row r="31" spans="1:16" x14ac:dyDescent="0.25">
      <c r="A31" s="4" t="s">
        <v>14</v>
      </c>
      <c r="B31" s="4">
        <v>294</v>
      </c>
      <c r="C31" s="4">
        <v>294</v>
      </c>
      <c r="D31" s="5">
        <f t="shared" si="6"/>
        <v>0</v>
      </c>
      <c r="G31" s="4" t="s">
        <v>14</v>
      </c>
      <c r="H31" s="4">
        <v>276</v>
      </c>
      <c r="I31" s="4">
        <v>275</v>
      </c>
      <c r="J31" s="5">
        <f t="shared" si="7"/>
        <v>3.6363636363636364E-3</v>
      </c>
      <c r="M31" s="4" t="s">
        <v>14</v>
      </c>
      <c r="N31" s="4">
        <v>1001</v>
      </c>
      <c r="O31" s="4">
        <v>1172</v>
      </c>
      <c r="P31" s="5">
        <f t="shared" si="8"/>
        <v>0.17082917082917082</v>
      </c>
    </row>
    <row r="32" spans="1:16" x14ac:dyDescent="0.25">
      <c r="A32" s="4" t="s">
        <v>15</v>
      </c>
      <c r="B32" s="4">
        <v>20</v>
      </c>
      <c r="C32" s="4">
        <v>22</v>
      </c>
      <c r="D32" s="5">
        <f t="shared" si="6"/>
        <v>0.1</v>
      </c>
      <c r="G32" s="4" t="s">
        <v>15</v>
      </c>
      <c r="H32" s="4">
        <v>40</v>
      </c>
      <c r="I32" s="4">
        <v>41</v>
      </c>
      <c r="J32" s="5">
        <f t="shared" si="7"/>
        <v>2.5000000000000001E-2</v>
      </c>
      <c r="M32" s="4" t="s">
        <v>15</v>
      </c>
      <c r="N32" s="4">
        <v>280</v>
      </c>
      <c r="O32" s="4">
        <v>304</v>
      </c>
      <c r="P32" s="5">
        <f t="shared" si="8"/>
        <v>8.5714285714285715E-2</v>
      </c>
    </row>
    <row r="33" spans="1:16" x14ac:dyDescent="0.25">
      <c r="A33" s="4" t="s">
        <v>16</v>
      </c>
      <c r="B33" s="4">
        <v>0</v>
      </c>
      <c r="C33" s="4">
        <v>0</v>
      </c>
      <c r="D33" s="5">
        <v>0</v>
      </c>
      <c r="G33" s="4" t="s">
        <v>16</v>
      </c>
      <c r="H33" s="4">
        <v>1024</v>
      </c>
      <c r="I33" s="4">
        <v>1024</v>
      </c>
      <c r="J33" s="5">
        <f t="shared" si="7"/>
        <v>0</v>
      </c>
      <c r="M33" s="4" t="s">
        <v>16</v>
      </c>
      <c r="N33" s="4">
        <v>4</v>
      </c>
      <c r="O33" s="4">
        <v>4</v>
      </c>
      <c r="P33" s="5">
        <f t="shared" si="8"/>
        <v>0</v>
      </c>
    </row>
    <row r="34" spans="1:16" x14ac:dyDescent="0.25">
      <c r="A34" s="4" t="s">
        <v>11</v>
      </c>
      <c r="B34" s="6">
        <v>837</v>
      </c>
      <c r="C34" s="6">
        <v>864</v>
      </c>
      <c r="D34" s="5">
        <f t="shared" si="6"/>
        <v>3.2258064516129031E-2</v>
      </c>
      <c r="G34" s="4" t="s">
        <v>11</v>
      </c>
      <c r="H34" s="6">
        <v>196</v>
      </c>
      <c r="I34" s="6">
        <v>196</v>
      </c>
      <c r="J34" s="5">
        <f t="shared" si="7"/>
        <v>0</v>
      </c>
      <c r="M34" s="4" t="s">
        <v>46</v>
      </c>
      <c r="N34" s="6">
        <v>5116</v>
      </c>
      <c r="O34" s="6">
        <v>7719</v>
      </c>
      <c r="P34" s="5">
        <f t="shared" si="8"/>
        <v>0.50879593432369041</v>
      </c>
    </row>
    <row r="36" spans="1:16" x14ac:dyDescent="0.25">
      <c r="A36" s="10" t="s">
        <v>17</v>
      </c>
      <c r="B36" s="10"/>
      <c r="C36" s="10"/>
      <c r="D36" s="10"/>
      <c r="G36" s="10" t="s">
        <v>17</v>
      </c>
      <c r="H36" s="10"/>
      <c r="I36" s="10"/>
      <c r="J36" s="10"/>
      <c r="M36" s="10" t="s">
        <v>17</v>
      </c>
      <c r="N36" s="10"/>
      <c r="O36" s="10"/>
      <c r="P36" s="10"/>
    </row>
    <row r="37" spans="1:16" x14ac:dyDescent="0.25">
      <c r="A37" s="1"/>
      <c r="B37" s="2" t="s">
        <v>1</v>
      </c>
      <c r="C37" s="2" t="s">
        <v>2</v>
      </c>
      <c r="D37" s="3" t="s">
        <v>3</v>
      </c>
      <c r="G37" s="1"/>
      <c r="H37" s="2" t="s">
        <v>1</v>
      </c>
      <c r="I37" s="2" t="s">
        <v>2</v>
      </c>
      <c r="J37" s="3" t="s">
        <v>3</v>
      </c>
      <c r="M37" s="1"/>
      <c r="N37" s="2" t="s">
        <v>1</v>
      </c>
      <c r="O37" s="2" t="s">
        <v>2</v>
      </c>
      <c r="P37" s="3" t="s">
        <v>3</v>
      </c>
    </row>
    <row r="38" spans="1:16" x14ac:dyDescent="0.25">
      <c r="A38" s="4" t="s">
        <v>4</v>
      </c>
      <c r="B38" s="4">
        <v>283</v>
      </c>
      <c r="C38" s="4">
        <v>267</v>
      </c>
      <c r="D38" s="5">
        <f>IF(C38&gt;B38,(C38-B38)/B38,(B38-C38)/C38)</f>
        <v>5.9925093632958802E-2</v>
      </c>
      <c r="G38" s="4" t="s">
        <v>4</v>
      </c>
      <c r="H38" s="4">
        <v>283</v>
      </c>
      <c r="I38" s="4">
        <v>267</v>
      </c>
      <c r="J38" s="5">
        <f>IF(I38&gt;H38,(I38-H38)/H38,(H38-I38)/I38)</f>
        <v>5.9925093632958802E-2</v>
      </c>
      <c r="M38" s="4" t="s">
        <v>4</v>
      </c>
      <c r="N38" s="4">
        <v>293</v>
      </c>
      <c r="O38" s="4">
        <v>281</v>
      </c>
      <c r="P38" s="5">
        <f>IF(O38&gt;N38,(O38-N38)/N38,(N38-O38)/O38)</f>
        <v>4.2704626334519574E-2</v>
      </c>
    </row>
    <row r="39" spans="1:16" x14ac:dyDescent="0.25">
      <c r="A39" s="4" t="s">
        <v>5</v>
      </c>
      <c r="B39" s="4">
        <v>5107</v>
      </c>
      <c r="C39" s="4">
        <v>5107</v>
      </c>
      <c r="D39" s="5">
        <f t="shared" ref="D39:D45" si="9">IF(C39&gt;B39,(C39-B39)/B39,(B39-C39)/C39)</f>
        <v>0</v>
      </c>
      <c r="G39" s="4" t="s">
        <v>5</v>
      </c>
      <c r="H39" s="4">
        <v>3176</v>
      </c>
      <c r="I39" s="4">
        <v>3176</v>
      </c>
      <c r="J39" s="5">
        <f t="shared" ref="J39:J45" si="10">IF(I39&gt;H39,(I39-H39)/H39,(H39-I39)/I39)</f>
        <v>0</v>
      </c>
      <c r="M39" s="4" t="s">
        <v>47</v>
      </c>
      <c r="N39" s="4">
        <v>5892</v>
      </c>
      <c r="O39" s="4">
        <v>6348</v>
      </c>
      <c r="P39" s="5">
        <f t="shared" ref="P39:P45" si="11">IF(O39&gt;N39,(O39-N39)/N39,(N39-O39)/O39)</f>
        <v>7.7393075356415472E-2</v>
      </c>
    </row>
    <row r="40" spans="1:16" x14ac:dyDescent="0.25">
      <c r="A40" s="4" t="s">
        <v>6</v>
      </c>
      <c r="B40" s="4">
        <v>1806</v>
      </c>
      <c r="C40" s="4">
        <v>1806</v>
      </c>
      <c r="D40" s="5">
        <f t="shared" si="9"/>
        <v>0</v>
      </c>
      <c r="G40" s="4" t="s">
        <v>6</v>
      </c>
      <c r="H40" s="4">
        <f>H42+H43</f>
        <v>1116</v>
      </c>
      <c r="I40" s="4">
        <f>I42+I43</f>
        <v>1116</v>
      </c>
      <c r="J40" s="5">
        <f t="shared" si="10"/>
        <v>0</v>
      </c>
      <c r="M40" s="4" t="s">
        <v>6</v>
      </c>
      <c r="N40" s="4">
        <f>N42+N43</f>
        <v>1334</v>
      </c>
      <c r="O40" s="4">
        <f>O42+O43</f>
        <v>1634</v>
      </c>
      <c r="P40" s="5">
        <f t="shared" si="11"/>
        <v>0.22488755622188905</v>
      </c>
    </row>
    <row r="41" spans="1:16" x14ac:dyDescent="0.25">
      <c r="A41" s="4" t="s">
        <v>7</v>
      </c>
      <c r="B41" s="4">
        <v>30</v>
      </c>
      <c r="C41" s="4">
        <v>30</v>
      </c>
      <c r="D41" s="5">
        <f t="shared" si="9"/>
        <v>0</v>
      </c>
      <c r="G41" s="4" t="s">
        <v>7</v>
      </c>
      <c r="H41" s="4">
        <f>H43+H44</f>
        <v>1093</v>
      </c>
      <c r="I41" s="4">
        <f>I43+I44</f>
        <v>1094</v>
      </c>
      <c r="J41" s="5">
        <f t="shared" si="10"/>
        <v>9.1491308325709062E-4</v>
      </c>
      <c r="M41" s="4" t="s">
        <v>7</v>
      </c>
      <c r="N41" s="4">
        <f>N43+N44</f>
        <v>288</v>
      </c>
      <c r="O41" s="4">
        <f>O43+O44</f>
        <v>312</v>
      </c>
      <c r="P41" s="5">
        <f t="shared" si="11"/>
        <v>8.3333333333333329E-2</v>
      </c>
    </row>
    <row r="42" spans="1:16" x14ac:dyDescent="0.25">
      <c r="A42" s="4" t="s">
        <v>8</v>
      </c>
      <c r="B42" s="4">
        <v>1782</v>
      </c>
      <c r="C42" s="4">
        <v>1782</v>
      </c>
      <c r="D42" s="5">
        <f t="shared" si="9"/>
        <v>0</v>
      </c>
      <c r="G42" s="4" t="s">
        <v>8</v>
      </c>
      <c r="H42" s="4">
        <v>1056</v>
      </c>
      <c r="I42" s="4">
        <v>1055</v>
      </c>
      <c r="J42" s="5">
        <f t="shared" si="10"/>
        <v>9.4786729857819908E-4</v>
      </c>
      <c r="M42" s="4" t="s">
        <v>8</v>
      </c>
      <c r="N42" s="4">
        <v>1050</v>
      </c>
      <c r="O42" s="4">
        <v>1326</v>
      </c>
      <c r="P42" s="5">
        <f t="shared" si="11"/>
        <v>0.26285714285714284</v>
      </c>
    </row>
    <row r="43" spans="1:16" x14ac:dyDescent="0.25">
      <c r="A43" s="4" t="s">
        <v>9</v>
      </c>
      <c r="B43" s="4">
        <v>24</v>
      </c>
      <c r="C43" s="4">
        <v>24</v>
      </c>
      <c r="D43" s="5">
        <f t="shared" si="9"/>
        <v>0</v>
      </c>
      <c r="G43" s="4" t="s">
        <v>9</v>
      </c>
      <c r="H43" s="4">
        <v>60</v>
      </c>
      <c r="I43" s="4">
        <v>61</v>
      </c>
      <c r="J43" s="5">
        <f t="shared" si="10"/>
        <v>1.6666666666666666E-2</v>
      </c>
      <c r="M43" s="4" t="s">
        <v>9</v>
      </c>
      <c r="N43" s="4">
        <v>284</v>
      </c>
      <c r="O43" s="4">
        <v>308</v>
      </c>
      <c r="P43" s="5">
        <f t="shared" si="11"/>
        <v>8.4507042253521125E-2</v>
      </c>
    </row>
    <row r="44" spans="1:16" x14ac:dyDescent="0.25">
      <c r="A44" s="4" t="s">
        <v>10</v>
      </c>
      <c r="B44" s="4">
        <v>6</v>
      </c>
      <c r="C44" s="4">
        <v>6</v>
      </c>
      <c r="D44" s="5">
        <f t="shared" si="9"/>
        <v>0</v>
      </c>
      <c r="G44" s="4" t="s">
        <v>10</v>
      </c>
      <c r="H44" s="4">
        <v>1033</v>
      </c>
      <c r="I44" s="4">
        <v>1033</v>
      </c>
      <c r="J44" s="5">
        <f t="shared" si="10"/>
        <v>0</v>
      </c>
      <c r="M44" s="4" t="s">
        <v>10</v>
      </c>
      <c r="N44" s="4">
        <v>4</v>
      </c>
      <c r="O44" s="4">
        <v>4</v>
      </c>
      <c r="P44" s="5">
        <f t="shared" si="11"/>
        <v>0</v>
      </c>
    </row>
    <row r="45" spans="1:16" x14ac:dyDescent="0.25">
      <c r="A45" s="4" t="s">
        <v>11</v>
      </c>
      <c r="B45" s="6">
        <v>708</v>
      </c>
      <c r="C45" s="6">
        <v>708</v>
      </c>
      <c r="D45" s="5">
        <f t="shared" si="9"/>
        <v>0</v>
      </c>
      <c r="G45" s="4" t="s">
        <v>11</v>
      </c>
      <c r="H45" s="6">
        <v>3745</v>
      </c>
      <c r="I45" s="6">
        <v>3745</v>
      </c>
      <c r="J45" s="5">
        <f t="shared" si="10"/>
        <v>0</v>
      </c>
      <c r="M45" s="4" t="s">
        <v>46</v>
      </c>
      <c r="N45" s="6">
        <v>5117</v>
      </c>
      <c r="O45" s="6">
        <v>7135</v>
      </c>
      <c r="P45" s="5">
        <f t="shared" si="11"/>
        <v>0.39437170216923978</v>
      </c>
    </row>
    <row r="47" spans="1:16" x14ac:dyDescent="0.25">
      <c r="A47" s="10" t="s">
        <v>18</v>
      </c>
      <c r="B47" s="10"/>
      <c r="C47" s="10"/>
      <c r="D47" s="10"/>
      <c r="G47" s="10" t="s">
        <v>18</v>
      </c>
      <c r="H47" s="10"/>
      <c r="I47" s="10"/>
      <c r="J47" s="10"/>
      <c r="M47" s="10" t="s">
        <v>18</v>
      </c>
      <c r="N47" s="10"/>
      <c r="O47" s="10"/>
      <c r="P47" s="10"/>
    </row>
    <row r="48" spans="1:16" x14ac:dyDescent="0.25">
      <c r="A48" s="1"/>
      <c r="B48" s="2" t="s">
        <v>1</v>
      </c>
      <c r="C48" s="2" t="s">
        <v>2</v>
      </c>
      <c r="D48" s="3" t="s">
        <v>3</v>
      </c>
      <c r="G48" s="1"/>
      <c r="H48" s="2" t="s">
        <v>1</v>
      </c>
      <c r="I48" s="2" t="s">
        <v>2</v>
      </c>
      <c r="J48" s="3" t="s">
        <v>3</v>
      </c>
      <c r="M48" s="1"/>
      <c r="N48" s="2" t="s">
        <v>1</v>
      </c>
      <c r="O48" s="2" t="s">
        <v>2</v>
      </c>
      <c r="P48" s="3" t="s">
        <v>3</v>
      </c>
    </row>
    <row r="49" spans="1:16" x14ac:dyDescent="0.25">
      <c r="A49" s="4" t="s">
        <v>4</v>
      </c>
      <c r="B49" s="4">
        <v>213</v>
      </c>
      <c r="C49" s="4">
        <v>241</v>
      </c>
      <c r="D49" s="5">
        <f>IF(C49&gt;B49,(C49-B49)/B49,(B49-C49)/C49)</f>
        <v>0.13145539906103287</v>
      </c>
      <c r="G49" s="4" t="s">
        <v>4</v>
      </c>
      <c r="H49" s="4">
        <v>213</v>
      </c>
      <c r="I49" s="4">
        <v>241</v>
      </c>
      <c r="J49" s="5">
        <f>IF(I49&gt;H49,(I49-H49)/H49,(H49-I49)/I49)</f>
        <v>0.13145539906103287</v>
      </c>
      <c r="M49" s="4" t="s">
        <v>4</v>
      </c>
      <c r="N49" s="4">
        <v>221</v>
      </c>
      <c r="O49" s="4">
        <v>279</v>
      </c>
      <c r="P49" s="5">
        <f>IF(O49&gt;N49,(O49-N49)/N49,(N49-O49)/O49)</f>
        <v>0.26244343891402716</v>
      </c>
    </row>
    <row r="50" spans="1:16" x14ac:dyDescent="0.25">
      <c r="A50" s="4" t="s">
        <v>5</v>
      </c>
      <c r="B50" s="4">
        <v>709</v>
      </c>
      <c r="C50" s="4">
        <v>709</v>
      </c>
      <c r="D50" s="5">
        <f t="shared" ref="D50:D56" si="12">IF(C50&gt;B50,(C50-B50)/B50,(B50-C50)/C50)</f>
        <v>0</v>
      </c>
      <c r="G50" s="4" t="s">
        <v>5</v>
      </c>
      <c r="H50" s="4">
        <v>550</v>
      </c>
      <c r="I50" s="4">
        <v>550</v>
      </c>
      <c r="J50" s="5">
        <f t="shared" ref="J50:J56" si="13">IF(I50&gt;H50,(I50-H50)/H50,(H50-I50)/I50)</f>
        <v>0</v>
      </c>
      <c r="M50" s="4" t="s">
        <v>47</v>
      </c>
      <c r="N50" s="4">
        <v>5772</v>
      </c>
      <c r="O50" s="4">
        <v>6004</v>
      </c>
      <c r="P50" s="5">
        <f t="shared" ref="P50:P56" si="14">IF(O50&gt;N50,(O50-N50)/N50,(N50-O50)/O50)</f>
        <v>4.0194040194040194E-2</v>
      </c>
    </row>
    <row r="51" spans="1:16" x14ac:dyDescent="0.25">
      <c r="A51" s="4" t="s">
        <v>6</v>
      </c>
      <c r="B51" s="4">
        <v>244</v>
      </c>
      <c r="C51" s="4">
        <v>244</v>
      </c>
      <c r="D51" s="5">
        <f t="shared" si="12"/>
        <v>0</v>
      </c>
      <c r="G51" s="4" t="s">
        <v>6</v>
      </c>
      <c r="H51" s="4">
        <f>H53+H54</f>
        <v>180</v>
      </c>
      <c r="I51" s="4">
        <f>I53+I54</f>
        <v>180</v>
      </c>
      <c r="J51" s="5">
        <f t="shared" si="13"/>
        <v>0</v>
      </c>
      <c r="M51" s="4" t="s">
        <v>6</v>
      </c>
      <c r="N51" s="4">
        <f>N53+N54</f>
        <v>1197</v>
      </c>
      <c r="O51" s="4">
        <f>O53+O54</f>
        <v>1388</v>
      </c>
      <c r="P51" s="5">
        <f t="shared" si="14"/>
        <v>0.15956558061821219</v>
      </c>
    </row>
    <row r="52" spans="1:16" x14ac:dyDescent="0.25">
      <c r="A52" s="4" t="s">
        <v>7</v>
      </c>
      <c r="B52" s="4">
        <v>0</v>
      </c>
      <c r="C52" s="4">
        <v>0</v>
      </c>
      <c r="D52" s="5">
        <v>0</v>
      </c>
      <c r="G52" s="4" t="s">
        <v>7</v>
      </c>
      <c r="H52" s="4">
        <f>H54+H55</f>
        <v>1024</v>
      </c>
      <c r="I52" s="4">
        <f>I54+I55</f>
        <v>1025</v>
      </c>
      <c r="J52" s="5">
        <f t="shared" si="13"/>
        <v>9.765625E-4</v>
      </c>
      <c r="M52" s="4" t="s">
        <v>7</v>
      </c>
      <c r="N52" s="4">
        <f>N54+N55</f>
        <v>284</v>
      </c>
      <c r="O52" s="4">
        <f>O54+O55</f>
        <v>308</v>
      </c>
      <c r="P52" s="5">
        <f t="shared" si="14"/>
        <v>8.4507042253521125E-2</v>
      </c>
    </row>
    <row r="53" spans="1:16" x14ac:dyDescent="0.25">
      <c r="A53" s="4" t="s">
        <v>8</v>
      </c>
      <c r="B53" s="4">
        <v>244</v>
      </c>
      <c r="C53" s="4">
        <v>244</v>
      </c>
      <c r="D53" s="5">
        <f t="shared" si="12"/>
        <v>0</v>
      </c>
      <c r="G53" s="4" t="s">
        <v>8</v>
      </c>
      <c r="H53" s="4">
        <v>180</v>
      </c>
      <c r="I53" s="4">
        <v>179</v>
      </c>
      <c r="J53" s="5">
        <f t="shared" si="13"/>
        <v>5.5865921787709499E-3</v>
      </c>
      <c r="M53" s="4" t="s">
        <v>8</v>
      </c>
      <c r="N53" s="4">
        <v>917</v>
      </c>
      <c r="O53" s="4">
        <v>1084</v>
      </c>
      <c r="P53" s="5">
        <f t="shared" si="14"/>
        <v>0.1821155943293348</v>
      </c>
    </row>
    <row r="54" spans="1:16" x14ac:dyDescent="0.25">
      <c r="A54" s="4" t="s">
        <v>9</v>
      </c>
      <c r="B54" s="4">
        <v>0</v>
      </c>
      <c r="C54" s="4">
        <v>0</v>
      </c>
      <c r="D54" s="5">
        <v>0</v>
      </c>
      <c r="G54" s="4" t="s">
        <v>9</v>
      </c>
      <c r="H54" s="4">
        <v>0</v>
      </c>
      <c r="I54" s="4">
        <v>1</v>
      </c>
      <c r="J54" s="5">
        <v>1</v>
      </c>
      <c r="M54" s="4" t="s">
        <v>9</v>
      </c>
      <c r="N54" s="4">
        <v>280</v>
      </c>
      <c r="O54" s="4">
        <v>304</v>
      </c>
      <c r="P54" s="5">
        <v>1</v>
      </c>
    </row>
    <row r="55" spans="1:16" x14ac:dyDescent="0.25">
      <c r="A55" s="4" t="s">
        <v>10</v>
      </c>
      <c r="B55" s="4">
        <v>0</v>
      </c>
      <c r="C55" s="4">
        <v>0</v>
      </c>
      <c r="D55" s="5">
        <v>0</v>
      </c>
      <c r="G55" s="4" t="s">
        <v>10</v>
      </c>
      <c r="H55" s="4">
        <v>1024</v>
      </c>
      <c r="I55" s="4">
        <v>1024</v>
      </c>
      <c r="J55" s="5">
        <f t="shared" si="13"/>
        <v>0</v>
      </c>
      <c r="M55" s="4" t="s">
        <v>10</v>
      </c>
      <c r="N55" s="4">
        <v>4</v>
      </c>
      <c r="O55" s="4">
        <v>4</v>
      </c>
      <c r="P55" s="5">
        <f t="shared" si="14"/>
        <v>0</v>
      </c>
    </row>
    <row r="56" spans="1:16" x14ac:dyDescent="0.25">
      <c r="A56" s="4" t="s">
        <v>11</v>
      </c>
      <c r="B56" s="6">
        <v>88</v>
      </c>
      <c r="C56" s="6">
        <v>88</v>
      </c>
      <c r="D56" s="5">
        <f t="shared" si="12"/>
        <v>0</v>
      </c>
      <c r="G56" s="4" t="s">
        <v>11</v>
      </c>
      <c r="H56" s="6">
        <v>58</v>
      </c>
      <c r="I56" s="6">
        <v>58</v>
      </c>
      <c r="J56" s="5">
        <f t="shared" si="13"/>
        <v>0</v>
      </c>
      <c r="M56" s="4" t="s">
        <v>46</v>
      </c>
      <c r="N56" s="6">
        <v>4313</v>
      </c>
      <c r="O56" s="6">
        <v>7306</v>
      </c>
      <c r="P56" s="5">
        <f t="shared" si="14"/>
        <v>0.69394852770693249</v>
      </c>
    </row>
    <row r="58" spans="1:16" x14ac:dyDescent="0.25">
      <c r="A58" s="10" t="s">
        <v>19</v>
      </c>
      <c r="B58" s="10"/>
      <c r="C58" s="10"/>
      <c r="D58" s="10"/>
      <c r="G58" s="10" t="s">
        <v>19</v>
      </c>
      <c r="H58" s="10"/>
      <c r="I58" s="10"/>
      <c r="J58" s="10"/>
      <c r="M58" s="10" t="s">
        <v>19</v>
      </c>
      <c r="N58" s="10"/>
      <c r="O58" s="10"/>
      <c r="P58" s="10"/>
    </row>
    <row r="59" spans="1:16" x14ac:dyDescent="0.25">
      <c r="A59" s="1"/>
      <c r="B59" s="2" t="s">
        <v>1</v>
      </c>
      <c r="C59" s="2" t="s">
        <v>2</v>
      </c>
      <c r="D59" s="3" t="s">
        <v>3</v>
      </c>
      <c r="G59" s="1"/>
      <c r="H59" s="2" t="s">
        <v>1</v>
      </c>
      <c r="I59" s="2" t="s">
        <v>2</v>
      </c>
      <c r="J59" s="3" t="s">
        <v>3</v>
      </c>
      <c r="M59" s="1"/>
      <c r="N59" s="2" t="s">
        <v>1</v>
      </c>
      <c r="O59" s="2" t="s">
        <v>2</v>
      </c>
      <c r="P59" s="3" t="s">
        <v>3</v>
      </c>
    </row>
    <row r="60" spans="1:16" x14ac:dyDescent="0.25">
      <c r="A60" s="4" t="s">
        <v>4</v>
      </c>
      <c r="B60" s="4">
        <v>234</v>
      </c>
      <c r="C60" s="4">
        <v>212</v>
      </c>
      <c r="D60" s="5">
        <f>IF(C60&gt;B60,(C60-B60)/B60,(B60-C60)/C60)</f>
        <v>0.10377358490566038</v>
      </c>
      <c r="G60" s="4" t="s">
        <v>4</v>
      </c>
      <c r="H60" s="4">
        <v>234</v>
      </c>
      <c r="I60" s="4">
        <v>212</v>
      </c>
      <c r="J60" s="5">
        <f>IF(I60&gt;H60,(I60-H60)/H60,(H60-I60)/I60)</f>
        <v>0.10377358490566038</v>
      </c>
      <c r="M60" s="4" t="s">
        <v>4</v>
      </c>
      <c r="N60" s="4">
        <v>242</v>
      </c>
      <c r="O60" s="4">
        <v>220</v>
      </c>
      <c r="P60" s="5">
        <f>IF(O60&gt;N60,(O60-N60)/N60,(N60-O60)/O60)</f>
        <v>0.1</v>
      </c>
    </row>
    <row r="61" spans="1:16" x14ac:dyDescent="0.25">
      <c r="A61" s="4" t="s">
        <v>5</v>
      </c>
      <c r="B61" s="4">
        <v>5033</v>
      </c>
      <c r="C61" s="4">
        <v>5033</v>
      </c>
      <c r="D61" s="5">
        <f t="shared" ref="D61:D67" si="15">IF(C61&gt;B61,(C61-B61)/B61,(B61-C61)/C61)</f>
        <v>0</v>
      </c>
      <c r="G61" s="4" t="s">
        <v>5</v>
      </c>
      <c r="H61" s="4">
        <v>18505</v>
      </c>
      <c r="I61" s="4">
        <v>18505</v>
      </c>
      <c r="J61" s="5">
        <f t="shared" ref="J61:J67" si="16">IF(I61&gt;H61,(I61-H61)/H61,(H61-I61)/I61)</f>
        <v>0</v>
      </c>
      <c r="M61" s="4" t="s">
        <v>47</v>
      </c>
      <c r="N61" s="4">
        <v>5952</v>
      </c>
      <c r="O61" s="4">
        <v>6436</v>
      </c>
      <c r="P61" s="5">
        <f t="shared" ref="P61:P67" si="17">IF(O61&gt;N61,(O61-N61)/N61,(N61-O61)/O61)</f>
        <v>8.1317204301075266E-2</v>
      </c>
    </row>
    <row r="62" spans="1:16" x14ac:dyDescent="0.25">
      <c r="A62" s="4" t="s">
        <v>6</v>
      </c>
      <c r="B62" s="4">
        <v>1782</v>
      </c>
      <c r="C62" s="4">
        <v>1782</v>
      </c>
      <c r="D62" s="5">
        <f t="shared" si="15"/>
        <v>0</v>
      </c>
      <c r="G62" s="4" t="s">
        <v>6</v>
      </c>
      <c r="H62" s="4">
        <f>H64+H65</f>
        <v>6564</v>
      </c>
      <c r="I62" s="4">
        <f>I64+I65</f>
        <v>6564</v>
      </c>
      <c r="J62" s="5">
        <f t="shared" si="16"/>
        <v>0</v>
      </c>
      <c r="M62" s="4" t="s">
        <v>6</v>
      </c>
      <c r="N62" s="4">
        <f>N64+N65</f>
        <v>1290</v>
      </c>
      <c r="O62" s="4">
        <f>O64+O65</f>
        <v>1630</v>
      </c>
      <c r="P62" s="5">
        <f t="shared" si="17"/>
        <v>0.26356589147286824</v>
      </c>
    </row>
    <row r="63" spans="1:16" x14ac:dyDescent="0.25">
      <c r="A63" s="4" t="s">
        <v>7</v>
      </c>
      <c r="B63" s="4">
        <v>12</v>
      </c>
      <c r="C63" s="4">
        <v>12</v>
      </c>
      <c r="D63" s="5">
        <f t="shared" si="15"/>
        <v>0</v>
      </c>
      <c r="G63" s="4" t="s">
        <v>7</v>
      </c>
      <c r="H63" s="4">
        <f>H65+H66</f>
        <v>1059</v>
      </c>
      <c r="I63" s="4">
        <f>I65+I66</f>
        <v>1060</v>
      </c>
      <c r="J63" s="5">
        <f t="shared" si="16"/>
        <v>9.4428706326723328E-4</v>
      </c>
      <c r="M63" s="4" t="s">
        <v>7</v>
      </c>
      <c r="N63" s="4">
        <f>N65+N66</f>
        <v>288</v>
      </c>
      <c r="O63" s="4">
        <f>O65+O66</f>
        <v>312</v>
      </c>
      <c r="P63" s="5">
        <f t="shared" si="17"/>
        <v>8.3333333333333329E-2</v>
      </c>
    </row>
    <row r="64" spans="1:16" x14ac:dyDescent="0.25">
      <c r="A64" s="4" t="s">
        <v>8</v>
      </c>
      <c r="B64" s="4">
        <v>1776</v>
      </c>
      <c r="C64" s="4">
        <v>1776</v>
      </c>
      <c r="D64" s="5">
        <f t="shared" si="15"/>
        <v>0</v>
      </c>
      <c r="G64" s="4" t="s">
        <v>8</v>
      </c>
      <c r="H64" s="4">
        <v>6542</v>
      </c>
      <c r="I64" s="4">
        <v>6541</v>
      </c>
      <c r="J64" s="5">
        <f t="shared" si="16"/>
        <v>1.5288182235132243E-4</v>
      </c>
      <c r="M64" s="4" t="s">
        <v>8</v>
      </c>
      <c r="N64" s="4">
        <v>1006</v>
      </c>
      <c r="O64" s="4">
        <v>1322</v>
      </c>
      <c r="P64" s="5">
        <f t="shared" si="17"/>
        <v>0.31411530815109345</v>
      </c>
    </row>
    <row r="65" spans="1:16" x14ac:dyDescent="0.25">
      <c r="A65" s="4" t="s">
        <v>9</v>
      </c>
      <c r="B65" s="4">
        <v>6</v>
      </c>
      <c r="C65" s="4">
        <v>6</v>
      </c>
      <c r="D65" s="5">
        <f t="shared" si="15"/>
        <v>0</v>
      </c>
      <c r="G65" s="4" t="s">
        <v>9</v>
      </c>
      <c r="H65" s="4">
        <v>22</v>
      </c>
      <c r="I65" s="4">
        <v>23</v>
      </c>
      <c r="J65" s="5">
        <f t="shared" si="16"/>
        <v>4.5454545454545456E-2</v>
      </c>
      <c r="M65" s="4" t="s">
        <v>9</v>
      </c>
      <c r="N65" s="4">
        <v>284</v>
      </c>
      <c r="O65" s="4">
        <v>308</v>
      </c>
      <c r="P65" s="5">
        <f t="shared" si="17"/>
        <v>8.4507042253521125E-2</v>
      </c>
    </row>
    <row r="66" spans="1:16" x14ac:dyDescent="0.25">
      <c r="A66" s="4" t="s">
        <v>10</v>
      </c>
      <c r="B66" s="4">
        <v>6</v>
      </c>
      <c r="C66" s="4">
        <v>6</v>
      </c>
      <c r="D66" s="5">
        <f t="shared" si="15"/>
        <v>0</v>
      </c>
      <c r="G66" s="4" t="s">
        <v>10</v>
      </c>
      <c r="H66" s="4">
        <v>1037</v>
      </c>
      <c r="I66" s="4">
        <v>1037</v>
      </c>
      <c r="J66" s="5">
        <f t="shared" si="16"/>
        <v>0</v>
      </c>
      <c r="M66" s="4" t="s">
        <v>10</v>
      </c>
      <c r="N66" s="4">
        <v>4</v>
      </c>
      <c r="O66" s="4">
        <v>4</v>
      </c>
      <c r="P66" s="5">
        <f t="shared" si="17"/>
        <v>0</v>
      </c>
    </row>
    <row r="67" spans="1:16" x14ac:dyDescent="0.25">
      <c r="A67" s="4" t="s">
        <v>11</v>
      </c>
      <c r="B67" s="6">
        <v>543</v>
      </c>
      <c r="C67" s="6">
        <v>543</v>
      </c>
      <c r="D67" s="5">
        <f t="shared" si="15"/>
        <v>0</v>
      </c>
      <c r="G67" s="4" t="s">
        <v>11</v>
      </c>
      <c r="H67" s="6">
        <v>4377</v>
      </c>
      <c r="I67" s="6">
        <v>4377</v>
      </c>
      <c r="J67" s="5">
        <f t="shared" si="16"/>
        <v>0</v>
      </c>
      <c r="M67" s="4" t="s">
        <v>46</v>
      </c>
      <c r="N67" s="6">
        <v>4695</v>
      </c>
      <c r="O67" s="6">
        <v>7516</v>
      </c>
      <c r="P67" s="5">
        <f t="shared" si="17"/>
        <v>0.60085197018104364</v>
      </c>
    </row>
    <row r="69" spans="1:16" x14ac:dyDescent="0.25">
      <c r="A69" s="10" t="s">
        <v>20</v>
      </c>
      <c r="B69" s="10"/>
      <c r="C69" s="10"/>
      <c r="D69" s="10"/>
      <c r="G69" s="10" t="s">
        <v>20</v>
      </c>
      <c r="H69" s="10"/>
      <c r="I69" s="10"/>
      <c r="J69" s="10"/>
      <c r="M69" s="10" t="s">
        <v>20</v>
      </c>
      <c r="N69" s="10"/>
      <c r="O69" s="10"/>
      <c r="P69" s="10"/>
    </row>
    <row r="70" spans="1:16" x14ac:dyDescent="0.25">
      <c r="A70" s="1"/>
      <c r="B70" s="2" t="s">
        <v>1</v>
      </c>
      <c r="C70" s="2" t="s">
        <v>2</v>
      </c>
      <c r="D70" s="3" t="s">
        <v>3</v>
      </c>
      <c r="G70" s="1"/>
      <c r="H70" s="2" t="s">
        <v>1</v>
      </c>
      <c r="I70" s="2" t="s">
        <v>2</v>
      </c>
      <c r="J70" s="3" t="s">
        <v>3</v>
      </c>
      <c r="M70" s="1"/>
      <c r="N70" s="2" t="s">
        <v>1</v>
      </c>
      <c r="O70" s="2" t="s">
        <v>2</v>
      </c>
      <c r="P70" s="3" t="s">
        <v>3</v>
      </c>
    </row>
    <row r="71" spans="1:16" x14ac:dyDescent="0.25">
      <c r="A71" s="4" t="s">
        <v>4</v>
      </c>
      <c r="B71" s="4">
        <v>302</v>
      </c>
      <c r="C71" s="4">
        <v>280</v>
      </c>
      <c r="D71" s="5">
        <f>IF(C71&gt;B71,(C71-B71)/B71,(B71-C71)/C71)</f>
        <v>7.857142857142857E-2</v>
      </c>
      <c r="G71" s="4" t="s">
        <v>4</v>
      </c>
      <c r="H71" s="4">
        <v>302</v>
      </c>
      <c r="I71" s="4">
        <v>280</v>
      </c>
      <c r="J71" s="5">
        <f>IF(I71&gt;H71,(I71-H71)/H71,(H71-I71)/I71)</f>
        <v>7.857142857142857E-2</v>
      </c>
      <c r="M71" s="4" t="s">
        <v>4</v>
      </c>
      <c r="N71" s="4">
        <v>319</v>
      </c>
      <c r="O71" s="4">
        <v>313</v>
      </c>
      <c r="P71" s="5">
        <f>IF(O71&gt;N71,(O71-N71)/N71,(N71-O71)/O71)</f>
        <v>1.9169329073482427E-2</v>
      </c>
    </row>
    <row r="72" spans="1:16" x14ac:dyDescent="0.25">
      <c r="A72" s="4" t="s">
        <v>5</v>
      </c>
      <c r="B72" s="4">
        <v>5033</v>
      </c>
      <c r="C72" s="4">
        <v>5033</v>
      </c>
      <c r="D72" s="5">
        <f t="shared" ref="D72:D78" si="18">IF(C72&gt;B72,(C72-B72)/B72,(B72-C72)/C72)</f>
        <v>0</v>
      </c>
      <c r="G72" s="4" t="s">
        <v>5</v>
      </c>
      <c r="H72" s="4">
        <v>3123</v>
      </c>
      <c r="I72" s="4">
        <v>3123</v>
      </c>
      <c r="J72" s="5">
        <f t="shared" ref="J72:J78" si="19">IF(I72&gt;H72,(I72-H72)/H72,(H72-I72)/I72)</f>
        <v>0</v>
      </c>
      <c r="M72" s="4" t="s">
        <v>47</v>
      </c>
      <c r="N72" s="4">
        <v>5920</v>
      </c>
      <c r="O72" s="4">
        <v>6444</v>
      </c>
      <c r="P72" s="5">
        <f t="shared" ref="P72:P78" si="20">IF(O72&gt;N72,(O72-N72)/N72,(N72-O72)/O72)</f>
        <v>8.8513513513513511E-2</v>
      </c>
    </row>
    <row r="73" spans="1:16" x14ac:dyDescent="0.25">
      <c r="A73" s="4" t="s">
        <v>6</v>
      </c>
      <c r="B73" s="4">
        <v>1782</v>
      </c>
      <c r="C73" s="4">
        <v>1782</v>
      </c>
      <c r="D73" s="5">
        <f t="shared" si="18"/>
        <v>0</v>
      </c>
      <c r="G73" s="4" t="s">
        <v>6</v>
      </c>
      <c r="H73" s="4">
        <f>H75+H76</f>
        <v>1096</v>
      </c>
      <c r="I73" s="4">
        <f>I75+I76</f>
        <v>1096</v>
      </c>
      <c r="J73" s="5">
        <f t="shared" si="19"/>
        <v>0</v>
      </c>
      <c r="M73" s="4" t="s">
        <v>6</v>
      </c>
      <c r="N73" s="4">
        <f>N75+N76</f>
        <v>1338</v>
      </c>
      <c r="O73" s="4">
        <f>O75+O76</f>
        <v>1638</v>
      </c>
      <c r="P73" s="5">
        <f t="shared" si="20"/>
        <v>0.22421524663677131</v>
      </c>
    </row>
    <row r="74" spans="1:16" x14ac:dyDescent="0.25">
      <c r="A74" s="4" t="s">
        <v>7</v>
      </c>
      <c r="B74" s="4">
        <v>22</v>
      </c>
      <c r="C74" s="4">
        <v>22</v>
      </c>
      <c r="D74" s="5">
        <f t="shared" si="18"/>
        <v>0</v>
      </c>
      <c r="G74" s="4" t="s">
        <v>7</v>
      </c>
      <c r="H74" s="4">
        <f>H76+H77</f>
        <v>1085</v>
      </c>
      <c r="I74" s="4">
        <f>I76+I77</f>
        <v>1086</v>
      </c>
      <c r="J74" s="5">
        <f t="shared" si="19"/>
        <v>9.2165898617511521E-4</v>
      </c>
      <c r="M74" s="4" t="s">
        <v>7</v>
      </c>
      <c r="N74" s="4">
        <f>N76+N77</f>
        <v>288</v>
      </c>
      <c r="O74" s="4">
        <f>O76+O77</f>
        <v>312</v>
      </c>
      <c r="P74" s="5">
        <f t="shared" si="20"/>
        <v>8.3333333333333329E-2</v>
      </c>
    </row>
    <row r="75" spans="1:16" x14ac:dyDescent="0.25">
      <c r="A75" s="4" t="s">
        <v>8</v>
      </c>
      <c r="B75" s="4">
        <v>1766</v>
      </c>
      <c r="C75" s="4">
        <v>1766</v>
      </c>
      <c r="D75" s="5">
        <f t="shared" si="18"/>
        <v>0</v>
      </c>
      <c r="G75" s="4" t="s">
        <v>8</v>
      </c>
      <c r="H75" s="4">
        <v>1044</v>
      </c>
      <c r="I75" s="4">
        <v>1043</v>
      </c>
      <c r="J75" s="5">
        <f t="shared" si="19"/>
        <v>9.5877277085330771E-4</v>
      </c>
      <c r="M75" s="4" t="s">
        <v>8</v>
      </c>
      <c r="N75" s="4">
        <v>1054</v>
      </c>
      <c r="O75" s="4">
        <v>1330</v>
      </c>
      <c r="P75" s="5">
        <f t="shared" si="20"/>
        <v>0.26185958254269448</v>
      </c>
    </row>
    <row r="76" spans="1:16" x14ac:dyDescent="0.25">
      <c r="A76" s="4" t="s">
        <v>9</v>
      </c>
      <c r="B76" s="4">
        <v>16</v>
      </c>
      <c r="C76" s="4">
        <v>16</v>
      </c>
      <c r="D76" s="5">
        <f t="shared" si="18"/>
        <v>0</v>
      </c>
      <c r="G76" s="4" t="s">
        <v>9</v>
      </c>
      <c r="H76" s="4">
        <v>52</v>
      </c>
      <c r="I76" s="4">
        <v>53</v>
      </c>
      <c r="J76" s="5">
        <f t="shared" si="19"/>
        <v>1.9230769230769232E-2</v>
      </c>
      <c r="M76" s="4" t="s">
        <v>9</v>
      </c>
      <c r="N76" s="4">
        <v>284</v>
      </c>
      <c r="O76" s="4">
        <v>308</v>
      </c>
      <c r="P76" s="5">
        <f t="shared" si="20"/>
        <v>8.4507042253521125E-2</v>
      </c>
    </row>
    <row r="77" spans="1:16" x14ac:dyDescent="0.25">
      <c r="A77" s="4" t="s">
        <v>10</v>
      </c>
      <c r="B77" s="4">
        <v>6</v>
      </c>
      <c r="C77" s="4">
        <v>6</v>
      </c>
      <c r="D77" s="5">
        <f t="shared" si="18"/>
        <v>0</v>
      </c>
      <c r="G77" s="4" t="s">
        <v>10</v>
      </c>
      <c r="H77" s="4">
        <v>1033</v>
      </c>
      <c r="I77" s="4">
        <v>1033</v>
      </c>
      <c r="J77" s="5">
        <f t="shared" si="19"/>
        <v>0</v>
      </c>
      <c r="M77" s="4" t="s">
        <v>10</v>
      </c>
      <c r="N77" s="4">
        <v>4</v>
      </c>
      <c r="O77" s="4">
        <v>4</v>
      </c>
      <c r="P77" s="5">
        <f t="shared" si="20"/>
        <v>0</v>
      </c>
    </row>
    <row r="78" spans="1:16" x14ac:dyDescent="0.25">
      <c r="A78" s="4" t="s">
        <v>11</v>
      </c>
      <c r="B78" s="6">
        <v>491</v>
      </c>
      <c r="C78" s="6">
        <v>491</v>
      </c>
      <c r="D78" s="5">
        <f t="shared" si="18"/>
        <v>0</v>
      </c>
      <c r="G78" s="4" t="s">
        <v>11</v>
      </c>
      <c r="H78" s="6">
        <v>2755</v>
      </c>
      <c r="I78" s="6">
        <v>2755</v>
      </c>
      <c r="J78" s="5">
        <f t="shared" si="19"/>
        <v>0</v>
      </c>
      <c r="M78" s="4" t="s">
        <v>46</v>
      </c>
      <c r="N78" s="6">
        <v>4966</v>
      </c>
      <c r="O78" s="6">
        <v>8305</v>
      </c>
      <c r="P78" s="5">
        <f t="shared" si="20"/>
        <v>0.6723721304873137</v>
      </c>
    </row>
    <row r="80" spans="1:16" x14ac:dyDescent="0.25">
      <c r="A80" s="10" t="s">
        <v>21</v>
      </c>
      <c r="B80" s="10"/>
      <c r="C80" s="10"/>
      <c r="D80" s="10"/>
      <c r="G80" s="10" t="s">
        <v>21</v>
      </c>
      <c r="H80" s="10"/>
      <c r="I80" s="10"/>
      <c r="J80" s="10"/>
      <c r="M80" s="10" t="s">
        <v>21</v>
      </c>
      <c r="N80" s="10"/>
      <c r="O80" s="10"/>
      <c r="P80" s="10"/>
    </row>
    <row r="81" spans="1:16" x14ac:dyDescent="0.25">
      <c r="A81" s="1"/>
      <c r="B81" s="2" t="s">
        <v>1</v>
      </c>
      <c r="C81" s="2" t="s">
        <v>2</v>
      </c>
      <c r="D81" s="3" t="s">
        <v>3</v>
      </c>
      <c r="G81" s="1"/>
      <c r="H81" s="2" t="s">
        <v>1</v>
      </c>
      <c r="I81" s="2" t="s">
        <v>2</v>
      </c>
      <c r="J81" s="3" t="s">
        <v>3</v>
      </c>
      <c r="M81" s="1"/>
      <c r="N81" s="2" t="s">
        <v>1</v>
      </c>
      <c r="O81" s="2" t="s">
        <v>2</v>
      </c>
      <c r="P81" s="3" t="s">
        <v>3</v>
      </c>
    </row>
    <row r="82" spans="1:16" x14ac:dyDescent="0.25">
      <c r="A82" s="4" t="s">
        <v>4</v>
      </c>
      <c r="B82" s="4">
        <v>556</v>
      </c>
      <c r="C82" s="4">
        <v>418</v>
      </c>
      <c r="D82" s="5">
        <f>IF(C82&gt;B82,(C82-B82)/B82,(B82-C82)/C82)</f>
        <v>0.33014354066985646</v>
      </c>
      <c r="G82" s="4" t="s">
        <v>4</v>
      </c>
      <c r="H82" s="4">
        <v>556</v>
      </c>
      <c r="I82" s="4">
        <v>418</v>
      </c>
      <c r="J82" s="5">
        <f>IF(I82&gt;H82,(I82-H82)/H82,(H82-I82)/I82)</f>
        <v>0.33014354066985646</v>
      </c>
      <c r="M82" s="4" t="s">
        <v>4</v>
      </c>
      <c r="N82" s="4">
        <v>588</v>
      </c>
      <c r="O82" s="4">
        <v>449</v>
      </c>
      <c r="P82" s="5">
        <f>IF(O82&gt;N82,(O82-N82)/N82,(N82-O82)/O82)</f>
        <v>0.30957683741648107</v>
      </c>
    </row>
    <row r="83" spans="1:16" x14ac:dyDescent="0.25">
      <c r="A83" s="4" t="s">
        <v>5</v>
      </c>
      <c r="B83" s="4">
        <v>995</v>
      </c>
      <c r="C83" s="4">
        <v>995</v>
      </c>
      <c r="D83" s="5">
        <f t="shared" ref="D83:D89" si="21">IF(C83&gt;B83,(C83-B83)/B83,(B83-C83)/C83)</f>
        <v>0</v>
      </c>
      <c r="G83" s="4" t="s">
        <v>5</v>
      </c>
      <c r="H83" s="4">
        <v>603</v>
      </c>
      <c r="I83" s="4">
        <v>640</v>
      </c>
      <c r="J83" s="5">
        <f t="shared" ref="J83:J89" si="22">IF(I83&gt;H83,(I83-H83)/H83,(H83-I83)/I83)</f>
        <v>6.1359867330016582E-2</v>
      </c>
      <c r="M83" s="4" t="s">
        <v>47</v>
      </c>
      <c r="N83" s="4">
        <v>5912</v>
      </c>
      <c r="O83" s="4">
        <v>6204</v>
      </c>
      <c r="P83" s="5">
        <f t="shared" ref="P83:P89" si="23">IF(O83&gt;N83,(O83-N83)/N83,(N83-O83)/O83)</f>
        <v>4.9391069012178622E-2</v>
      </c>
    </row>
    <row r="84" spans="1:16" x14ac:dyDescent="0.25">
      <c r="A84" s="4" t="s">
        <v>6</v>
      </c>
      <c r="B84" s="4">
        <v>348</v>
      </c>
      <c r="C84" s="4">
        <v>348</v>
      </c>
      <c r="D84" s="5">
        <f t="shared" si="21"/>
        <v>0</v>
      </c>
      <c r="G84" s="4" t="s">
        <v>6</v>
      </c>
      <c r="H84" s="4">
        <f>H86+H87</f>
        <v>200</v>
      </c>
      <c r="I84" s="4">
        <f>I86+I87</f>
        <v>212</v>
      </c>
      <c r="J84" s="5">
        <f t="shared" si="22"/>
        <v>0.06</v>
      </c>
      <c r="M84" s="4" t="s">
        <v>6</v>
      </c>
      <c r="N84" s="4">
        <f>N86+N87</f>
        <v>1329</v>
      </c>
      <c r="O84" s="4">
        <f>O86+O87</f>
        <v>1536</v>
      </c>
      <c r="P84" s="5">
        <f t="shared" si="23"/>
        <v>0.15575620767494355</v>
      </c>
    </row>
    <row r="85" spans="1:16" x14ac:dyDescent="0.25">
      <c r="A85" s="4" t="s">
        <v>7</v>
      </c>
      <c r="B85" s="4">
        <v>0</v>
      </c>
      <c r="C85" s="4">
        <v>0</v>
      </c>
      <c r="D85" s="5">
        <v>0</v>
      </c>
      <c r="G85" s="4" t="s">
        <v>7</v>
      </c>
      <c r="H85" s="4">
        <f>H87+H88</f>
        <v>1024</v>
      </c>
      <c r="I85" s="4">
        <f>I87+I88</f>
        <v>1025</v>
      </c>
      <c r="J85" s="5">
        <f t="shared" si="22"/>
        <v>9.765625E-4</v>
      </c>
      <c r="M85" s="4" t="s">
        <v>7</v>
      </c>
      <c r="N85" s="4">
        <f>N87+N88</f>
        <v>284</v>
      </c>
      <c r="O85" s="4">
        <f>O87+O88</f>
        <v>308</v>
      </c>
      <c r="P85" s="5">
        <f t="shared" si="23"/>
        <v>8.4507042253521125E-2</v>
      </c>
    </row>
    <row r="86" spans="1:16" x14ac:dyDescent="0.25">
      <c r="A86" s="4" t="s">
        <v>8</v>
      </c>
      <c r="B86" s="4">
        <v>348</v>
      </c>
      <c r="C86" s="4">
        <v>348</v>
      </c>
      <c r="D86" s="5">
        <f t="shared" si="21"/>
        <v>0</v>
      </c>
      <c r="G86" s="4" t="s">
        <v>8</v>
      </c>
      <c r="H86" s="4">
        <v>200</v>
      </c>
      <c r="I86" s="4">
        <v>211</v>
      </c>
      <c r="J86" s="5">
        <f t="shared" si="22"/>
        <v>5.5E-2</v>
      </c>
      <c r="M86" s="4" t="s">
        <v>8</v>
      </c>
      <c r="N86" s="4">
        <v>1049</v>
      </c>
      <c r="O86" s="4">
        <v>1232</v>
      </c>
      <c r="P86" s="5">
        <f t="shared" si="23"/>
        <v>0.17445185891325071</v>
      </c>
    </row>
    <row r="87" spans="1:16" x14ac:dyDescent="0.25">
      <c r="A87" s="4" t="s">
        <v>9</v>
      </c>
      <c r="B87" s="4">
        <v>0</v>
      </c>
      <c r="C87" s="4">
        <v>0</v>
      </c>
      <c r="D87" s="5">
        <v>0</v>
      </c>
      <c r="G87" s="4" t="s">
        <v>9</v>
      </c>
      <c r="H87" s="4">
        <v>0</v>
      </c>
      <c r="I87" s="4">
        <v>1</v>
      </c>
      <c r="J87" s="5">
        <v>1</v>
      </c>
      <c r="M87" s="4" t="s">
        <v>9</v>
      </c>
      <c r="N87" s="4">
        <v>280</v>
      </c>
      <c r="O87" s="4">
        <v>304</v>
      </c>
      <c r="P87" s="5">
        <f t="shared" si="23"/>
        <v>8.5714285714285715E-2</v>
      </c>
    </row>
    <row r="88" spans="1:16" x14ac:dyDescent="0.25">
      <c r="A88" s="4" t="s">
        <v>10</v>
      </c>
      <c r="B88" s="4">
        <v>0</v>
      </c>
      <c r="C88" s="4">
        <v>0</v>
      </c>
      <c r="D88" s="5">
        <v>0</v>
      </c>
      <c r="G88" s="4" t="s">
        <v>10</v>
      </c>
      <c r="H88" s="4">
        <v>1024</v>
      </c>
      <c r="I88" s="4">
        <v>1024</v>
      </c>
      <c r="J88" s="5">
        <f t="shared" si="22"/>
        <v>0</v>
      </c>
      <c r="M88" s="4" t="s">
        <v>48</v>
      </c>
      <c r="N88" s="4">
        <v>4</v>
      </c>
      <c r="O88" s="4">
        <v>4</v>
      </c>
      <c r="P88" s="5">
        <f t="shared" si="23"/>
        <v>0</v>
      </c>
    </row>
    <row r="89" spans="1:16" x14ac:dyDescent="0.25">
      <c r="A89" s="4" t="s">
        <v>11</v>
      </c>
      <c r="B89" s="6">
        <v>189</v>
      </c>
      <c r="C89" s="6">
        <v>189</v>
      </c>
      <c r="D89" s="5">
        <f t="shared" si="21"/>
        <v>0</v>
      </c>
      <c r="G89" s="4" t="s">
        <v>11</v>
      </c>
      <c r="H89" s="6">
        <v>70</v>
      </c>
      <c r="I89" s="6">
        <v>82</v>
      </c>
      <c r="J89" s="5">
        <f t="shared" si="22"/>
        <v>0.17142857142857143</v>
      </c>
      <c r="M89" s="4" t="s">
        <v>11</v>
      </c>
      <c r="N89" s="6">
        <v>4566</v>
      </c>
      <c r="O89" s="6">
        <v>8059</v>
      </c>
      <c r="P89" s="5">
        <f t="shared" si="23"/>
        <v>0.76500219010074466</v>
      </c>
    </row>
    <row r="91" spans="1:16" x14ac:dyDescent="0.25">
      <c r="A91" s="10" t="s">
        <v>22</v>
      </c>
      <c r="B91" s="10"/>
      <c r="C91" s="10"/>
      <c r="D91" s="10"/>
      <c r="G91" s="10" t="s">
        <v>22</v>
      </c>
      <c r="H91" s="10"/>
      <c r="I91" s="10"/>
      <c r="J91" s="10"/>
      <c r="M91" s="10" t="s">
        <v>22</v>
      </c>
      <c r="N91" s="10"/>
      <c r="O91" s="10"/>
      <c r="P91" s="10"/>
    </row>
    <row r="92" spans="1:16" x14ac:dyDescent="0.25">
      <c r="A92" s="1"/>
      <c r="B92" s="2" t="s">
        <v>1</v>
      </c>
      <c r="C92" s="2" t="s">
        <v>2</v>
      </c>
      <c r="D92" s="3" t="s">
        <v>3</v>
      </c>
      <c r="G92" s="1"/>
      <c r="H92" s="2" t="s">
        <v>1</v>
      </c>
      <c r="I92" s="2" t="s">
        <v>2</v>
      </c>
      <c r="J92" s="3" t="s">
        <v>3</v>
      </c>
      <c r="M92" s="1"/>
      <c r="N92" s="2" t="s">
        <v>1</v>
      </c>
      <c r="O92" s="2" t="s">
        <v>2</v>
      </c>
      <c r="P92" s="3" t="s">
        <v>3</v>
      </c>
    </row>
    <row r="93" spans="1:16" x14ac:dyDescent="0.25">
      <c r="A93" s="4" t="s">
        <v>4</v>
      </c>
      <c r="B93" s="4">
        <v>632</v>
      </c>
      <c r="C93" s="4">
        <v>362</v>
      </c>
      <c r="D93" s="5">
        <f>IF(C93&gt;B93,(C93-B93)/B93,(B93-C93)/C93)</f>
        <v>0.7458563535911602</v>
      </c>
      <c r="G93" s="4" t="s">
        <v>4</v>
      </c>
      <c r="H93" s="4">
        <v>632</v>
      </c>
      <c r="I93" s="4">
        <v>362</v>
      </c>
      <c r="J93" s="5">
        <f>IF(I93&gt;H93,(I93-H93)/H93,(H93-I93)/I93)</f>
        <v>0.7458563535911602</v>
      </c>
      <c r="M93" s="4" t="s">
        <v>4</v>
      </c>
      <c r="N93" s="4">
        <v>620</v>
      </c>
      <c r="O93" s="4">
        <v>343</v>
      </c>
      <c r="P93" s="5">
        <f>IF(O93&gt;N93,(O93-N93)/N93,(N93-O93)/O93)</f>
        <v>0.80758017492711365</v>
      </c>
    </row>
    <row r="94" spans="1:16" x14ac:dyDescent="0.25">
      <c r="A94" s="4" t="s">
        <v>5</v>
      </c>
      <c r="B94" s="4">
        <v>1151</v>
      </c>
      <c r="C94" s="4">
        <v>1163</v>
      </c>
      <c r="D94" s="5">
        <f t="shared" ref="D94:D100" si="24">IF(C94&gt;B94,(C94-B94)/B94,(B94-C94)/C94)</f>
        <v>1.0425716768027803E-2</v>
      </c>
      <c r="G94" s="4" t="s">
        <v>5</v>
      </c>
      <c r="H94" s="4">
        <v>963</v>
      </c>
      <c r="I94" s="4">
        <v>754</v>
      </c>
      <c r="J94" s="5">
        <f t="shared" ref="J94:J100" si="25">IF(I94&gt;H94,(I94-H94)/H94,(H94-I94)/I94)</f>
        <v>0.27718832891246686</v>
      </c>
      <c r="M94" s="4" t="s">
        <v>47</v>
      </c>
      <c r="N94" s="4">
        <v>6044</v>
      </c>
      <c r="O94" s="4">
        <v>7040</v>
      </c>
      <c r="P94" s="5">
        <f t="shared" ref="P94:P100" si="26">IF(O94&gt;N94,(O94-N94)/N94,(N94-O94)/O94)</f>
        <v>0.16479152878888154</v>
      </c>
    </row>
    <row r="95" spans="1:16" x14ac:dyDescent="0.25">
      <c r="A95" s="4" t="s">
        <v>6</v>
      </c>
      <c r="B95" s="4">
        <v>400</v>
      </c>
      <c r="C95" s="4">
        <v>406</v>
      </c>
      <c r="D95" s="5">
        <f t="shared" si="24"/>
        <v>1.4999999999999999E-2</v>
      </c>
      <c r="G95" s="4" t="s">
        <v>6</v>
      </c>
      <c r="H95" s="4">
        <f>H97+H98</f>
        <v>328</v>
      </c>
      <c r="I95" s="4">
        <f>I97+I98</f>
        <v>256</v>
      </c>
      <c r="J95" s="5">
        <f t="shared" si="25"/>
        <v>0.28125</v>
      </c>
      <c r="M95" s="4" t="s">
        <v>6</v>
      </c>
      <c r="N95" s="4">
        <f>N97+N98</f>
        <v>1349</v>
      </c>
      <c r="O95" s="4">
        <f>O97+O98</f>
        <v>1907</v>
      </c>
      <c r="P95" s="5">
        <f t="shared" si="26"/>
        <v>0.41363973313565605</v>
      </c>
    </row>
    <row r="96" spans="1:16" x14ac:dyDescent="0.25">
      <c r="A96" s="4" t="s">
        <v>7</v>
      </c>
      <c r="B96" s="4">
        <v>4</v>
      </c>
      <c r="C96" s="4">
        <v>12</v>
      </c>
      <c r="D96" s="5">
        <f t="shared" si="24"/>
        <v>2</v>
      </c>
      <c r="G96" s="4" t="s">
        <v>7</v>
      </c>
      <c r="H96" s="4">
        <f>H98+H99</f>
        <v>1060</v>
      </c>
      <c r="I96" s="4">
        <f>I98+I99</f>
        <v>1049</v>
      </c>
      <c r="J96" s="5">
        <f t="shared" si="25"/>
        <v>1.0486177311725452E-2</v>
      </c>
      <c r="M96" s="4" t="s">
        <v>7</v>
      </c>
      <c r="N96" s="4">
        <f>N98+N99</f>
        <v>292</v>
      </c>
      <c r="O96" s="4">
        <f>O98+O99</f>
        <v>400</v>
      </c>
      <c r="P96" s="5">
        <f t="shared" si="26"/>
        <v>0.36986301369863012</v>
      </c>
    </row>
    <row r="97" spans="1:16" x14ac:dyDescent="0.25">
      <c r="A97" s="4" t="s">
        <v>8</v>
      </c>
      <c r="B97" s="4">
        <v>396</v>
      </c>
      <c r="C97" s="4">
        <v>394</v>
      </c>
      <c r="D97" s="5">
        <f t="shared" si="24"/>
        <v>5.076142131979695E-3</v>
      </c>
      <c r="G97" s="4" t="s">
        <v>8</v>
      </c>
      <c r="H97" s="4">
        <v>300</v>
      </c>
      <c r="I97" s="4">
        <v>231</v>
      </c>
      <c r="J97" s="5">
        <f t="shared" si="25"/>
        <v>0.29870129870129869</v>
      </c>
      <c r="M97" s="4" t="s">
        <v>8</v>
      </c>
      <c r="N97" s="4">
        <v>1061</v>
      </c>
      <c r="O97" s="4">
        <v>1603</v>
      </c>
      <c r="P97" s="5">
        <f t="shared" si="26"/>
        <v>0.51083883129123464</v>
      </c>
    </row>
    <row r="98" spans="1:16" x14ac:dyDescent="0.25">
      <c r="A98" s="4" t="s">
        <v>9</v>
      </c>
      <c r="B98" s="4">
        <v>4</v>
      </c>
      <c r="C98" s="4">
        <v>12</v>
      </c>
      <c r="D98" s="5">
        <f t="shared" si="24"/>
        <v>2</v>
      </c>
      <c r="G98" s="4" t="s">
        <v>9</v>
      </c>
      <c r="H98" s="4">
        <v>28</v>
      </c>
      <c r="I98" s="4">
        <v>25</v>
      </c>
      <c r="J98" s="5">
        <f t="shared" si="25"/>
        <v>0.12</v>
      </c>
      <c r="M98" s="4" t="s">
        <v>9</v>
      </c>
      <c r="N98" s="4">
        <v>288</v>
      </c>
      <c r="O98" s="4">
        <v>304</v>
      </c>
      <c r="P98" s="5">
        <f t="shared" si="26"/>
        <v>5.5555555555555552E-2</v>
      </c>
    </row>
    <row r="99" spans="1:16" x14ac:dyDescent="0.25">
      <c r="A99" s="4" t="s">
        <v>10</v>
      </c>
      <c r="B99" s="4">
        <v>0</v>
      </c>
      <c r="C99" s="4">
        <v>0</v>
      </c>
      <c r="D99" s="5">
        <v>0</v>
      </c>
      <c r="G99" s="4" t="s">
        <v>10</v>
      </c>
      <c r="H99" s="4">
        <v>1032</v>
      </c>
      <c r="I99" s="4">
        <v>1024</v>
      </c>
      <c r="J99" s="5">
        <f t="shared" si="25"/>
        <v>7.8125E-3</v>
      </c>
      <c r="M99" s="4" t="s">
        <v>10</v>
      </c>
      <c r="N99" s="4">
        <v>4</v>
      </c>
      <c r="O99" s="4">
        <v>96</v>
      </c>
      <c r="P99" s="5">
        <f t="shared" si="26"/>
        <v>23</v>
      </c>
    </row>
    <row r="100" spans="1:16" x14ac:dyDescent="0.25">
      <c r="A100" s="4" t="s">
        <v>11</v>
      </c>
      <c r="B100" s="6">
        <v>226</v>
      </c>
      <c r="C100" s="6">
        <v>297</v>
      </c>
      <c r="D100" s="5">
        <f t="shared" si="24"/>
        <v>0.31415929203539822</v>
      </c>
      <c r="G100" s="4" t="s">
        <v>11</v>
      </c>
      <c r="H100" s="6">
        <v>151</v>
      </c>
      <c r="I100" s="6">
        <v>83</v>
      </c>
      <c r="J100" s="5">
        <f t="shared" si="25"/>
        <v>0.81927710843373491</v>
      </c>
      <c r="M100" s="4" t="s">
        <v>46</v>
      </c>
      <c r="N100" s="6">
        <v>4527</v>
      </c>
      <c r="O100" s="6">
        <v>7412</v>
      </c>
      <c r="P100" s="5">
        <f t="shared" si="26"/>
        <v>0.63728738679036889</v>
      </c>
    </row>
    <row r="102" spans="1:16" x14ac:dyDescent="0.25">
      <c r="A102" s="10" t="s">
        <v>23</v>
      </c>
      <c r="B102" s="10"/>
      <c r="C102" s="10"/>
      <c r="D102" s="10"/>
      <c r="G102" s="10" t="s">
        <v>23</v>
      </c>
      <c r="H102" s="10"/>
      <c r="I102" s="10"/>
      <c r="J102" s="10"/>
      <c r="M102" s="10" t="s">
        <v>23</v>
      </c>
      <c r="N102" s="10"/>
      <c r="O102" s="10"/>
      <c r="P102" s="10"/>
    </row>
    <row r="103" spans="1:16" x14ac:dyDescent="0.25">
      <c r="A103" s="1"/>
      <c r="B103" s="2" t="s">
        <v>1</v>
      </c>
      <c r="C103" s="2" t="s">
        <v>2</v>
      </c>
      <c r="D103" s="3" t="s">
        <v>3</v>
      </c>
      <c r="G103" s="1"/>
      <c r="H103" s="2" t="s">
        <v>1</v>
      </c>
      <c r="I103" s="2" t="s">
        <v>2</v>
      </c>
      <c r="J103" s="3" t="s">
        <v>3</v>
      </c>
      <c r="M103" s="1"/>
      <c r="N103" s="2" t="s">
        <v>1</v>
      </c>
      <c r="O103" s="2" t="s">
        <v>2</v>
      </c>
      <c r="P103" s="3" t="s">
        <v>3</v>
      </c>
    </row>
    <row r="104" spans="1:16" x14ac:dyDescent="0.25">
      <c r="A104" s="4" t="s">
        <v>4</v>
      </c>
      <c r="B104" s="4">
        <v>891</v>
      </c>
      <c r="C104" s="4">
        <v>665</v>
      </c>
      <c r="D104" s="5">
        <f>IF(C104&gt;B104,(C104-B104)/B104,(B104-C104)/C104)</f>
        <v>0.3398496240601504</v>
      </c>
      <c r="G104" s="4" t="s">
        <v>4</v>
      </c>
      <c r="H104" s="4">
        <v>891</v>
      </c>
      <c r="I104" s="4">
        <v>665</v>
      </c>
      <c r="J104" s="5">
        <f>IF(I104&gt;H104,(I104-H104)/H104,(H104-I104)/I104)</f>
        <v>0.3398496240601504</v>
      </c>
      <c r="M104" s="4" t="s">
        <v>4</v>
      </c>
      <c r="N104" s="4">
        <v>879</v>
      </c>
      <c r="O104" s="4">
        <v>616</v>
      </c>
      <c r="P104" s="5">
        <f>IF(O104&gt;N104,(O104-N104)/N104,(N104-O104)/O104)</f>
        <v>0.42694805194805197</v>
      </c>
    </row>
    <row r="105" spans="1:16" x14ac:dyDescent="0.25">
      <c r="A105" s="4" t="s">
        <v>5</v>
      </c>
      <c r="B105" s="4">
        <v>7443</v>
      </c>
      <c r="C105" s="4">
        <v>7341</v>
      </c>
      <c r="D105" s="5">
        <f t="shared" ref="D105:D111" si="27">IF(C105&gt;B105,(C105-B105)/B105,(B105-C105)/C105)</f>
        <v>1.3894564773191663E-2</v>
      </c>
      <c r="G105" s="4" t="s">
        <v>5</v>
      </c>
      <c r="H105" s="4">
        <v>19016</v>
      </c>
      <c r="I105" s="4">
        <v>15228</v>
      </c>
      <c r="J105" s="5">
        <f t="shared" ref="J105:J111" si="28">IF(I105&gt;H105,(I105-H105)/H105,(H105-I105)/I105)</f>
        <v>0.24875229839768848</v>
      </c>
      <c r="M105" s="4" t="s">
        <v>47</v>
      </c>
      <c r="N105" s="4">
        <v>6436</v>
      </c>
      <c r="O105" s="4">
        <v>7652</v>
      </c>
      <c r="P105" s="5">
        <f t="shared" ref="P105:P111" si="29">IF(O105&gt;N105,(O105-N105)/N105,(N105-O105)/O105)</f>
        <v>0.1889372280919826</v>
      </c>
    </row>
    <row r="106" spans="1:16" x14ac:dyDescent="0.25">
      <c r="A106" s="4" t="s">
        <v>6</v>
      </c>
      <c r="B106" s="4">
        <v>2636</v>
      </c>
      <c r="C106" s="4">
        <v>2598</v>
      </c>
      <c r="D106" s="5">
        <f t="shared" si="27"/>
        <v>1.4626635873749037E-2</v>
      </c>
      <c r="G106" s="4" t="s">
        <v>6</v>
      </c>
      <c r="H106" s="4">
        <f>H108+H109</f>
        <v>6748</v>
      </c>
      <c r="I106" s="4">
        <f>I108+I109</f>
        <v>5400</v>
      </c>
      <c r="J106" s="5">
        <f t="shared" si="28"/>
        <v>0.24962962962962962</v>
      </c>
      <c r="M106" s="4" t="s">
        <v>6</v>
      </c>
      <c r="N106" s="4">
        <f>N108+N109</f>
        <v>1722</v>
      </c>
      <c r="O106" s="4">
        <f>O108+O109</f>
        <v>2427</v>
      </c>
      <c r="P106" s="5">
        <f t="shared" si="29"/>
        <v>0.4094076655052265</v>
      </c>
    </row>
    <row r="107" spans="1:16" x14ac:dyDescent="0.25">
      <c r="A107" s="4" t="s">
        <v>7</v>
      </c>
      <c r="B107" s="4">
        <v>28</v>
      </c>
      <c r="C107" s="4">
        <v>28</v>
      </c>
      <c r="D107" s="5">
        <f t="shared" si="27"/>
        <v>0</v>
      </c>
      <c r="G107" s="4" t="s">
        <v>7</v>
      </c>
      <c r="H107" s="4">
        <f>H109+H110</f>
        <v>3643</v>
      </c>
      <c r="I107" s="4">
        <f>I109+I110</f>
        <v>3648</v>
      </c>
      <c r="J107" s="5">
        <f t="shared" si="28"/>
        <v>1.372495196266813E-3</v>
      </c>
      <c r="M107" s="4" t="s">
        <v>7</v>
      </c>
      <c r="N107" s="4">
        <f>N109+N110</f>
        <v>296</v>
      </c>
      <c r="O107" s="4">
        <f>O109+O110</f>
        <v>332</v>
      </c>
      <c r="P107" s="5">
        <f t="shared" si="29"/>
        <v>0.12162162162162163</v>
      </c>
    </row>
    <row r="108" spans="1:16" x14ac:dyDescent="0.25">
      <c r="A108" s="4" t="s">
        <v>8</v>
      </c>
      <c r="B108" s="4">
        <v>2618</v>
      </c>
      <c r="C108" s="4">
        <v>2580</v>
      </c>
      <c r="D108" s="5">
        <f t="shared" si="27"/>
        <v>1.4728682170542635E-2</v>
      </c>
      <c r="G108" s="4" t="s">
        <v>8</v>
      </c>
      <c r="H108" s="4">
        <v>6686</v>
      </c>
      <c r="I108" s="4">
        <v>5337</v>
      </c>
      <c r="J108" s="5">
        <f t="shared" si="28"/>
        <v>0.25276372493910437</v>
      </c>
      <c r="M108" s="4" t="s">
        <v>8</v>
      </c>
      <c r="N108" s="4">
        <v>1430</v>
      </c>
      <c r="O108" s="4">
        <v>2099</v>
      </c>
      <c r="P108" s="5">
        <f t="shared" si="29"/>
        <v>0.46783216783216786</v>
      </c>
    </row>
    <row r="109" spans="1:16" x14ac:dyDescent="0.25">
      <c r="A109" s="4" t="s">
        <v>9</v>
      </c>
      <c r="B109" s="4">
        <v>18</v>
      </c>
      <c r="C109" s="4">
        <v>18</v>
      </c>
      <c r="D109" s="5">
        <f t="shared" si="27"/>
        <v>0</v>
      </c>
      <c r="G109" s="4" t="s">
        <v>9</v>
      </c>
      <c r="H109" s="4">
        <v>62</v>
      </c>
      <c r="I109" s="4">
        <v>63</v>
      </c>
      <c r="J109" s="5">
        <f t="shared" si="28"/>
        <v>1.6129032258064516E-2</v>
      </c>
      <c r="M109" s="4" t="s">
        <v>9</v>
      </c>
      <c r="N109" s="4">
        <v>292</v>
      </c>
      <c r="O109" s="4">
        <v>328</v>
      </c>
      <c r="P109" s="5">
        <f t="shared" si="29"/>
        <v>0.12328767123287671</v>
      </c>
    </row>
    <row r="110" spans="1:16" x14ac:dyDescent="0.25">
      <c r="A110" s="4" t="s">
        <v>10</v>
      </c>
      <c r="B110" s="4">
        <v>10</v>
      </c>
      <c r="C110" s="4">
        <v>10</v>
      </c>
      <c r="D110" s="5">
        <f t="shared" si="27"/>
        <v>0</v>
      </c>
      <c r="G110" s="4" t="s">
        <v>10</v>
      </c>
      <c r="H110" s="4">
        <v>3581</v>
      </c>
      <c r="I110" s="4">
        <v>3585</v>
      </c>
      <c r="J110" s="5">
        <f t="shared" si="28"/>
        <v>1.1170064227869309E-3</v>
      </c>
      <c r="M110" s="4" t="s">
        <v>10</v>
      </c>
      <c r="N110" s="4">
        <v>4</v>
      </c>
      <c r="O110" s="4">
        <v>4</v>
      </c>
      <c r="P110" s="5">
        <f t="shared" si="29"/>
        <v>0</v>
      </c>
    </row>
    <row r="111" spans="1:16" x14ac:dyDescent="0.25">
      <c r="A111" s="4" t="s">
        <v>11</v>
      </c>
      <c r="B111" s="6">
        <v>1131</v>
      </c>
      <c r="C111" s="6">
        <v>1066</v>
      </c>
      <c r="D111" s="5">
        <f t="shared" si="27"/>
        <v>6.097560975609756E-2</v>
      </c>
      <c r="G111" s="4" t="s">
        <v>11</v>
      </c>
      <c r="H111" s="6">
        <v>2341</v>
      </c>
      <c r="I111" s="6">
        <v>2278</v>
      </c>
      <c r="J111" s="5">
        <f t="shared" si="28"/>
        <v>2.7655838454784899E-2</v>
      </c>
      <c r="M111" s="4" t="s">
        <v>46</v>
      </c>
      <c r="N111" s="6">
        <v>4557</v>
      </c>
      <c r="O111" s="6">
        <v>8052</v>
      </c>
      <c r="P111" s="5">
        <f t="shared" si="29"/>
        <v>0.76695194206714945</v>
      </c>
    </row>
    <row r="113" spans="1:16" x14ac:dyDescent="0.25">
      <c r="A113" s="10" t="s">
        <v>24</v>
      </c>
      <c r="B113" s="10"/>
      <c r="C113" s="10"/>
      <c r="D113" s="10"/>
      <c r="G113" s="10" t="s">
        <v>24</v>
      </c>
      <c r="H113" s="10"/>
      <c r="I113" s="10"/>
      <c r="J113" s="10"/>
      <c r="M113" s="10" t="s">
        <v>24</v>
      </c>
      <c r="N113" s="10"/>
      <c r="O113" s="10"/>
      <c r="P113" s="10"/>
    </row>
    <row r="114" spans="1:16" x14ac:dyDescent="0.25">
      <c r="A114" s="1"/>
      <c r="B114" s="2" t="s">
        <v>1</v>
      </c>
      <c r="C114" s="2" t="s">
        <v>2</v>
      </c>
      <c r="D114" s="3" t="s">
        <v>3</v>
      </c>
      <c r="G114" s="1"/>
      <c r="H114" s="2" t="s">
        <v>1</v>
      </c>
      <c r="I114" s="2" t="s">
        <v>2</v>
      </c>
      <c r="J114" s="3" t="s">
        <v>3</v>
      </c>
      <c r="M114" s="1"/>
      <c r="N114" s="2" t="s">
        <v>1</v>
      </c>
      <c r="O114" s="2" t="s">
        <v>2</v>
      </c>
      <c r="P114" s="3" t="s">
        <v>3</v>
      </c>
    </row>
    <row r="115" spans="1:16" x14ac:dyDescent="0.25">
      <c r="A115" s="4" t="s">
        <v>4</v>
      </c>
      <c r="B115" s="4">
        <v>670</v>
      </c>
      <c r="C115" s="4">
        <v>277</v>
      </c>
      <c r="D115" s="5">
        <f>IF(C115&gt;B115,(C115-B115)/B115,(B115-C115)/C115)</f>
        <v>1.4187725631768953</v>
      </c>
      <c r="G115" s="4" t="s">
        <v>4</v>
      </c>
      <c r="H115" s="4">
        <v>670</v>
      </c>
      <c r="I115" s="4">
        <v>277</v>
      </c>
      <c r="J115" s="5">
        <f>IF(I115&gt;H115,(I115-H115)/H115,(H115-I115)/I115)</f>
        <v>1.4187725631768953</v>
      </c>
      <c r="M115" s="4" t="s">
        <v>4</v>
      </c>
      <c r="N115" s="4">
        <v>816</v>
      </c>
      <c r="O115" s="4">
        <v>292</v>
      </c>
      <c r="P115" s="5">
        <f>IF(O115&gt;N115,(O115-N115)/N115,(N115-O115)/O115)</f>
        <v>1.7945205479452055</v>
      </c>
    </row>
    <row r="116" spans="1:16" x14ac:dyDescent="0.25">
      <c r="A116" s="4" t="s">
        <v>5</v>
      </c>
      <c r="B116" s="4">
        <v>795</v>
      </c>
      <c r="C116" s="4">
        <v>795</v>
      </c>
      <c r="D116" s="5">
        <f t="shared" ref="D116:D122" si="30">IF(C116&gt;B116,(C116-B116)/B116,(B116-C116)/C116)</f>
        <v>0</v>
      </c>
      <c r="G116" s="4" t="s">
        <v>5</v>
      </c>
      <c r="H116" s="4">
        <v>521</v>
      </c>
      <c r="I116" s="4">
        <v>521</v>
      </c>
      <c r="J116" s="5">
        <f t="shared" ref="J116:J122" si="31">IF(I116&gt;H116,(I116-H116)/H116,(H116-I116)/I116)</f>
        <v>0</v>
      </c>
      <c r="M116" s="4" t="s">
        <v>47</v>
      </c>
      <c r="N116" s="4">
        <v>5760</v>
      </c>
      <c r="O116" s="4">
        <v>6072</v>
      </c>
      <c r="P116" s="5">
        <f t="shared" ref="P116:P122" si="32">IF(O116&gt;N116,(O116-N116)/N116,(N116-O116)/O116)</f>
        <v>5.4166666666666669E-2</v>
      </c>
    </row>
    <row r="117" spans="1:16" x14ac:dyDescent="0.25">
      <c r="A117" s="4" t="s">
        <v>6</v>
      </c>
      <c r="B117" s="4">
        <v>274</v>
      </c>
      <c r="C117" s="4">
        <v>274</v>
      </c>
      <c r="D117" s="5">
        <f t="shared" si="30"/>
        <v>0</v>
      </c>
      <c r="G117" s="4" t="s">
        <v>6</v>
      </c>
      <c r="H117" s="4">
        <f>H119+H120</f>
        <v>172</v>
      </c>
      <c r="I117" s="4">
        <f>I119+I120</f>
        <v>172</v>
      </c>
      <c r="J117" s="5">
        <f t="shared" si="31"/>
        <v>0</v>
      </c>
      <c r="M117" s="4" t="s">
        <v>6</v>
      </c>
      <c r="N117" s="4">
        <f>N119+N120</f>
        <v>1237</v>
      </c>
      <c r="O117" s="4">
        <f>O119+O120</f>
        <v>1436</v>
      </c>
      <c r="P117" s="5">
        <f t="shared" si="32"/>
        <v>0.1608730800323363</v>
      </c>
    </row>
    <row r="118" spans="1:16" x14ac:dyDescent="0.25">
      <c r="A118" s="4" t="s">
        <v>7</v>
      </c>
      <c r="B118" s="4">
        <v>0</v>
      </c>
      <c r="C118" s="4">
        <v>0</v>
      </c>
      <c r="D118" s="5">
        <v>0</v>
      </c>
      <c r="G118" s="4" t="s">
        <v>7</v>
      </c>
      <c r="H118" s="4">
        <f>H120+H121</f>
        <v>1024</v>
      </c>
      <c r="I118" s="4">
        <f>I120+I121</f>
        <v>1025</v>
      </c>
      <c r="J118" s="5">
        <f t="shared" si="31"/>
        <v>9.765625E-4</v>
      </c>
      <c r="M118" s="4" t="s">
        <v>7</v>
      </c>
      <c r="N118" s="4">
        <f>N120+N121</f>
        <v>284</v>
      </c>
      <c r="O118" s="4">
        <f>O120+O121</f>
        <v>308</v>
      </c>
      <c r="P118" s="5">
        <f t="shared" si="32"/>
        <v>8.4507042253521125E-2</v>
      </c>
    </row>
    <row r="119" spans="1:16" x14ac:dyDescent="0.25">
      <c r="A119" s="4" t="s">
        <v>8</v>
      </c>
      <c r="B119" s="4">
        <v>274</v>
      </c>
      <c r="C119" s="4">
        <v>274</v>
      </c>
      <c r="D119" s="5">
        <f t="shared" si="30"/>
        <v>0</v>
      </c>
      <c r="G119" s="4" t="s">
        <v>8</v>
      </c>
      <c r="H119" s="4">
        <v>172</v>
      </c>
      <c r="I119" s="4">
        <v>171</v>
      </c>
      <c r="J119" s="5">
        <f t="shared" si="31"/>
        <v>5.8479532163742687E-3</v>
      </c>
      <c r="M119" s="4" t="s">
        <v>8</v>
      </c>
      <c r="N119" s="4">
        <v>957</v>
      </c>
      <c r="O119" s="4">
        <v>1132</v>
      </c>
      <c r="P119" s="5">
        <f t="shared" si="32"/>
        <v>0.18286311389759666</v>
      </c>
    </row>
    <row r="120" spans="1:16" x14ac:dyDescent="0.25">
      <c r="A120" s="4" t="s">
        <v>9</v>
      </c>
      <c r="B120" s="4">
        <v>0</v>
      </c>
      <c r="C120" s="4">
        <v>0</v>
      </c>
      <c r="D120" s="5">
        <v>0</v>
      </c>
      <c r="G120" s="4" t="s">
        <v>9</v>
      </c>
      <c r="H120" s="4">
        <v>0</v>
      </c>
      <c r="I120" s="4">
        <v>1</v>
      </c>
      <c r="J120" s="5">
        <v>1</v>
      </c>
      <c r="M120" s="4" t="s">
        <v>9</v>
      </c>
      <c r="N120" s="4">
        <v>280</v>
      </c>
      <c r="O120" s="4">
        <v>304</v>
      </c>
      <c r="P120" s="5">
        <f t="shared" si="32"/>
        <v>8.5714285714285715E-2</v>
      </c>
    </row>
    <row r="121" spans="1:16" x14ac:dyDescent="0.25">
      <c r="A121" s="4" t="s">
        <v>10</v>
      </c>
      <c r="B121" s="4">
        <v>0</v>
      </c>
      <c r="C121" s="4">
        <v>0</v>
      </c>
      <c r="D121" s="5">
        <v>0</v>
      </c>
      <c r="G121" s="4" t="s">
        <v>10</v>
      </c>
      <c r="H121" s="4">
        <v>1024</v>
      </c>
      <c r="I121" s="4">
        <v>1024</v>
      </c>
      <c r="J121" s="5">
        <f t="shared" si="31"/>
        <v>0</v>
      </c>
      <c r="M121" s="4" t="s">
        <v>10</v>
      </c>
      <c r="N121" s="4">
        <v>4</v>
      </c>
      <c r="O121" s="4">
        <v>4</v>
      </c>
      <c r="P121" s="5">
        <f t="shared" si="32"/>
        <v>0</v>
      </c>
    </row>
    <row r="122" spans="1:16" x14ac:dyDescent="0.25">
      <c r="A122" s="4" t="s">
        <v>11</v>
      </c>
      <c r="B122" s="6">
        <v>117</v>
      </c>
      <c r="C122" s="6">
        <v>117</v>
      </c>
      <c r="D122" s="5">
        <f t="shared" si="30"/>
        <v>0</v>
      </c>
      <c r="G122" s="4" t="s">
        <v>11</v>
      </c>
      <c r="H122" s="6">
        <v>44</v>
      </c>
      <c r="I122" s="6">
        <v>43</v>
      </c>
      <c r="J122" s="5">
        <f t="shared" si="31"/>
        <v>2.3255813953488372E-2</v>
      </c>
      <c r="M122" s="4" t="s">
        <v>46</v>
      </c>
      <c r="N122" s="6">
        <v>4340</v>
      </c>
      <c r="O122" s="6">
        <v>7605</v>
      </c>
      <c r="P122" s="5">
        <f t="shared" si="32"/>
        <v>0.75230414746543783</v>
      </c>
    </row>
    <row r="124" spans="1:16" x14ac:dyDescent="0.25">
      <c r="A124" s="10" t="s">
        <v>25</v>
      </c>
      <c r="B124" s="10"/>
      <c r="C124" s="10"/>
      <c r="D124" s="10"/>
      <c r="G124" s="10" t="s">
        <v>37</v>
      </c>
      <c r="H124" s="10"/>
      <c r="I124" s="10"/>
      <c r="J124" s="10"/>
      <c r="M124" s="10" t="s">
        <v>37</v>
      </c>
      <c r="N124" s="10"/>
      <c r="O124" s="10"/>
      <c r="P124" s="10"/>
    </row>
    <row r="125" spans="1:16" x14ac:dyDescent="0.25">
      <c r="A125" s="1"/>
      <c r="B125" s="2" t="s">
        <v>1</v>
      </c>
      <c r="C125" s="2" t="s">
        <v>2</v>
      </c>
      <c r="D125" s="3" t="s">
        <v>3</v>
      </c>
      <c r="G125" s="1"/>
      <c r="H125" s="2" t="s">
        <v>1</v>
      </c>
      <c r="I125" s="2" t="s">
        <v>2</v>
      </c>
      <c r="J125" s="3" t="s">
        <v>3</v>
      </c>
      <c r="M125" s="1"/>
      <c r="N125" s="2" t="s">
        <v>1</v>
      </c>
      <c r="O125" s="2" t="s">
        <v>2</v>
      </c>
      <c r="P125" s="3" t="s">
        <v>3</v>
      </c>
    </row>
    <row r="126" spans="1:16" x14ac:dyDescent="0.25">
      <c r="A126" s="4" t="s">
        <v>4</v>
      </c>
      <c r="B126" s="4">
        <v>9387</v>
      </c>
      <c r="C126" s="4">
        <v>7329</v>
      </c>
      <c r="D126" s="5">
        <f>IF(C126&gt;B126,(C126-B126)/B126,(B126-C126)/C126)</f>
        <v>0.28080229226361031</v>
      </c>
      <c r="G126" s="4" t="s">
        <v>4</v>
      </c>
      <c r="H126" s="4">
        <v>581</v>
      </c>
      <c r="I126" s="4">
        <v>368</v>
      </c>
      <c r="J126" s="5">
        <f>IF(I126&gt;H126,(I126-H126)/H126,(H126-I126)/I126)</f>
        <v>0.57880434782608692</v>
      </c>
      <c r="M126" s="4" t="s">
        <v>4</v>
      </c>
      <c r="N126" s="4">
        <v>637</v>
      </c>
      <c r="O126" s="4">
        <v>418</v>
      </c>
      <c r="P126" s="5">
        <f>IF(O126&gt;N126,(O126-N126)/N126,(N126-O126)/O126)</f>
        <v>0.52392344497607657</v>
      </c>
    </row>
    <row r="127" spans="1:16" x14ac:dyDescent="0.25">
      <c r="A127" s="4" t="s">
        <v>5</v>
      </c>
      <c r="B127" s="4">
        <v>14209</v>
      </c>
      <c r="C127" s="4">
        <v>12520</v>
      </c>
      <c r="D127" s="5">
        <f t="shared" ref="D127:D133" si="33">IF(C127&gt;B127,(C127-B127)/B127,(B127-C127)/C127)</f>
        <v>0.1349041533546326</v>
      </c>
      <c r="G127" s="4" t="s">
        <v>5</v>
      </c>
      <c r="H127" s="4">
        <v>3606</v>
      </c>
      <c r="I127" s="4">
        <v>23381</v>
      </c>
      <c r="J127" s="5">
        <f t="shared" ref="J127:J133" si="34">IF(I127&gt;H127,(I127-H127)/H127,(H127-I127)/I127)</f>
        <v>5.4839156960621187</v>
      </c>
      <c r="M127" s="4" t="s">
        <v>47</v>
      </c>
      <c r="N127" s="4">
        <v>6332</v>
      </c>
      <c r="O127" s="4">
        <v>7396</v>
      </c>
      <c r="P127" s="5">
        <f t="shared" ref="P127:P133" si="35">IF(O127&gt;N127,(O127-N127)/N127,(N127-O127)/O127)</f>
        <v>0.16803537586860393</v>
      </c>
    </row>
    <row r="128" spans="1:16" x14ac:dyDescent="0.25">
      <c r="A128" s="4" t="s">
        <v>6</v>
      </c>
      <c r="B128" s="4">
        <v>5044</v>
      </c>
      <c r="C128" s="4">
        <v>4440</v>
      </c>
      <c r="D128" s="5">
        <f t="shared" si="33"/>
        <v>0.13603603603603603</v>
      </c>
      <c r="G128" s="4" t="s">
        <v>6</v>
      </c>
      <c r="H128" s="4">
        <f>H130+H131</f>
        <v>1266</v>
      </c>
      <c r="I128" s="4">
        <f>I130+I131</f>
        <v>8295</v>
      </c>
      <c r="J128" s="5">
        <f t="shared" si="34"/>
        <v>5.5521327014218009</v>
      </c>
      <c r="M128" s="4" t="s">
        <v>6</v>
      </c>
      <c r="N128" s="4">
        <f>N130+N131</f>
        <v>1586</v>
      </c>
      <c r="O128" s="4">
        <f>O130+O131</f>
        <v>2337</v>
      </c>
      <c r="P128" s="5">
        <f t="shared" si="35"/>
        <v>0.4735182849936948</v>
      </c>
    </row>
    <row r="129" spans="1:16" x14ac:dyDescent="0.25">
      <c r="A129" s="4" t="s">
        <v>7</v>
      </c>
      <c r="B129" s="4">
        <v>98</v>
      </c>
      <c r="C129" s="4">
        <v>88</v>
      </c>
      <c r="D129" s="5">
        <f t="shared" si="33"/>
        <v>0.11363636363636363</v>
      </c>
      <c r="G129" s="4" t="s">
        <v>7</v>
      </c>
      <c r="H129" s="4">
        <f>H131+H132</f>
        <v>1211</v>
      </c>
      <c r="I129" s="4">
        <f>I131+I132</f>
        <v>4716</v>
      </c>
      <c r="J129" s="5">
        <f t="shared" si="34"/>
        <v>2.8943022295623453</v>
      </c>
      <c r="M129" s="4" t="s">
        <v>7</v>
      </c>
      <c r="N129" s="4">
        <f>N131+N132</f>
        <v>696</v>
      </c>
      <c r="O129" s="4">
        <f>O131+O132</f>
        <v>356</v>
      </c>
      <c r="P129" s="5">
        <f t="shared" si="35"/>
        <v>0.9550561797752809</v>
      </c>
    </row>
    <row r="130" spans="1:16" x14ac:dyDescent="0.25">
      <c r="A130" s="4" t="s">
        <v>8</v>
      </c>
      <c r="B130" s="4">
        <v>4956</v>
      </c>
      <c r="C130" s="4">
        <v>4358</v>
      </c>
      <c r="D130" s="5">
        <f t="shared" si="33"/>
        <v>0.1372189077558513</v>
      </c>
      <c r="G130" s="4" t="s">
        <v>8</v>
      </c>
      <c r="H130" s="4">
        <v>1156</v>
      </c>
      <c r="I130" s="4">
        <v>7257</v>
      </c>
      <c r="J130" s="5">
        <f t="shared" si="34"/>
        <v>5.2776816608996544</v>
      </c>
      <c r="M130" s="4" t="s">
        <v>8</v>
      </c>
      <c r="N130" s="4">
        <v>1294</v>
      </c>
      <c r="O130" s="4">
        <v>2001</v>
      </c>
      <c r="P130" s="5">
        <f t="shared" si="35"/>
        <v>0.54636785162287482</v>
      </c>
    </row>
    <row r="131" spans="1:16" x14ac:dyDescent="0.25">
      <c r="A131" s="4" t="s">
        <v>9</v>
      </c>
      <c r="B131" s="4">
        <v>88</v>
      </c>
      <c r="C131" s="4">
        <v>82</v>
      </c>
      <c r="D131" s="5">
        <f t="shared" si="33"/>
        <v>7.3170731707317069E-2</v>
      </c>
      <c r="G131" s="4" t="s">
        <v>9</v>
      </c>
      <c r="H131" s="4">
        <v>110</v>
      </c>
      <c r="I131" s="4">
        <v>1038</v>
      </c>
      <c r="J131" s="5">
        <f t="shared" si="34"/>
        <v>8.4363636363636356</v>
      </c>
      <c r="M131" s="4" t="s">
        <v>9</v>
      </c>
      <c r="N131" s="4">
        <v>292</v>
      </c>
      <c r="O131" s="4">
        <v>336</v>
      </c>
      <c r="P131" s="5">
        <f t="shared" si="35"/>
        <v>0.15068493150684931</v>
      </c>
    </row>
    <row r="132" spans="1:16" x14ac:dyDescent="0.25">
      <c r="A132" s="4" t="s">
        <v>10</v>
      </c>
      <c r="B132" s="4">
        <v>10</v>
      </c>
      <c r="C132" s="4">
        <v>6</v>
      </c>
      <c r="D132" s="5">
        <f t="shared" si="33"/>
        <v>0.66666666666666663</v>
      </c>
      <c r="G132" s="4" t="s">
        <v>10</v>
      </c>
      <c r="H132" s="4">
        <v>1101</v>
      </c>
      <c r="I132" s="4">
        <v>3678</v>
      </c>
      <c r="J132" s="5">
        <f t="shared" si="34"/>
        <v>2.3405994550408717</v>
      </c>
      <c r="M132" s="4" t="s">
        <v>10</v>
      </c>
      <c r="N132" s="4">
        <v>404</v>
      </c>
      <c r="O132" s="4">
        <v>20</v>
      </c>
      <c r="P132" s="5">
        <f t="shared" si="35"/>
        <v>19.2</v>
      </c>
    </row>
    <row r="133" spans="1:16" x14ac:dyDescent="0.25">
      <c r="A133" s="4" t="s">
        <v>11</v>
      </c>
      <c r="B133" s="6">
        <v>3568</v>
      </c>
      <c r="C133" s="6">
        <v>3732</v>
      </c>
      <c r="D133" s="5">
        <f t="shared" si="33"/>
        <v>4.5964125560538117E-2</v>
      </c>
      <c r="G133" s="4" t="s">
        <v>11</v>
      </c>
      <c r="H133" s="6">
        <v>5229</v>
      </c>
      <c r="I133" s="6">
        <v>5327</v>
      </c>
      <c r="J133" s="5">
        <f t="shared" si="34"/>
        <v>1.8741633199464525E-2</v>
      </c>
      <c r="M133" s="4" t="s">
        <v>46</v>
      </c>
      <c r="N133" s="6">
        <v>4846</v>
      </c>
      <c r="O133" s="6">
        <v>7771</v>
      </c>
      <c r="P133" s="5">
        <f t="shared" si="35"/>
        <v>0.60359059017746597</v>
      </c>
    </row>
    <row r="135" spans="1:16" x14ac:dyDescent="0.25">
      <c r="A135" s="10" t="s">
        <v>26</v>
      </c>
      <c r="B135" s="10"/>
      <c r="C135" s="10"/>
      <c r="D135" s="10"/>
      <c r="G135" s="10" t="s">
        <v>38</v>
      </c>
      <c r="H135" s="10"/>
      <c r="I135" s="10"/>
      <c r="J135" s="10"/>
      <c r="M135" s="10" t="s">
        <v>49</v>
      </c>
      <c r="N135" s="10"/>
      <c r="O135" s="10"/>
      <c r="P135" s="10"/>
    </row>
    <row r="136" spans="1:16" x14ac:dyDescent="0.25">
      <c r="A136" s="1"/>
      <c r="B136" s="2" t="s">
        <v>1</v>
      </c>
      <c r="C136" s="2" t="s">
        <v>2</v>
      </c>
      <c r="D136" s="3" t="s">
        <v>3</v>
      </c>
      <c r="G136" s="1"/>
      <c r="H136" s="2" t="s">
        <v>1</v>
      </c>
      <c r="I136" s="2" t="s">
        <v>2</v>
      </c>
      <c r="J136" s="3" t="s">
        <v>3</v>
      </c>
      <c r="M136" s="1"/>
      <c r="N136" s="2" t="s">
        <v>1</v>
      </c>
      <c r="O136" s="2" t="s">
        <v>2</v>
      </c>
      <c r="P136" s="3" t="s">
        <v>3</v>
      </c>
    </row>
    <row r="137" spans="1:16" x14ac:dyDescent="0.25">
      <c r="A137" s="4" t="s">
        <v>4</v>
      </c>
      <c r="B137" s="4">
        <v>8739</v>
      </c>
      <c r="C137" s="4">
        <v>3657</v>
      </c>
      <c r="D137" s="5">
        <f>IF(C137&gt;B137,(C137-B137)/B137,(B137-C137)/C137)</f>
        <v>1.3896636587366693</v>
      </c>
      <c r="G137" s="4" t="s">
        <v>4</v>
      </c>
      <c r="H137" s="4">
        <v>670</v>
      </c>
      <c r="I137" s="4">
        <v>277</v>
      </c>
      <c r="J137" s="5">
        <f>IF(I137&gt;H137,(I137-H137)/H137,(H137-I137)/I137)</f>
        <v>1.4187725631768953</v>
      </c>
      <c r="M137" s="4" t="s">
        <v>4</v>
      </c>
      <c r="N137" s="4">
        <v>9379</v>
      </c>
      <c r="O137" s="4">
        <f>SUM(483+517+626+4847+908)</f>
        <v>7381</v>
      </c>
      <c r="P137" s="5">
        <f>IF(O137&gt;N137,(O137-N137)/N137,(N137-O137)/O137)</f>
        <v>0.27069502777401439</v>
      </c>
    </row>
    <row r="138" spans="1:16" x14ac:dyDescent="0.25">
      <c r="A138" s="4" t="s">
        <v>5</v>
      </c>
      <c r="B138" s="4">
        <v>12667</v>
      </c>
      <c r="C138" s="4">
        <v>10662</v>
      </c>
      <c r="D138" s="5">
        <f t="shared" ref="D138:D144" si="36">IF(C138&gt;B138,(C138-B138)/B138,(B138-C138)/C138)</f>
        <v>0.188051022322266</v>
      </c>
      <c r="G138" s="4" t="s">
        <v>5</v>
      </c>
      <c r="H138" s="4">
        <v>8658</v>
      </c>
      <c r="I138" s="4">
        <v>8629</v>
      </c>
      <c r="J138" s="5">
        <f t="shared" ref="J138:J144" si="37">IF(I138&gt;H138,(I138-H138)/H138,(H138-I138)/I138)</f>
        <v>3.360760227141036E-3</v>
      </c>
      <c r="M138" s="4" t="s">
        <v>47</v>
      </c>
      <c r="N138" s="4">
        <v>8572</v>
      </c>
      <c r="O138" s="4">
        <v>9376</v>
      </c>
      <c r="P138" s="5">
        <f t="shared" ref="P138:P144" si="38">IF(O138&gt;N138,(O138-N138)/N138,(N138-O138)/O138)</f>
        <v>9.3793747083527765E-2</v>
      </c>
    </row>
    <row r="139" spans="1:16" x14ac:dyDescent="0.25">
      <c r="A139" s="4" t="s">
        <v>6</v>
      </c>
      <c r="B139" s="4">
        <v>4518</v>
      </c>
      <c r="C139" s="4">
        <v>3784</v>
      </c>
      <c r="D139" s="5">
        <f t="shared" si="36"/>
        <v>0.19397463002114165</v>
      </c>
      <c r="G139" s="4" t="s">
        <v>6</v>
      </c>
      <c r="H139" s="4">
        <f>H141+H142</f>
        <v>3064</v>
      </c>
      <c r="I139" s="4">
        <f>I141+I142</f>
        <v>3056</v>
      </c>
      <c r="J139" s="5">
        <f t="shared" si="37"/>
        <v>2.617801047120419E-3</v>
      </c>
      <c r="M139" s="4" t="s">
        <v>6</v>
      </c>
      <c r="N139" s="4">
        <f>N141+N142</f>
        <v>3310</v>
      </c>
      <c r="O139" s="4">
        <f>O141+O142</f>
        <v>3767</v>
      </c>
      <c r="P139" s="5">
        <f t="shared" si="38"/>
        <v>0.13806646525679758</v>
      </c>
    </row>
    <row r="140" spans="1:16" x14ac:dyDescent="0.25">
      <c r="A140" s="4" t="s">
        <v>7</v>
      </c>
      <c r="B140" s="4">
        <v>52</v>
      </c>
      <c r="C140" s="4">
        <v>52</v>
      </c>
      <c r="D140" s="5">
        <f t="shared" si="36"/>
        <v>0</v>
      </c>
      <c r="G140" s="4" t="s">
        <v>7</v>
      </c>
      <c r="H140" s="4">
        <f>H142+H143</f>
        <v>1161</v>
      </c>
      <c r="I140" s="4">
        <f>I142+I143</f>
        <v>1162</v>
      </c>
      <c r="J140" s="5">
        <f t="shared" si="37"/>
        <v>8.6132644272179156E-4</v>
      </c>
      <c r="M140" s="4" t="s">
        <v>7</v>
      </c>
      <c r="N140" s="4">
        <f>N142+N143</f>
        <v>296</v>
      </c>
      <c r="O140" s="4">
        <f>O142+O143</f>
        <v>320</v>
      </c>
      <c r="P140" s="5">
        <f t="shared" si="38"/>
        <v>8.1081081081081086E-2</v>
      </c>
    </row>
    <row r="141" spans="1:16" x14ac:dyDescent="0.25">
      <c r="A141" s="4" t="s">
        <v>8</v>
      </c>
      <c r="B141" s="4">
        <v>4476</v>
      </c>
      <c r="C141" s="4">
        <v>3742</v>
      </c>
      <c r="D141" s="5">
        <f t="shared" si="36"/>
        <v>0.19615179048637094</v>
      </c>
      <c r="G141" s="4" t="s">
        <v>8</v>
      </c>
      <c r="H141" s="4">
        <v>2936</v>
      </c>
      <c r="I141" s="4">
        <v>2927</v>
      </c>
      <c r="J141" s="5">
        <f t="shared" si="37"/>
        <v>3.0748206354629312E-3</v>
      </c>
      <c r="M141" s="4" t="s">
        <v>8</v>
      </c>
      <c r="N141" s="4">
        <v>3018</v>
      </c>
      <c r="O141" s="4">
        <v>3451</v>
      </c>
      <c r="P141" s="5">
        <f t="shared" si="38"/>
        <v>0.14347249834327369</v>
      </c>
    </row>
    <row r="142" spans="1:16" x14ac:dyDescent="0.25">
      <c r="A142" s="4" t="s">
        <v>9</v>
      </c>
      <c r="B142" s="4">
        <v>42</v>
      </c>
      <c r="C142" s="4">
        <v>42</v>
      </c>
      <c r="D142" s="5">
        <f t="shared" si="36"/>
        <v>0</v>
      </c>
      <c r="G142" s="4" t="s">
        <v>9</v>
      </c>
      <c r="H142" s="4">
        <v>128</v>
      </c>
      <c r="I142" s="4">
        <v>129</v>
      </c>
      <c r="J142" s="5">
        <f t="shared" si="37"/>
        <v>7.8125E-3</v>
      </c>
      <c r="M142" s="4" t="s">
        <v>9</v>
      </c>
      <c r="N142" s="4">
        <v>292</v>
      </c>
      <c r="O142" s="4">
        <v>316</v>
      </c>
      <c r="P142" s="5">
        <f t="shared" si="38"/>
        <v>8.2191780821917804E-2</v>
      </c>
    </row>
    <row r="143" spans="1:16" x14ac:dyDescent="0.25">
      <c r="A143" s="4" t="s">
        <v>10</v>
      </c>
      <c r="B143" s="4">
        <v>10</v>
      </c>
      <c r="C143" s="4">
        <v>10</v>
      </c>
      <c r="D143" s="5">
        <f t="shared" si="36"/>
        <v>0</v>
      </c>
      <c r="G143" s="4" t="s">
        <v>10</v>
      </c>
      <c r="H143" s="4">
        <v>1033</v>
      </c>
      <c r="I143" s="4">
        <v>1033</v>
      </c>
      <c r="J143" s="5">
        <f t="shared" si="37"/>
        <v>0</v>
      </c>
      <c r="M143" s="4" t="s">
        <v>10</v>
      </c>
      <c r="N143" s="4">
        <v>4</v>
      </c>
      <c r="O143" s="4">
        <v>4</v>
      </c>
      <c r="P143" s="5">
        <f t="shared" si="38"/>
        <v>0</v>
      </c>
    </row>
    <row r="144" spans="1:16" x14ac:dyDescent="0.25">
      <c r="A144" s="4" t="s">
        <v>11</v>
      </c>
      <c r="B144" s="6">
        <v>3385</v>
      </c>
      <c r="C144" s="6">
        <v>3010</v>
      </c>
      <c r="D144" s="5">
        <f t="shared" si="36"/>
        <v>0.12458471760797342</v>
      </c>
      <c r="G144" s="4" t="s">
        <v>11</v>
      </c>
      <c r="H144" s="6">
        <v>15741</v>
      </c>
      <c r="I144" s="6">
        <v>15801</v>
      </c>
      <c r="J144" s="5">
        <f t="shared" si="37"/>
        <v>3.8117019249094722E-3</v>
      </c>
      <c r="M144" s="4" t="s">
        <v>11</v>
      </c>
      <c r="N144" s="6">
        <v>4848</v>
      </c>
      <c r="O144" s="6">
        <v>8494</v>
      </c>
      <c r="P144" s="5">
        <f t="shared" si="38"/>
        <v>0.7520627062706271</v>
      </c>
    </row>
    <row r="146" spans="1:16" x14ac:dyDescent="0.25">
      <c r="A146" s="10" t="s">
        <v>27</v>
      </c>
      <c r="B146" s="10"/>
      <c r="C146" s="10"/>
      <c r="D146" s="10"/>
      <c r="G146" s="10" t="s">
        <v>39</v>
      </c>
      <c r="H146" s="10"/>
      <c r="I146" s="10"/>
      <c r="J146" s="10"/>
      <c r="M146" s="10" t="s">
        <v>50</v>
      </c>
      <c r="N146" s="10"/>
      <c r="O146" s="10"/>
      <c r="P146" s="10"/>
    </row>
    <row r="147" spans="1:16" x14ac:dyDescent="0.25">
      <c r="A147" s="1"/>
      <c r="B147" s="2" t="s">
        <v>1</v>
      </c>
      <c r="C147" s="2" t="s">
        <v>2</v>
      </c>
      <c r="D147" s="3" t="s">
        <v>3</v>
      </c>
      <c r="G147" s="1"/>
      <c r="H147" s="2" t="s">
        <v>1</v>
      </c>
      <c r="I147" s="2" t="s">
        <v>2</v>
      </c>
      <c r="J147" s="3" t="s">
        <v>3</v>
      </c>
      <c r="M147" s="1"/>
      <c r="N147" s="2" t="s">
        <v>1</v>
      </c>
      <c r="O147" s="2" t="s">
        <v>2</v>
      </c>
      <c r="P147" s="3" t="s">
        <v>3</v>
      </c>
    </row>
    <row r="148" spans="1:16" x14ac:dyDescent="0.25">
      <c r="A148" s="4" t="s">
        <v>4</v>
      </c>
      <c r="B148" s="4">
        <v>14449</v>
      </c>
      <c r="C148" s="4">
        <v>10689</v>
      </c>
      <c r="D148" s="5">
        <f>IF(C148&gt;B148,(C148-B148)/B148,(B148-C148)/C148)</f>
        <v>0.35176349518196276</v>
      </c>
      <c r="G148" s="4" t="s">
        <v>4</v>
      </c>
      <c r="H148" s="4">
        <v>8739</v>
      </c>
      <c r="I148" s="4">
        <v>3600</v>
      </c>
      <c r="J148" s="5">
        <f>IF(I148&gt;H148,(I148-H148)/H148,(H148-I148)/I148)</f>
        <v>1.4275</v>
      </c>
      <c r="M148" s="4" t="s">
        <v>4</v>
      </c>
      <c r="N148" s="4">
        <f>SUM(941+808+862+870+628+712+787+1241+921+952)</f>
        <v>8722</v>
      </c>
      <c r="O148" s="4">
        <f>SUM(242+476+161+382+173+618+428+530+168+397)</f>
        <v>3575</v>
      </c>
      <c r="P148" s="5">
        <f>IF(O148&gt;N148,(O148-N148)/N148,(N148-O148)/O148)</f>
        <v>1.4397202797202797</v>
      </c>
    </row>
    <row r="149" spans="1:16" x14ac:dyDescent="0.25">
      <c r="A149" s="4" t="s">
        <v>5</v>
      </c>
      <c r="B149" s="7">
        <v>13628</v>
      </c>
      <c r="C149" s="4">
        <v>10674</v>
      </c>
      <c r="D149" s="5">
        <f t="shared" ref="D149:D155" si="39">IF(C149&gt;B149,(C149-B149)/B149,(B149-C149)/C149)</f>
        <v>0.27674723627506087</v>
      </c>
      <c r="G149" s="4" t="s">
        <v>5</v>
      </c>
      <c r="H149" s="4">
        <v>19233</v>
      </c>
      <c r="I149" s="4">
        <v>19233</v>
      </c>
      <c r="J149" s="5">
        <f t="shared" ref="J149:J155" si="40">IF(I149&gt;H149,(I149-H149)/H149,(H149-I149)/I149)</f>
        <v>0</v>
      </c>
      <c r="M149" s="4" t="s">
        <v>47</v>
      </c>
      <c r="N149" s="4">
        <v>8784</v>
      </c>
      <c r="O149" s="4">
        <v>9564</v>
      </c>
      <c r="P149" s="5">
        <f t="shared" ref="P149:P155" si="41">IF(O149&gt;N149,(O149-N149)/N149,(N149-O149)/O149)</f>
        <v>8.8797814207650275E-2</v>
      </c>
    </row>
    <row r="150" spans="1:16" x14ac:dyDescent="0.25">
      <c r="A150" s="4" t="s">
        <v>6</v>
      </c>
      <c r="B150" s="4">
        <v>4838</v>
      </c>
      <c r="C150" s="4">
        <v>3790</v>
      </c>
      <c r="D150" s="5">
        <f t="shared" si="39"/>
        <v>0.27651715039577834</v>
      </c>
      <c r="G150" s="4" t="s">
        <v>6</v>
      </c>
      <c r="H150" s="4">
        <f>H152+H153</f>
        <v>6824</v>
      </c>
      <c r="I150" s="4">
        <f>I152+I153</f>
        <v>6824</v>
      </c>
      <c r="J150" s="5">
        <f t="shared" si="40"/>
        <v>0</v>
      </c>
      <c r="M150" s="4" t="s">
        <v>6</v>
      </c>
      <c r="N150" s="4">
        <f>N152+N153</f>
        <v>2890</v>
      </c>
      <c r="O150" s="4">
        <f>O152+O153</f>
        <v>3018</v>
      </c>
      <c r="P150" s="5">
        <f t="shared" si="41"/>
        <v>4.4290657439446365E-2</v>
      </c>
    </row>
    <row r="151" spans="1:16" x14ac:dyDescent="0.25">
      <c r="A151" s="4" t="s">
        <v>7</v>
      </c>
      <c r="B151" s="4">
        <v>10</v>
      </c>
      <c r="C151" s="4">
        <v>0</v>
      </c>
      <c r="D151" s="5">
        <v>10</v>
      </c>
      <c r="G151" s="4" t="s">
        <v>7</v>
      </c>
      <c r="H151" s="4">
        <f>H153+H154</f>
        <v>3671</v>
      </c>
      <c r="I151" s="4">
        <f>I153+I154</f>
        <v>3692</v>
      </c>
      <c r="J151" s="5">
        <f t="shared" si="40"/>
        <v>5.7205121220375924E-3</v>
      </c>
      <c r="M151" s="4" t="s">
        <v>7</v>
      </c>
      <c r="N151" s="4">
        <f>N153+N154</f>
        <v>296</v>
      </c>
      <c r="O151" s="4">
        <f>O153+O154</f>
        <v>416</v>
      </c>
      <c r="P151" s="5">
        <f t="shared" si="41"/>
        <v>0.40540540540540543</v>
      </c>
    </row>
    <row r="152" spans="1:16" x14ac:dyDescent="0.25">
      <c r="A152" s="4" t="s">
        <v>8</v>
      </c>
      <c r="B152" s="4">
        <v>4832</v>
      </c>
      <c r="C152" s="4">
        <v>3790</v>
      </c>
      <c r="D152" s="5">
        <f t="shared" si="39"/>
        <v>0.27493403693931401</v>
      </c>
      <c r="G152" s="4" t="s">
        <v>8</v>
      </c>
      <c r="H152" s="4">
        <v>6734</v>
      </c>
      <c r="I152" s="4">
        <v>6717</v>
      </c>
      <c r="J152" s="5">
        <f t="shared" si="40"/>
        <v>2.5308917671579573E-3</v>
      </c>
      <c r="M152" s="4" t="s">
        <v>8</v>
      </c>
      <c r="N152" s="4">
        <v>2598</v>
      </c>
      <c r="O152" s="4">
        <v>2698</v>
      </c>
      <c r="P152" s="5">
        <f t="shared" si="41"/>
        <v>3.8491147036181679E-2</v>
      </c>
    </row>
    <row r="153" spans="1:16" x14ac:dyDescent="0.25">
      <c r="A153" s="4" t="s">
        <v>9</v>
      </c>
      <c r="B153" s="4">
        <v>6</v>
      </c>
      <c r="C153" s="4">
        <v>0</v>
      </c>
      <c r="D153" s="5">
        <v>6</v>
      </c>
      <c r="G153" s="4" t="s">
        <v>9</v>
      </c>
      <c r="H153" s="4">
        <v>90</v>
      </c>
      <c r="I153" s="4">
        <v>107</v>
      </c>
      <c r="J153" s="5">
        <f t="shared" si="40"/>
        <v>0.18888888888888888</v>
      </c>
      <c r="M153" s="4" t="s">
        <v>9</v>
      </c>
      <c r="N153" s="4">
        <v>292</v>
      </c>
      <c r="O153" s="4">
        <v>320</v>
      </c>
      <c r="P153" s="5">
        <f t="shared" si="41"/>
        <v>9.5890410958904104E-2</v>
      </c>
    </row>
    <row r="154" spans="1:16" x14ac:dyDescent="0.25">
      <c r="A154" s="4" t="s">
        <v>10</v>
      </c>
      <c r="B154" s="4">
        <v>4</v>
      </c>
      <c r="C154" s="4">
        <v>0</v>
      </c>
      <c r="D154" s="5">
        <v>4</v>
      </c>
      <c r="G154" s="4" t="s">
        <v>10</v>
      </c>
      <c r="H154" s="4">
        <v>3581</v>
      </c>
      <c r="I154" s="4">
        <v>3585</v>
      </c>
      <c r="J154" s="5">
        <f t="shared" si="40"/>
        <v>1.1170064227869309E-3</v>
      </c>
      <c r="M154" s="4" t="s">
        <v>10</v>
      </c>
      <c r="N154" s="4">
        <v>4</v>
      </c>
      <c r="O154" s="4">
        <v>96</v>
      </c>
      <c r="P154" s="5">
        <f t="shared" si="41"/>
        <v>23</v>
      </c>
    </row>
    <row r="155" spans="1:16" x14ac:dyDescent="0.25">
      <c r="A155" s="4" t="s">
        <v>11</v>
      </c>
      <c r="B155" s="6">
        <v>16510</v>
      </c>
      <c r="C155" s="6">
        <v>10419</v>
      </c>
      <c r="D155" s="5">
        <f t="shared" si="39"/>
        <v>0.58460504846914296</v>
      </c>
      <c r="G155" s="4" t="s">
        <v>11</v>
      </c>
      <c r="H155" s="6">
        <v>14136</v>
      </c>
      <c r="I155" s="6">
        <v>14138</v>
      </c>
      <c r="J155" s="5">
        <f t="shared" si="40"/>
        <v>1.414827391058291E-4</v>
      </c>
      <c r="M155" s="4" t="s">
        <v>11</v>
      </c>
      <c r="N155" s="6">
        <v>8968</v>
      </c>
      <c r="O155" s="6">
        <v>9055</v>
      </c>
      <c r="P155" s="5">
        <f t="shared" si="41"/>
        <v>9.7011596788581615E-3</v>
      </c>
    </row>
    <row r="157" spans="1:16" x14ac:dyDescent="0.25">
      <c r="A157" s="10" t="s">
        <v>28</v>
      </c>
      <c r="B157" s="10"/>
      <c r="C157" s="10"/>
      <c r="D157" s="10"/>
      <c r="G157" s="10" t="s">
        <v>40</v>
      </c>
      <c r="H157" s="10"/>
      <c r="I157" s="10"/>
      <c r="J157" s="10"/>
      <c r="M157" s="10" t="s">
        <v>51</v>
      </c>
      <c r="N157" s="10"/>
      <c r="O157" s="10"/>
      <c r="P157" s="10"/>
    </row>
    <row r="158" spans="1:16" x14ac:dyDescent="0.25">
      <c r="A158" s="1"/>
      <c r="B158" s="2" t="s">
        <v>1</v>
      </c>
      <c r="C158" s="2" t="s">
        <v>2</v>
      </c>
      <c r="D158" s="3" t="s">
        <v>3</v>
      </c>
      <c r="G158" s="1"/>
      <c r="H158" s="2" t="s">
        <v>1</v>
      </c>
      <c r="I158" s="2" t="s">
        <v>2</v>
      </c>
      <c r="J158" s="3" t="s">
        <v>3</v>
      </c>
      <c r="M158" s="1"/>
      <c r="N158" s="2" t="s">
        <v>1</v>
      </c>
      <c r="O158" s="2" t="s">
        <v>2</v>
      </c>
      <c r="P158" s="3" t="s">
        <v>3</v>
      </c>
    </row>
    <row r="159" spans="1:16" x14ac:dyDescent="0.25">
      <c r="A159" s="4" t="s">
        <v>4</v>
      </c>
      <c r="B159" s="4">
        <f>313+112+1066+999+375+11139+1853+14165+629+672+874+476+1485+484+902</f>
        <v>35544</v>
      </c>
      <c r="C159" s="4">
        <f>313+112+960+888+414+11197+2241+13727+701+744+948+648+1481+503+939</f>
        <v>35816</v>
      </c>
      <c r="D159" s="5">
        <f>IF(C159&gt;B159,(C159-B159)/B159,(B159-C159)/C159)</f>
        <v>7.6524870582939455E-3</v>
      </c>
      <c r="G159" s="4" t="s">
        <v>4</v>
      </c>
      <c r="H159" s="4">
        <v>14479</v>
      </c>
      <c r="I159" s="4">
        <v>10715</v>
      </c>
      <c r="J159" s="5">
        <f>IF(I159&gt;H159,(I159-H159)/H159,(H159-I159)/I159)</f>
        <v>0.35128324778348108</v>
      </c>
      <c r="M159" s="4" t="s">
        <v>4</v>
      </c>
      <c r="N159" s="4">
        <f>SUM(273+387+459+475+1043+7745+2392+447+372+461+408)</f>
        <v>14462</v>
      </c>
      <c r="O159" s="4">
        <f>SUM(285+346+234+964+5975+1833+341+203+393+247)</f>
        <v>10821</v>
      </c>
      <c r="P159" s="5">
        <f>IF(O159&gt;N159,(O159-N159)/N159,(N159-O159)/O159)</f>
        <v>0.3364753719619259</v>
      </c>
    </row>
    <row r="160" spans="1:16" x14ac:dyDescent="0.25">
      <c r="A160" s="4" t="s">
        <v>5</v>
      </c>
      <c r="B160" s="4">
        <v>35662</v>
      </c>
      <c r="C160" s="4">
        <v>39307</v>
      </c>
      <c r="D160" s="5">
        <f t="shared" ref="D160:D166" si="42">IF(C160&gt;B160,(C160-B160)/B160,(B160-C160)/C160)</f>
        <v>0.10220963490550165</v>
      </c>
      <c r="G160" s="4" t="s">
        <v>5</v>
      </c>
      <c r="H160" s="4">
        <v>19282</v>
      </c>
      <c r="I160" s="4">
        <v>3409</v>
      </c>
      <c r="J160" s="5">
        <f t="shared" ref="J160:J166" si="43">IF(I160&gt;H160,(I160-H160)/H160,(H160-I160)/I160)</f>
        <v>4.6562041654444117</v>
      </c>
      <c r="M160" s="4" t="s">
        <v>47</v>
      </c>
      <c r="N160" s="4">
        <v>11988</v>
      </c>
      <c r="O160" s="4">
        <v>12728</v>
      </c>
      <c r="P160" s="5">
        <f t="shared" ref="P160:P166" si="44">IF(O160&gt;N160,(O160-N160)/N160,(N160-O160)/O160)</f>
        <v>6.1728395061728392E-2</v>
      </c>
    </row>
    <row r="161" spans="1:16" x14ac:dyDescent="0.25">
      <c r="A161" s="4" t="s">
        <v>6</v>
      </c>
      <c r="B161" s="4">
        <v>12670</v>
      </c>
      <c r="C161" s="4">
        <v>13966</v>
      </c>
      <c r="D161" s="5">
        <f t="shared" si="42"/>
        <v>0.10228887134964483</v>
      </c>
      <c r="G161" s="4" t="s">
        <v>6</v>
      </c>
      <c r="H161" s="4">
        <f>H163+H164</f>
        <v>6842</v>
      </c>
      <c r="I161" s="4">
        <f>I163+I164</f>
        <v>1200</v>
      </c>
      <c r="J161" s="5">
        <f t="shared" si="43"/>
        <v>4.7016666666666671</v>
      </c>
      <c r="M161" s="4" t="s">
        <v>6</v>
      </c>
      <c r="N161" s="4">
        <f>N163+N164</f>
        <v>5621</v>
      </c>
      <c r="O161" s="4">
        <f>O163+O164</f>
        <v>5827</v>
      </c>
      <c r="P161" s="5">
        <f t="shared" si="44"/>
        <v>3.6648283223625691E-2</v>
      </c>
    </row>
    <row r="162" spans="1:16" x14ac:dyDescent="0.25">
      <c r="A162" s="4" t="s">
        <v>7</v>
      </c>
      <c r="B162" s="4">
        <v>64</v>
      </c>
      <c r="C162" s="4">
        <v>151</v>
      </c>
      <c r="D162" s="5">
        <f t="shared" si="42"/>
        <v>1.359375</v>
      </c>
      <c r="G162" s="4" t="s">
        <v>7</v>
      </c>
      <c r="H162" s="4">
        <f>H164+H165</f>
        <v>3588</v>
      </c>
      <c r="I162" s="4">
        <f>I164+I165</f>
        <v>1025</v>
      </c>
      <c r="J162" s="5">
        <f t="shared" si="43"/>
        <v>2.5004878048780488</v>
      </c>
      <c r="M162" s="4" t="s">
        <v>7</v>
      </c>
      <c r="N162" s="4">
        <f>N164+N165</f>
        <v>292</v>
      </c>
      <c r="O162" s="4">
        <f>O164+O165</f>
        <v>316</v>
      </c>
      <c r="P162" s="5">
        <f t="shared" si="44"/>
        <v>8.2191780821917804E-2</v>
      </c>
    </row>
    <row r="163" spans="1:16" x14ac:dyDescent="0.25">
      <c r="A163" s="4" t="s">
        <v>8</v>
      </c>
      <c r="B163" s="4">
        <v>12650</v>
      </c>
      <c r="C163" s="4">
        <v>13880</v>
      </c>
      <c r="D163" s="5">
        <f t="shared" si="42"/>
        <v>9.7233201581027662E-2</v>
      </c>
      <c r="G163" s="4" t="s">
        <v>8</v>
      </c>
      <c r="H163" s="4">
        <v>6826</v>
      </c>
      <c r="I163" s="4">
        <v>1199</v>
      </c>
      <c r="J163" s="5">
        <f t="shared" si="43"/>
        <v>4.6930775646371981</v>
      </c>
      <c r="M163" s="4" t="s">
        <v>8</v>
      </c>
      <c r="N163" s="4">
        <v>5333</v>
      </c>
      <c r="O163" s="4">
        <v>5515</v>
      </c>
      <c r="P163" s="5">
        <f t="shared" si="44"/>
        <v>3.4127132945809116E-2</v>
      </c>
    </row>
    <row r="164" spans="1:16" x14ac:dyDescent="0.25">
      <c r="A164" s="4" t="s">
        <v>9</v>
      </c>
      <c r="B164" s="4">
        <v>20</v>
      </c>
      <c r="C164" s="4">
        <v>86</v>
      </c>
      <c r="D164" s="5">
        <f t="shared" si="42"/>
        <v>3.3</v>
      </c>
      <c r="G164" s="4" t="s">
        <v>9</v>
      </c>
      <c r="H164" s="4">
        <v>16</v>
      </c>
      <c r="I164" s="4">
        <v>1</v>
      </c>
      <c r="J164" s="5">
        <f t="shared" si="43"/>
        <v>15</v>
      </c>
      <c r="M164" s="4" t="s">
        <v>9</v>
      </c>
      <c r="N164" s="4">
        <v>288</v>
      </c>
      <c r="O164" s="4">
        <v>312</v>
      </c>
      <c r="P164" s="5">
        <f t="shared" si="44"/>
        <v>8.3333333333333329E-2</v>
      </c>
    </row>
    <row r="165" spans="1:16" x14ac:dyDescent="0.25">
      <c r="A165" s="4" t="s">
        <v>10</v>
      </c>
      <c r="B165" s="4">
        <v>44</v>
      </c>
      <c r="C165" s="4">
        <v>65</v>
      </c>
      <c r="D165" s="5">
        <f t="shared" si="42"/>
        <v>0.47727272727272729</v>
      </c>
      <c r="G165" s="4" t="s">
        <v>10</v>
      </c>
      <c r="H165" s="4">
        <v>3572</v>
      </c>
      <c r="I165" s="4">
        <v>1024</v>
      </c>
      <c r="J165" s="5">
        <f t="shared" si="43"/>
        <v>2.48828125</v>
      </c>
      <c r="M165" s="4" t="s">
        <v>10</v>
      </c>
      <c r="N165" s="4">
        <v>4</v>
      </c>
      <c r="O165" s="4">
        <v>4</v>
      </c>
      <c r="P165" s="5">
        <f t="shared" si="44"/>
        <v>0</v>
      </c>
    </row>
    <row r="166" spans="1:16" x14ac:dyDescent="0.25">
      <c r="A166" s="4" t="s">
        <v>11</v>
      </c>
      <c r="B166" s="6">
        <v>1553</v>
      </c>
      <c r="C166" s="6">
        <v>2537</v>
      </c>
      <c r="D166" s="5">
        <f t="shared" si="42"/>
        <v>0.6336123631680618</v>
      </c>
      <c r="G166" s="4" t="s">
        <v>11</v>
      </c>
      <c r="H166" s="6">
        <v>10626</v>
      </c>
      <c r="I166" s="6">
        <v>4150</v>
      </c>
      <c r="J166" s="5">
        <f t="shared" si="43"/>
        <v>1.5604819277108433</v>
      </c>
      <c r="M166" s="4" t="s">
        <v>11</v>
      </c>
      <c r="N166" s="6">
        <v>4468</v>
      </c>
      <c r="O166" s="6">
        <v>7995</v>
      </c>
      <c r="P166" s="5">
        <f t="shared" si="44"/>
        <v>0.7893912264995524</v>
      </c>
    </row>
    <row r="168" spans="1:16" x14ac:dyDescent="0.25">
      <c r="G168" s="10" t="s">
        <v>41</v>
      </c>
      <c r="H168" s="10"/>
      <c r="I168" s="10"/>
      <c r="J168" s="10"/>
      <c r="M168" s="10" t="s">
        <v>28</v>
      </c>
      <c r="N168" s="10"/>
      <c r="O168" s="10"/>
      <c r="P168" s="10"/>
    </row>
    <row r="169" spans="1:16" x14ac:dyDescent="0.25">
      <c r="G169" s="1"/>
      <c r="H169" s="2" t="s">
        <v>1</v>
      </c>
      <c r="I169" s="2" t="s">
        <v>2</v>
      </c>
      <c r="J169" s="3" t="s">
        <v>3</v>
      </c>
      <c r="M169" s="1"/>
      <c r="N169" s="2" t="s">
        <v>1</v>
      </c>
      <c r="O169" s="2" t="s">
        <v>2</v>
      </c>
      <c r="P169" s="3" t="s">
        <v>3</v>
      </c>
    </row>
    <row r="170" spans="1:16" x14ac:dyDescent="0.25">
      <c r="G170" s="4" t="s">
        <v>4</v>
      </c>
      <c r="H170" s="4">
        <f>1321+787+355+1544+868+974+1535+807+744+653+2001+789</f>
        <v>12378</v>
      </c>
      <c r="I170" s="4">
        <f>548+625+320+641+530+685+312+593+921+844+619</f>
        <v>6638</v>
      </c>
      <c r="J170" s="5">
        <f>IF(I170&gt;H170,(I170-H170)/H170,(H170-I170)/I170)</f>
        <v>0.86471828864115696</v>
      </c>
      <c r="M170" s="4" t="s">
        <v>4</v>
      </c>
      <c r="N170" s="4">
        <f>3253+1275</f>
        <v>4528</v>
      </c>
      <c r="O170" s="4">
        <f>2966+1172</f>
        <v>4138</v>
      </c>
      <c r="P170" s="5">
        <f>IF(O170&gt;N170,(O170-N170)/N170,(N170-O170)/O170)</f>
        <v>9.4248429192846789E-2</v>
      </c>
    </row>
    <row r="171" spans="1:16" x14ac:dyDescent="0.25">
      <c r="G171" s="4" t="s">
        <v>5</v>
      </c>
      <c r="H171" s="4">
        <v>21123</v>
      </c>
      <c r="I171" s="4">
        <v>21401</v>
      </c>
      <c r="J171" s="5">
        <f t="shared" ref="J171:J177" si="45">IF(I171&gt;H171,(I171-H171)/H171,(H171-I171)/I171)</f>
        <v>1.3161009326326753E-2</v>
      </c>
      <c r="M171" s="4" t="s">
        <v>47</v>
      </c>
      <c r="N171" s="4">
        <v>10940</v>
      </c>
      <c r="O171" s="4">
        <v>16212</v>
      </c>
      <c r="P171" s="5">
        <f t="shared" ref="P171:P177" si="46">IF(O171&gt;N171,(O171-N171)/N171,(N171-O171)/O171)</f>
        <v>0.48190127970749541</v>
      </c>
    </row>
    <row r="172" spans="1:16" x14ac:dyDescent="0.25">
      <c r="G172" s="4" t="s">
        <v>6</v>
      </c>
      <c r="H172" s="4">
        <f>H174+H175</f>
        <v>7496</v>
      </c>
      <c r="I172" s="4">
        <f>I174+I175</f>
        <v>7596</v>
      </c>
      <c r="J172" s="5">
        <f t="shared" si="45"/>
        <v>1.3340448239060833E-2</v>
      </c>
      <c r="M172" s="4" t="s">
        <v>6</v>
      </c>
      <c r="N172" s="4">
        <f>N174+N175</f>
        <v>5103</v>
      </c>
      <c r="O172" s="4">
        <f>O174+O175</f>
        <v>8403</v>
      </c>
      <c r="P172" s="5">
        <f t="shared" si="46"/>
        <v>0.64667842445620227</v>
      </c>
    </row>
    <row r="173" spans="1:16" x14ac:dyDescent="0.25">
      <c r="G173" s="4" t="s">
        <v>7</v>
      </c>
      <c r="H173" s="4">
        <f>H175+H176</f>
        <v>3895</v>
      </c>
      <c r="I173" s="4">
        <f>I175+I176</f>
        <v>3900</v>
      </c>
      <c r="J173" s="5">
        <f t="shared" si="45"/>
        <v>1.2836970474967907E-3</v>
      </c>
      <c r="M173" s="4" t="s">
        <v>7</v>
      </c>
      <c r="N173" s="4">
        <f>N175+N176</f>
        <v>408</v>
      </c>
      <c r="O173" s="4">
        <f>O175+O176</f>
        <v>768</v>
      </c>
      <c r="P173" s="5">
        <f t="shared" si="46"/>
        <v>0.88235294117647056</v>
      </c>
    </row>
    <row r="174" spans="1:16" x14ac:dyDescent="0.25">
      <c r="G174" s="4" t="s">
        <v>8</v>
      </c>
      <c r="H174" s="4">
        <v>7322</v>
      </c>
      <c r="I174" s="4">
        <v>7421</v>
      </c>
      <c r="J174" s="5">
        <f t="shared" si="45"/>
        <v>1.352089593007375E-2</v>
      </c>
      <c r="M174" s="4" t="s">
        <v>8</v>
      </c>
      <c r="N174" s="4">
        <v>4703</v>
      </c>
      <c r="O174" s="4">
        <v>7935</v>
      </c>
      <c r="P174" s="5">
        <f t="shared" si="46"/>
        <v>0.68722092281522429</v>
      </c>
    </row>
    <row r="175" spans="1:16" x14ac:dyDescent="0.25">
      <c r="G175" s="4" t="s">
        <v>9</v>
      </c>
      <c r="H175" s="4">
        <v>174</v>
      </c>
      <c r="I175" s="4">
        <v>175</v>
      </c>
      <c r="J175" s="5">
        <f t="shared" si="45"/>
        <v>5.7471264367816091E-3</v>
      </c>
      <c r="M175" s="4" t="s">
        <v>9</v>
      </c>
      <c r="N175" s="4">
        <v>400</v>
      </c>
      <c r="O175" s="4">
        <v>468</v>
      </c>
      <c r="P175" s="5">
        <f t="shared" si="46"/>
        <v>0.17</v>
      </c>
    </row>
    <row r="176" spans="1:16" x14ac:dyDescent="0.25">
      <c r="G176" s="4" t="s">
        <v>10</v>
      </c>
      <c r="H176" s="4">
        <v>3721</v>
      </c>
      <c r="I176" s="4">
        <v>3725</v>
      </c>
      <c r="J176" s="5">
        <f t="shared" si="45"/>
        <v>1.0749798441279225E-3</v>
      </c>
      <c r="M176" s="4" t="s">
        <v>10</v>
      </c>
      <c r="N176" s="4">
        <v>8</v>
      </c>
      <c r="O176" s="4">
        <v>300</v>
      </c>
      <c r="P176" s="5">
        <f t="shared" si="46"/>
        <v>36.5</v>
      </c>
    </row>
    <row r="177" spans="1:21" x14ac:dyDescent="0.25">
      <c r="G177" s="4" t="s">
        <v>11</v>
      </c>
      <c r="H177" s="6">
        <v>110984</v>
      </c>
      <c r="I177" s="6">
        <v>111204</v>
      </c>
      <c r="J177" s="5">
        <f t="shared" si="45"/>
        <v>1.9822677142651195E-3</v>
      </c>
      <c r="M177" s="4" t="s">
        <v>11</v>
      </c>
      <c r="N177" s="6">
        <v>40957400</v>
      </c>
      <c r="O177" s="6">
        <v>40973100</v>
      </c>
      <c r="P177" s="5">
        <f t="shared" si="46"/>
        <v>3.8332511341051921E-4</v>
      </c>
    </row>
    <row r="178" spans="1:2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2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1:21" x14ac:dyDescent="0.25">
      <c r="A180" s="4"/>
      <c r="B180" s="2" t="s">
        <v>1</v>
      </c>
      <c r="C180" s="2" t="s">
        <v>2</v>
      </c>
      <c r="D180" s="3" t="s">
        <v>3</v>
      </c>
      <c r="G180" s="4"/>
      <c r="H180" s="2" t="s">
        <v>1</v>
      </c>
      <c r="I180" s="2" t="s">
        <v>2</v>
      </c>
      <c r="J180" s="3" t="s">
        <v>3</v>
      </c>
      <c r="M180" s="4"/>
      <c r="N180" s="2" t="s">
        <v>1</v>
      </c>
      <c r="O180" s="2" t="s">
        <v>2</v>
      </c>
      <c r="P180" s="3" t="s">
        <v>3</v>
      </c>
      <c r="S180" s="2" t="s">
        <v>1</v>
      </c>
      <c r="T180" s="2" t="s">
        <v>2</v>
      </c>
      <c r="U180" s="3" t="s">
        <v>3</v>
      </c>
    </row>
    <row r="181" spans="1:21" x14ac:dyDescent="0.25">
      <c r="A181" s="4" t="s">
        <v>29</v>
      </c>
      <c r="B181" s="8">
        <f t="shared" ref="B181:C188" si="47">AVERAGE(B5,B16,B27,B38,B49,B60,B71,B82,B93,B104,B115,B126,B137,B148,B159)</f>
        <v>4824.2666666666664</v>
      </c>
      <c r="C181" s="8">
        <f t="shared" si="47"/>
        <v>4046.4</v>
      </c>
      <c r="D181" s="5">
        <f>IF(C181&gt;B181,(C181-B181)/B181,(B181-C181)/C181)</f>
        <v>0.19223672070647152</v>
      </c>
      <c r="G181" s="4" t="s">
        <v>29</v>
      </c>
      <c r="H181" s="8">
        <f t="shared" ref="H181:I188" si="48">AVERAGE(H5,H16,H27,H38,H49,H60,H71,H82,H93,H104,H115,H126,H137,H148,H159,H170)</f>
        <v>2568.25</v>
      </c>
      <c r="I181" s="8">
        <f t="shared" si="48"/>
        <v>1550.1875</v>
      </c>
      <c r="J181" s="5">
        <f>IF(I181&gt;H181,(I181-H181)/H181,(H181-I181)/I181)</f>
        <v>0.65673507237027784</v>
      </c>
      <c r="M181" s="4" t="s">
        <v>29</v>
      </c>
      <c r="N181" s="8">
        <f t="shared" ref="N181:O188" si="49">AVERAGE(N5,N16,N27,N38,N49,N60,N71,N82,N93,N104,N115,N126,N137,N148,N159,N170)</f>
        <v>2635.1875</v>
      </c>
      <c r="O181" s="8">
        <f t="shared" si="49"/>
        <v>1849.9375</v>
      </c>
      <c r="P181" s="5">
        <f>IF(O181&gt;N181,(O181-N181)/N181,(N181-O181)/O181)</f>
        <v>0.42447379979053346</v>
      </c>
      <c r="S181" s="8">
        <f>AVERAGE(B181,H181,N181)</f>
        <v>3342.5680555555555</v>
      </c>
      <c r="T181" s="8">
        <f>AVERAGE(C181,I181,O181)</f>
        <v>2482.1749999999997</v>
      </c>
      <c r="U181" s="5">
        <f>IF(T181&gt;S181,(T181-S181)/S181,(S181-T181)/T181)</f>
        <v>0.34662868474445024</v>
      </c>
    </row>
    <row r="182" spans="1:21" x14ac:dyDescent="0.25">
      <c r="A182" s="4" t="s">
        <v>30</v>
      </c>
      <c r="B182" s="8">
        <f t="shared" si="47"/>
        <v>7054.8666666666668</v>
      </c>
      <c r="C182" s="8">
        <f t="shared" si="47"/>
        <v>6855.5333333333338</v>
      </c>
      <c r="D182" s="5">
        <f t="shared" ref="D182:D188" si="50">IF(C182&gt;B182,(C182-B182)/B182,(B182-C182)/C182)</f>
        <v>2.907626929098631E-2</v>
      </c>
      <c r="G182" s="4" t="s">
        <v>30</v>
      </c>
      <c r="H182" s="8">
        <f t="shared" si="48"/>
        <v>7607.125</v>
      </c>
      <c r="I182" s="8">
        <f t="shared" si="48"/>
        <v>7613.0625</v>
      </c>
      <c r="J182" s="5">
        <f t="shared" ref="J182:J188" si="51">IF(I182&gt;H182,(I182-H182)/H182,(H182-I182)/I182)</f>
        <v>7.8051826412738057E-4</v>
      </c>
      <c r="M182" s="4" t="s">
        <v>30</v>
      </c>
      <c r="N182" s="8">
        <f t="shared" si="49"/>
        <v>6964.25</v>
      </c>
      <c r="O182" s="8">
        <f t="shared" si="49"/>
        <v>7831.5</v>
      </c>
      <c r="P182" s="5">
        <f t="shared" ref="P182:P188" si="52">IF(O182&gt;N182,(O182-N182)/N182,(N182-O182)/O182)</f>
        <v>0.1245288437376602</v>
      </c>
      <c r="S182" s="8">
        <f t="shared" ref="S182:S188" si="53">AVERAGE(B182,H182,N182)</f>
        <v>7208.7472222222232</v>
      </c>
      <c r="T182" s="8">
        <f t="shared" ref="T182:T188" si="54">AVERAGE(C182,I182,O182)</f>
        <v>7433.3652777777779</v>
      </c>
      <c r="U182" s="5">
        <f t="shared" ref="U182:U188" si="55">IF(T182&gt;S182,(T182-S182)/S182,(S182-T182)/T182)</f>
        <v>3.1159097223319238E-2</v>
      </c>
    </row>
    <row r="183" spans="1:21" x14ac:dyDescent="0.25">
      <c r="A183" s="4" t="s">
        <v>31</v>
      </c>
      <c r="B183" s="8">
        <f t="shared" si="47"/>
        <v>2501.6</v>
      </c>
      <c r="C183" s="8">
        <f t="shared" si="47"/>
        <v>2428.9333333333334</v>
      </c>
      <c r="D183" s="5">
        <f t="shared" si="50"/>
        <v>2.9917110391392592E-2</v>
      </c>
      <c r="G183" s="4" t="s">
        <v>31</v>
      </c>
      <c r="H183" s="8">
        <f t="shared" si="48"/>
        <v>2690.5</v>
      </c>
      <c r="I183" s="8">
        <f t="shared" si="48"/>
        <v>2692.75</v>
      </c>
      <c r="J183" s="5">
        <f t="shared" si="51"/>
        <v>8.3627578517004274E-4</v>
      </c>
      <c r="M183" s="4" t="s">
        <v>31</v>
      </c>
      <c r="N183" s="8">
        <f t="shared" si="49"/>
        <v>2061.3125</v>
      </c>
      <c r="O183" s="8">
        <f t="shared" si="49"/>
        <v>2575.75</v>
      </c>
      <c r="P183" s="5">
        <f t="shared" si="52"/>
        <v>0.24956793305236349</v>
      </c>
      <c r="S183" s="8">
        <f t="shared" si="53"/>
        <v>2417.8041666666668</v>
      </c>
      <c r="T183" s="8">
        <f t="shared" si="54"/>
        <v>2565.8111111111111</v>
      </c>
      <c r="U183" s="5">
        <f t="shared" si="55"/>
        <v>6.1215439399500991E-2</v>
      </c>
    </row>
    <row r="184" spans="1:21" x14ac:dyDescent="0.25">
      <c r="A184" s="4" t="s">
        <v>32</v>
      </c>
      <c r="B184" s="8">
        <f t="shared" si="47"/>
        <v>22.666666666666668</v>
      </c>
      <c r="C184" s="8">
        <f t="shared" si="47"/>
        <v>28.066666666666666</v>
      </c>
      <c r="D184" s="5">
        <f t="shared" si="50"/>
        <v>0.23823529411764699</v>
      </c>
      <c r="G184" s="4" t="s">
        <v>32</v>
      </c>
      <c r="H184" s="8">
        <f t="shared" si="48"/>
        <v>1728.125</v>
      </c>
      <c r="I184" s="8">
        <f t="shared" si="48"/>
        <v>1788.875</v>
      </c>
      <c r="J184" s="5">
        <f t="shared" si="51"/>
        <v>3.5153707052441231E-2</v>
      </c>
      <c r="M184" s="4" t="s">
        <v>32</v>
      </c>
      <c r="N184" s="8">
        <f t="shared" si="49"/>
        <v>321.5</v>
      </c>
      <c r="O184" s="8">
        <f t="shared" si="49"/>
        <v>355.75</v>
      </c>
      <c r="P184" s="5">
        <f t="shared" si="52"/>
        <v>0.10653188180404355</v>
      </c>
      <c r="S184" s="8">
        <f t="shared" si="53"/>
        <v>690.76388888888903</v>
      </c>
      <c r="T184" s="8">
        <f t="shared" si="54"/>
        <v>724.2305555555555</v>
      </c>
      <c r="U184" s="5">
        <f t="shared" si="55"/>
        <v>4.8448778526188507E-2</v>
      </c>
    </row>
    <row r="185" spans="1:21" x14ac:dyDescent="0.25">
      <c r="A185" s="4" t="s">
        <v>33</v>
      </c>
      <c r="B185" s="8">
        <f t="shared" si="47"/>
        <v>2485.3333333333335</v>
      </c>
      <c r="C185" s="8">
        <f t="shared" si="47"/>
        <v>2408.1333333333332</v>
      </c>
      <c r="D185" s="5">
        <f t="shared" si="50"/>
        <v>3.2058025579979076E-2</v>
      </c>
      <c r="G185" s="4" t="s">
        <v>33</v>
      </c>
      <c r="H185" s="8">
        <f t="shared" si="48"/>
        <v>2641.625</v>
      </c>
      <c r="I185" s="8">
        <f t="shared" si="48"/>
        <v>2585.1875</v>
      </c>
      <c r="J185" s="5">
        <f t="shared" si="51"/>
        <v>2.1831105093924521E-2</v>
      </c>
      <c r="M185" s="4" t="s">
        <v>33</v>
      </c>
      <c r="N185" s="8">
        <f t="shared" si="49"/>
        <v>1769.0625</v>
      </c>
      <c r="O185" s="8">
        <f t="shared" si="49"/>
        <v>2255</v>
      </c>
      <c r="P185" s="5">
        <f t="shared" si="52"/>
        <v>0.27468645115703938</v>
      </c>
      <c r="S185" s="8">
        <f t="shared" si="53"/>
        <v>2298.6736111111113</v>
      </c>
      <c r="T185" s="8">
        <f t="shared" si="54"/>
        <v>2416.1069444444443</v>
      </c>
      <c r="U185" s="5">
        <f t="shared" si="55"/>
        <v>5.1087432667993746E-2</v>
      </c>
    </row>
    <row r="186" spans="1:21" x14ac:dyDescent="0.25">
      <c r="A186" s="4" t="s">
        <v>34</v>
      </c>
      <c r="B186" s="8">
        <f t="shared" si="47"/>
        <v>16.266666666666666</v>
      </c>
      <c r="C186" s="8">
        <f t="shared" si="47"/>
        <v>20.8</v>
      </c>
      <c r="D186" s="5">
        <f t="shared" si="50"/>
        <v>0.27868852459016408</v>
      </c>
      <c r="G186" s="4" t="s">
        <v>34</v>
      </c>
      <c r="H186" s="8">
        <f t="shared" si="48"/>
        <v>48.875</v>
      </c>
      <c r="I186" s="8">
        <f t="shared" si="48"/>
        <v>107.5625</v>
      </c>
      <c r="J186" s="5">
        <f t="shared" si="51"/>
        <v>1.20076726342711</v>
      </c>
      <c r="M186" s="4" t="s">
        <v>34</v>
      </c>
      <c r="N186" s="8">
        <f t="shared" si="49"/>
        <v>292.25</v>
      </c>
      <c r="O186" s="8">
        <f t="shared" si="49"/>
        <v>320.75</v>
      </c>
      <c r="P186" s="5">
        <f t="shared" si="52"/>
        <v>9.751924721984602E-2</v>
      </c>
      <c r="S186" s="8">
        <f t="shared" si="53"/>
        <v>119.13055555555555</v>
      </c>
      <c r="T186" s="8">
        <f t="shared" si="54"/>
        <v>149.70416666666668</v>
      </c>
      <c r="U186" s="5">
        <f t="shared" si="55"/>
        <v>0.25663954111968684</v>
      </c>
    </row>
    <row r="187" spans="1:21" x14ac:dyDescent="0.25">
      <c r="A187" s="4" t="s">
        <v>35</v>
      </c>
      <c r="B187" s="8">
        <f t="shared" si="47"/>
        <v>6.4</v>
      </c>
      <c r="C187" s="8">
        <f t="shared" si="47"/>
        <v>7.2666666666666666</v>
      </c>
      <c r="D187" s="5">
        <f t="shared" si="50"/>
        <v>0.1354166666666666</v>
      </c>
      <c r="G187" s="4" t="s">
        <v>35</v>
      </c>
      <c r="H187" s="8">
        <f t="shared" si="48"/>
        <v>1679.25</v>
      </c>
      <c r="I187" s="8">
        <f t="shared" si="48"/>
        <v>1681.3125</v>
      </c>
      <c r="J187" s="5">
        <f t="shared" si="51"/>
        <v>1.2282268870031263E-3</v>
      </c>
      <c r="M187" s="4" t="s">
        <v>35</v>
      </c>
      <c r="N187" s="8">
        <f t="shared" si="49"/>
        <v>29.25</v>
      </c>
      <c r="O187" s="8">
        <f t="shared" si="49"/>
        <v>35</v>
      </c>
      <c r="P187" s="5">
        <f t="shared" si="52"/>
        <v>0.19658119658119658</v>
      </c>
      <c r="S187" s="8">
        <f t="shared" si="53"/>
        <v>571.63333333333333</v>
      </c>
      <c r="T187" s="8">
        <f t="shared" si="54"/>
        <v>574.52638888888885</v>
      </c>
      <c r="U187" s="5">
        <f t="shared" si="55"/>
        <v>5.0610336851516476E-3</v>
      </c>
    </row>
    <row r="188" spans="1:21" x14ac:dyDescent="0.25">
      <c r="A188" s="4" t="s">
        <v>36</v>
      </c>
      <c r="B188" s="8">
        <f t="shared" si="47"/>
        <v>1993.6</v>
      </c>
      <c r="C188" s="8">
        <f t="shared" si="47"/>
        <v>1644.4666666666667</v>
      </c>
      <c r="D188" s="5">
        <f t="shared" si="50"/>
        <v>0.21230794178457041</v>
      </c>
      <c r="G188" s="4" t="s">
        <v>36</v>
      </c>
      <c r="H188" s="8">
        <f t="shared" si="48"/>
        <v>10673.4375</v>
      </c>
      <c r="I188" s="8">
        <f t="shared" si="48"/>
        <v>10283.9375</v>
      </c>
      <c r="J188" s="5">
        <f t="shared" si="51"/>
        <v>3.7874598129364362E-2</v>
      </c>
      <c r="M188" s="4" t="s">
        <v>36</v>
      </c>
      <c r="N188" s="8">
        <f t="shared" si="49"/>
        <v>2564556.5</v>
      </c>
      <c r="O188" s="8">
        <f t="shared" si="49"/>
        <v>2568200.9375</v>
      </c>
      <c r="P188" s="5">
        <f t="shared" si="52"/>
        <v>1.4210790442713973E-3</v>
      </c>
      <c r="S188" s="8">
        <f t="shared" si="53"/>
        <v>859074.51250000007</v>
      </c>
      <c r="T188" s="8">
        <f t="shared" si="54"/>
        <v>860043.11388888897</v>
      </c>
      <c r="U188" s="5">
        <f t="shared" si="55"/>
        <v>1.1274940354942717E-3</v>
      </c>
    </row>
  </sheetData>
  <mergeCells count="50">
    <mergeCell ref="A58:D58"/>
    <mergeCell ref="A3:D3"/>
    <mergeCell ref="A14:D14"/>
    <mergeCell ref="A25:D25"/>
    <mergeCell ref="A36:D36"/>
    <mergeCell ref="A47:D47"/>
    <mergeCell ref="A135:D135"/>
    <mergeCell ref="A146:D146"/>
    <mergeCell ref="A157:D157"/>
    <mergeCell ref="G3:J3"/>
    <mergeCell ref="G14:J14"/>
    <mergeCell ref="G25:J25"/>
    <mergeCell ref="G36:J36"/>
    <mergeCell ref="G47:J47"/>
    <mergeCell ref="G58:J58"/>
    <mergeCell ref="G69:J69"/>
    <mergeCell ref="A69:D69"/>
    <mergeCell ref="A80:D80"/>
    <mergeCell ref="A91:D91"/>
    <mergeCell ref="A102:D102"/>
    <mergeCell ref="A113:D113"/>
    <mergeCell ref="A124:D124"/>
    <mergeCell ref="M91:P91"/>
    <mergeCell ref="G146:J146"/>
    <mergeCell ref="G157:J157"/>
    <mergeCell ref="G168:J168"/>
    <mergeCell ref="A1:D1"/>
    <mergeCell ref="G1:J1"/>
    <mergeCell ref="M1:P1"/>
    <mergeCell ref="M3:P3"/>
    <mergeCell ref="M14:P14"/>
    <mergeCell ref="M25:P25"/>
    <mergeCell ref="G80:J80"/>
    <mergeCell ref="G91:J91"/>
    <mergeCell ref="G102:J102"/>
    <mergeCell ref="G113:J113"/>
    <mergeCell ref="G124:J124"/>
    <mergeCell ref="G135:J135"/>
    <mergeCell ref="M36:P36"/>
    <mergeCell ref="M47:P47"/>
    <mergeCell ref="M58:P58"/>
    <mergeCell ref="M69:P69"/>
    <mergeCell ref="M80:P80"/>
    <mergeCell ref="M168:P168"/>
    <mergeCell ref="M102:P102"/>
    <mergeCell ref="M113:P113"/>
    <mergeCell ref="M124:P124"/>
    <mergeCell ref="M135:P135"/>
    <mergeCell ref="M146:P146"/>
    <mergeCell ref="M157:P15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6079-EF09-4140-A509-9839107B4D97}">
  <dimension ref="A1"/>
  <sheetViews>
    <sheetView tabSelected="1" topLeftCell="A13" workbookViewId="0">
      <selection activeCell="Q42" sqref="Q4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Diagrams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2018-04-23T07:08:48Z</dcterms:modified>
</cp:coreProperties>
</file>