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8e2bf60f5f3810/Pulpit/projekty/PATYK-DARTS-CORPORATION/"/>
    </mc:Choice>
  </mc:AlternateContent>
  <xr:revisionPtr revIDLastSave="420" documentId="13_ncr:1_{A78B3193-EFC5-4473-8299-7FE6593D6C40}" xr6:coauthVersionLast="47" xr6:coauthVersionMax="47" xr10:uidLastSave="{28D64043-9A7B-489F-ABFE-A7297DCCDD42}"/>
  <bookViews>
    <workbookView xWindow="-120" yWindow="-120" windowWidth="29040" windowHeight="15720" tabRatio="645" activeTab="2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IFERROR" hidden="1" xlm="1">#NAME?</definedName>
    <definedName name="_xleta.TODAY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5" i="4" l="1"/>
  <c r="S44" i="4"/>
  <c r="S43" i="4"/>
  <c r="S42" i="4"/>
  <c r="S41" i="4"/>
  <c r="S40" i="4"/>
  <c r="S39" i="4"/>
  <c r="S38" i="4"/>
  <c r="S37" i="4"/>
  <c r="S36" i="4"/>
  <c r="CI6" i="1"/>
  <c r="CI7" i="1"/>
  <c r="CI8" i="1"/>
  <c r="CI9" i="1"/>
  <c r="CI10" i="1"/>
  <c r="CI11" i="1"/>
  <c r="CI3" i="1"/>
  <c r="CI4" i="1"/>
  <c r="CI5" i="1"/>
  <c r="A4" i="8"/>
  <c r="L3" i="8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AF23" i="1" s="1" a="1"/>
  <c r="AF23" i="1" s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0" i="1" a="1"/>
  <c r="AF20" i="1" s="1"/>
  <c r="AF22" i="1" a="1"/>
  <c r="AF22" i="1" s="1"/>
  <c r="AF19" i="1" a="1"/>
  <c r="AF19" i="1" s="1"/>
  <c r="AF21" i="1" a="1"/>
  <c r="AF21" i="1" s="1"/>
  <c r="AF24" i="1" a="1"/>
  <c r="AF24" i="1" s="1"/>
  <c r="AF25" i="1" a="1"/>
  <c r="AF25" i="1" s="1"/>
  <c r="AF17" i="1" a="1"/>
  <c r="AF17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<sst xmlns="http://schemas.openxmlformats.org/spreadsheetml/2006/main" count="522" uniqueCount="164">
  <si>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</si>
  <si>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</si>
  <si>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</si>
  <si>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</si>
  <si>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</si>
  <si>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</si>
  <si>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</si>
  <si>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</si>
  <si>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</si>
  <si>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</si>
  <si>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</si>
  <si>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</si>
  <si>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</si>
  <si>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</si>
  <si>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</si>
  <si>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</si>
  <si>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</si>
  <si>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</si>
  <si>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</si>
  <si>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</si>
  <si>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</si>
  <si>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</si>
  <si>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</si>
  <si>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</si>
  <si>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</si>
  <si>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</si>
  <si>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</si>
  <si>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</si>
  <si>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</si>
  <si>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</si>
  <si>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</si>
  <si>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</si>
  <si>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</si>
  <si>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</si>
  <si>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</si>
  <si>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</si>
  <si>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</si>
  <si>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</si>
  <si>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</si>
  <si>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</si>
  <si>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</si>
  <si>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</si>
  <si>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</si>
  <si>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</si>
  <si>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</si>
  <si>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</si>
  <si>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</si>
  <si>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</si>
  <si>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</si>
  <si>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</si>
  <si>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</si>
  <si>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</si>
  <si>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</si>
  <si>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</si>
  <si>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</si>
  <si>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</si>
  <si>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</si>
  <si>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</si>
  <si>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</si>
  <si>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</si>
  <si>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</si>
  <si>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</si>
  <si>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</si>
  <si>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</si>
  <si>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</si>
  <si>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</si>
  <si>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</si>
  <si>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</si>
  <si>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</si>
  <si>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</si>
  <si>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</si>
  <si>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</si>
  <si>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</si>
  <si>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</si>
  <si>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</si>
  <si>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</si>
  <si>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</si>
  <si>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</si>
  <si>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</si>
  <si>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</si>
  <si>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</si>
  <si>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</si>
  <si>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</si>
  <si>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</si>
  <si>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</si>
  <si>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</si>
  <si>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</si>
  <si>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</si>
  <si>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</si>
  <si>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</si>
  <si>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</si>
  <si>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</si>
  <si>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</si>
  <si>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</si>
  <si>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</si>
  <si>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</si>
  <si>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</si>
  <si>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</si>
  <si>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</si>
  <si>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</si>
  <si>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</si>
  <si>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</si>
  <si>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</si>
  <si>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</si>
  <si>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</si>
  <si>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</si>
  <si>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</si>
  <si>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</si>
  <si>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</si>
  <si>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</si>
  <si>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</si>
  <si>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</si>
  <si>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</si>
  <si>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</si>
  <si>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</si>
  <si>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</si>
  <si>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</si>
  <si>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</si>
  <si>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</si>
  <si>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</si>
  <si>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</si>
  <si>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</si>
  <si>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</si>
  <si>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</si>
  <si>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</si>
  <si>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</si>
  <si>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</si>
  <si>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</si>
  <si>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</si>
  <si>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</si>
  <si>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</si>
  <si>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</si>
  <si>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</si>
  <si>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</si>
  <si>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</si>
  <si>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</si>
  <si>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</si>
  <si>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</si>
  <si>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</si>
  <si>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</si>
  <si>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</si>
  <si>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</si>
  <si>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</si>
  <si>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</si>
  <si>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</si>
  <si>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</si>
  <si>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</si>
  <si>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</si>
  <si>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</si>
  <si>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</si>
  <si>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</si>
  <si>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</si>
  <si>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</si>
  <si>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</si>
  <si>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</si>
  <si>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</si>
  <si>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</si>
  <si>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</si>
  <si>
    <t>2/20</t>
  </si>
  <si>
    <t>1/21</t>
  </si>
  <si>
    <t>2/26</t>
  </si>
  <si>
    <t>0</t>
  </si>
  <si>
    <t>1/17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</si>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</sst>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0" fontId="18" fillId="13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  <xf numFmtId="164" fontId="11" fillId="19" borderId="0" xfId="0" applyNumberFormat="1" applyFont="1" applyFill="1"/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63</c:v>
                </c:pt>
                <c:pt idx="1">
                  <c:v>24</c:v>
                </c:pt>
                <c:pt idx="2">
                  <c:v>6</c:v>
                </c:pt>
                <c:pt idx="3">
                  <c:v>23</c:v>
                </c:pt>
                <c:pt idx="4">
                  <c:v>13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7</c:v>
                </c:pt>
                <c:pt idx="1">
                  <c:v>10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806</c:v>
                </c:pt>
                <c:pt idx="2">
                  <c:v>365</c:v>
                </c:pt>
                <c:pt idx="3">
                  <c:v>187.7</c:v>
                </c:pt>
                <c:pt idx="4">
                  <c:v>177.7</c:v>
                </c:pt>
                <c:pt idx="5">
                  <c:v>65</c:v>
                </c:pt>
                <c:pt idx="6">
                  <c:v>48</c:v>
                </c:pt>
                <c:pt idx="7">
                  <c:v>19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zoomScale="70" zoomScaleNormal="70" workbookViewId="0">
      <selection activeCell="AG26" sqref="AG26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806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63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49</v>
      </c>
      <c r="P5" s="8" t="s">
        <v>7</v>
      </c>
      <c r="Q5" s="8" t="str" cm="1">
        <f t="array" ref="Q5:R13">_xlfn._xlws.SORT('PDC - 2 SEZON FORMUŁY'!AE4:AF12, 2, -1)</f>
        <v>KRET</v>
      </c>
      <c r="R5" s="12">
        <v>10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0.14983713355048861</v>
      </c>
    </row>
    <row r="6" spans="1:33" ht="23.25" x14ac:dyDescent="0.35">
      <c r="A6" s="9" t="s">
        <v>8</v>
      </c>
      <c r="B6" s="9" t="str">
        <v>KRET</v>
      </c>
      <c r="C6" s="12">
        <v>365</v>
      </c>
      <c r="F6" s="9" t="s">
        <v>8</v>
      </c>
      <c r="G6" s="9" t="str">
        <v>KRET</v>
      </c>
      <c r="H6" s="12">
        <v>24</v>
      </c>
      <c r="K6" s="9" t="s">
        <v>8</v>
      </c>
      <c r="L6" s="9" t="str">
        <v>KRET</v>
      </c>
      <c r="M6" s="12">
        <v>14</v>
      </c>
      <c r="P6" s="9" t="s">
        <v>8</v>
      </c>
      <c r="Q6" s="9" t="str">
        <v>PATYK</v>
      </c>
      <c r="R6" s="12">
        <v>7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0.13580246913580246</v>
      </c>
    </row>
    <row r="7" spans="1:33" ht="23.25" x14ac:dyDescent="0.35">
      <c r="A7" s="10" t="s">
        <v>9</v>
      </c>
      <c r="B7" s="10" t="str">
        <v>HERZYK</v>
      </c>
      <c r="C7" s="12">
        <v>187.7</v>
      </c>
      <c r="F7" s="10" t="s">
        <v>9</v>
      </c>
      <c r="G7" s="10" t="str">
        <v>HERZYK</v>
      </c>
      <c r="H7" s="12">
        <v>23</v>
      </c>
      <c r="K7" s="10" t="s">
        <v>9</v>
      </c>
      <c r="L7" s="10" t="str">
        <v>HERZYK</v>
      </c>
      <c r="M7" s="12">
        <v>12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0.10714285714285714</v>
      </c>
    </row>
    <row r="8" spans="1:33" ht="23.25" x14ac:dyDescent="0.35">
      <c r="A8" s="11">
        <v>4</v>
      </c>
      <c r="B8" s="11" t="str">
        <v>GRUBY</v>
      </c>
      <c r="C8" s="12">
        <v>177.7</v>
      </c>
      <c r="F8" s="11">
        <v>4</v>
      </c>
      <c r="G8" s="11" t="str">
        <v>KAROL</v>
      </c>
      <c r="H8" s="12">
        <v>13</v>
      </c>
      <c r="K8" s="11">
        <v>4</v>
      </c>
      <c r="L8" s="11" t="str">
        <v>KAROL</v>
      </c>
      <c r="M8" s="12">
        <v>3</v>
      </c>
      <c r="P8" s="11">
        <v>4</v>
      </c>
      <c r="Q8" s="11" t="str">
        <v>GRUBY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MATI</v>
      </c>
      <c r="AG8" s="47">
        <v>9.6774193548387094E-2</v>
      </c>
    </row>
    <row r="9" spans="1:33" ht="23.25" x14ac:dyDescent="0.35">
      <c r="A9" s="11">
        <v>5</v>
      </c>
      <c r="B9" s="11" t="str">
        <v>KAROL</v>
      </c>
      <c r="C9" s="12">
        <v>65</v>
      </c>
      <c r="F9" s="11">
        <v>5</v>
      </c>
      <c r="G9" s="11" t="str">
        <v>GRUBY</v>
      </c>
      <c r="H9" s="12">
        <v>6</v>
      </c>
      <c r="K9" s="11">
        <v>5</v>
      </c>
      <c r="L9" s="11" t="str">
        <v>GRUBY</v>
      </c>
      <c r="M9" s="12">
        <v>0</v>
      </c>
      <c r="P9" s="11">
        <v>5</v>
      </c>
      <c r="Q9" s="11" t="str">
        <v>KAROL</v>
      </c>
      <c r="R9" s="12">
        <v>3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MATI</v>
      </c>
      <c r="AB9" s="32">
        <v>42.86</v>
      </c>
      <c r="AD9" s="1"/>
      <c r="AE9" s="11">
        <v>5</v>
      </c>
      <c r="AF9" s="46" t="str">
        <v>HERZYK</v>
      </c>
      <c r="AG9" s="47">
        <v>7.5396825396825393E-2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MATI</v>
      </c>
      <c r="H10" s="12">
        <v>3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GRUBY</v>
      </c>
      <c r="AB10" s="32">
        <v>37.11</v>
      </c>
      <c r="AD10" s="1"/>
      <c r="AE10" s="11">
        <v>6</v>
      </c>
      <c r="AF10" s="46" t="str">
        <v>GRUBY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19</v>
      </c>
      <c r="F11" s="11">
        <v>7</v>
      </c>
      <c r="G11" s="11" t="str">
        <v>WRÓBEL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WRÓBEL</v>
      </c>
      <c r="AB11" s="32">
        <v>0</v>
      </c>
      <c r="AD11" s="1"/>
      <c r="AE11" s="11">
        <v>7</v>
      </c>
      <c r="AF11" s="46" t="str">
        <v>WRÓBEL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33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33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46.429583333333341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59.578749999999992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GRUBY</v>
      </c>
      <c r="W18" s="25">
        <v>0.16666666666666666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0.95833333333333337</v>
      </c>
    </row>
    <row r="19" spans="1:33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KAROL</v>
      </c>
      <c r="M19" s="32">
        <v>41.275000000000006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48.153750000000002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KRET</v>
      </c>
      <c r="W19" s="25">
        <v>0.14035087719298245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0.625</v>
      </c>
    </row>
    <row r="20" spans="1:33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26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HERZYK</v>
      </c>
      <c r="M20" s="32">
        <v>40.559999999999995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46.364782608695656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MATI</v>
      </c>
      <c r="W20" s="25">
        <v>8.3333333333333329E-2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GRUBY</v>
      </c>
      <c r="AB20" s="25">
        <v>0.4</v>
      </c>
    </row>
    <row r="21" spans="1:33" ht="23.25" x14ac:dyDescent="0.35">
      <c r="A21" s="11">
        <v>4</v>
      </c>
      <c r="B21" s="11" t="str">
        <v>HERZYK</v>
      </c>
      <c r="C21" s="12">
        <v>52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38.014782608695661</v>
      </c>
      <c r="P21" s="11">
        <v>4</v>
      </c>
      <c r="Q21" s="11" t="str">
        <v>KRET</v>
      </c>
      <c r="R21" s="32">
        <v>43.524347826086952</v>
      </c>
      <c r="U21" s="11">
        <v>4</v>
      </c>
      <c r="V21" s="11" t="str">
        <v>HERZYK</v>
      </c>
      <c r="W21" s="25">
        <v>7.2727272727272724E-2</v>
      </c>
      <c r="Z21" s="11">
        <v>4</v>
      </c>
      <c r="AA21" s="11" t="str">
        <v>KRET</v>
      </c>
      <c r="AB21" s="25">
        <v>0.30434782608695654</v>
      </c>
    </row>
    <row r="22" spans="1:33" ht="23.25" x14ac:dyDescent="0.35">
      <c r="A22" s="11">
        <v>5</v>
      </c>
      <c r="B22" s="11" t="str">
        <v>MATI</v>
      </c>
      <c r="C22" s="12">
        <v>40</v>
      </c>
      <c r="F22" s="11">
        <v>5</v>
      </c>
      <c r="G22" s="11" t="str">
        <v>GRUBY</v>
      </c>
      <c r="H22" s="12">
        <v>999</v>
      </c>
      <c r="K22" s="11">
        <v>5</v>
      </c>
      <c r="L22" s="11" t="str">
        <v>MATI</v>
      </c>
      <c r="M22" s="32">
        <v>36.64</v>
      </c>
      <c r="P22" s="11">
        <v>5</v>
      </c>
      <c r="Q22" s="11" t="str">
        <v>MATI</v>
      </c>
      <c r="R22" s="32">
        <v>40.465999999999994</v>
      </c>
      <c r="U22" s="11">
        <v>5</v>
      </c>
      <c r="V22" s="11" t="str">
        <v>PATYK</v>
      </c>
      <c r="W22" s="25">
        <v>5.5555555555555552E-2</v>
      </c>
      <c r="Z22" s="11">
        <v>5</v>
      </c>
      <c r="AA22" s="11" t="str">
        <v>HERZYK</v>
      </c>
      <c r="AB22" s="25">
        <v>0.2608695652173913</v>
      </c>
      <c r="AG22" t="s">
        <v>163</v>
      </c>
    </row>
    <row r="23" spans="1:33" ht="23.25" x14ac:dyDescent="0.35">
      <c r="A23" s="11">
        <v>6</v>
      </c>
      <c r="B23" s="11" t="str">
        <v>GRUBY</v>
      </c>
      <c r="C23" s="12">
        <v>32</v>
      </c>
      <c r="F23" s="11">
        <v>6</v>
      </c>
      <c r="G23" s="11" t="str">
        <v>WRÓBEL</v>
      </c>
      <c r="H23" s="12">
        <v>999</v>
      </c>
      <c r="K23" s="11">
        <v>6</v>
      </c>
      <c r="L23" s="11" t="str">
        <v>GRUBY</v>
      </c>
      <c r="M23" s="32">
        <v>33.423999999999999</v>
      </c>
      <c r="P23" s="11">
        <v>6</v>
      </c>
      <c r="Q23" s="11" t="str">
        <v>GRUBY</v>
      </c>
      <c r="R23" s="32">
        <v>39.378</v>
      </c>
      <c r="U23" s="11">
        <v>6</v>
      </c>
      <c r="V23" s="11" t="str">
        <v>KAROL</v>
      </c>
      <c r="W23" s="25">
        <v>0</v>
      </c>
      <c r="Z23" s="11">
        <v>6</v>
      </c>
      <c r="AA23" s="11" t="str">
        <v>MATI</v>
      </c>
      <c r="AB23" s="25">
        <v>0.2</v>
      </c>
    </row>
    <row r="24" spans="1:33" ht="23.25" x14ac:dyDescent="0.35">
      <c r="A24" s="11">
        <v>7</v>
      </c>
      <c r="B24" s="11" t="str">
        <v>WRÓBEL</v>
      </c>
      <c r="C24" s="12">
        <v>0</v>
      </c>
      <c r="F24" s="11">
        <v>7</v>
      </c>
      <c r="G24" s="11" t="str">
        <v>MATI</v>
      </c>
      <c r="H24" s="12">
        <v>999</v>
      </c>
      <c r="K24" s="11">
        <v>7</v>
      </c>
      <c r="L24" s="11" t="str">
        <v>WRÓBEL</v>
      </c>
      <c r="M24" s="32">
        <v>0</v>
      </c>
      <c r="P24" s="11">
        <v>7</v>
      </c>
      <c r="Q24" s="11" t="str">
        <v>WRÓBEL</v>
      </c>
      <c r="R24" s="32">
        <v>0</v>
      </c>
      <c r="U24" s="11">
        <v>7</v>
      </c>
      <c r="V24" s="11" t="str">
        <v>WRÓBEL</v>
      </c>
      <c r="W24" s="25">
        <v>0</v>
      </c>
      <c r="Z24" s="11">
        <v>7</v>
      </c>
      <c r="AA24" s="11" t="str">
        <v>WRÓBEL</v>
      </c>
      <c r="AB24" s="25">
        <v>0</v>
      </c>
    </row>
    <row r="25" spans="1:33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33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AE39" sqref="AE39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9" t="s">
        <v>16</v>
      </c>
      <c r="D1" s="80"/>
      <c r="E1" s="80"/>
      <c r="F1" s="80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80"/>
      <c r="D2" s="80"/>
      <c r="E2" s="80"/>
      <c r="F2" s="80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46.429583333333341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59.578749999999992</v>
      </c>
      <c r="CH3" s="14" t="s">
        <v>30</v>
      </c>
      <c r="CI3" s="33">
        <f>IFERROR((COUNTIFS('DARTBOT- NIE DOTYKAĆ'!$A:$A, UPPER(CH3), 'DARTBOT- NIE DOTYKAĆ'!$C:$C, "&gt;=1", 'DARTBOT- NIE DOTYKAĆ'!$M:$M, "&gt;=46") + COUNTIFS('DARTBOT- NIE DOTYKAĆ'!$A:$A, UPPER(CH3), 'DARTBOT- NIE DOTYKAĆ'!$C:$C, "&gt;=2", 'DARTBOT- NIE DOTYKAĆ'!$O:$O, "&gt;=46") + COUNTIFS('DARTBOT- NIE DOTYKAĆ'!$B:$B, UPPER(CH3), 'DARTBOT- NIE DOTYKAĆ'!$D:$D, "&gt;=1", 'DARTBOT- NIE DOTYKAĆ'!$N:$N, "&gt;=46") + COUNTIFS('DARTBOT- NIE DOTYKAĆ'!$B:$B, UPPER(CH3), 'DARTBOT- NIE DOTYKAĆ'!$D:$D, "&gt;=2",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5.5555555555555552E-2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0.95833333333333337</v>
      </c>
      <c r="CQ3" s="14" t="s">
        <v>30</v>
      </c>
      <c r="CR3">
        <f t="shared" ref="CR3:CR11" si="0">SUMIF(CW:CW, CQ3, CY:CY) + SUMIF(CX:CX, CQ3, CZ:CZ)</f>
        <v>46</v>
      </c>
      <c r="CS3">
        <f t="shared" ref="CS3:CS11" si="1">SUMIF(CW:CW, CQ3, DA:DA) + SUMIF(CX:CX, CQ3, DB:DB)</f>
        <v>307</v>
      </c>
      <c r="CT3" s="45">
        <f>IF(CS3=0,0,CR3/CS3)</f>
        <v>0.14983713355048861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17</v>
      </c>
      <c r="D4" s="3">
        <f>COUNTIFS('DARTBOT- NIE DOTYKAĆ'!A:A, B4, 'DARTBOT- NIE DOTYKAĆ'!C:C, 2, 'DARTBOT- NIE DOTYKAĆ'!D:D, 1) + COUNTIFS('DARTBOT- NIE DOTYKAĆ'!B:B, B4, 'DARTBOT- NIE DOTYKAĆ'!D:D, 2, 'DARTBOT- NIE DOTYKAĆ'!C:C, 1)</f>
        <v>6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63</v>
      </c>
      <c r="J4" s="82" t="s">
        <v>49</v>
      </c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E4" s="17" t="s">
        <v>30</v>
      </c>
      <c r="AF4" s="20">
        <v>7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38.014782608695661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43.524347826086952</v>
      </c>
      <c r="CH4" s="14" t="s">
        <v>31</v>
      </c>
      <c r="CI4" s="33">
        <f>IFERROR((COUNTIFS('DARTBOT- NIE DOTYKAĆ'!$A:$A, UPPER(CH4), 'DARTBOT- NIE DOTYKAĆ'!$C:$C, "&gt;=1", 'DARTBOT- NIE DOTYKAĆ'!$M:$M, "&gt;=46") + COUNTIFS('DARTBOT- NIE DOTYKAĆ'!$A:$A, UPPER(CH4), 'DARTBOT- NIE DOTYKAĆ'!$C:$C, "&gt;=2", 'DARTBOT- NIE DOTYKAĆ'!$O:$O, "&gt;=46") + COUNTIFS('DARTBOT- NIE DOTYKAĆ'!$B:$B, UPPER(CH4), 'DARTBOT- NIE DOTYKAĆ'!$D:$D, "&gt;=1", 'DARTBOT- NIE DOTYKAĆ'!$N:$N, "&gt;=46") + COUNTIFS('DARTBOT- NIE DOTYKAĆ'!$B:$B, UPPER(CH4), 'DARTBOT- NIE DOTYKAĆ'!$D:$D, "&gt;=2",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0.14035087719298245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0.30434782608695654</v>
      </c>
      <c r="CQ4" s="14" t="s">
        <v>31</v>
      </c>
      <c r="CR4">
        <f t="shared" si="0"/>
        <v>21</v>
      </c>
      <c r="CS4">
        <f t="shared" si="1"/>
        <v>196</v>
      </c>
      <c r="CT4" s="45">
        <f t="shared" ref="CT4:CT11" si="4">IF(CS4=0,0,CR4/CS4)</f>
        <v>0.10714285714285714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3</v>
      </c>
      <c r="D5" s="3">
        <f>COUNTIFS('DARTBOT- NIE DOTYKAĆ'!A:A, B5, 'DARTBOT- NIE DOTYKAĆ'!C:C, 2, 'DARTBOT- NIE DOTYKAĆ'!D:D, 1) + COUNTIFS('DARTBOT- NIE DOTYKAĆ'!B:B, B5, 'DARTBOT- NIE DOTYKAĆ'!D:D, 2, 'DARTBOT- NIE DOTYKAĆ'!C:C, 1)</f>
        <v>4</v>
      </c>
      <c r="E5" s="3">
        <f>COUNTIFS('DARTBOT- NIE DOTYKAĆ'!A:A, B5, 'DARTBOT- NIE DOTYKAĆ'!C:C, 1, 'DARTBOT- NIE DOTYKAĆ'!D:D, 2) + COUNTIFS('DARTBOT- NIE DOTYKAĆ'!B:B, B5, 'DARTBOT- NIE DOTYKAĆ'!D:D, 1, 'DARTBOT- NIE DOTYKAĆ'!C:C, 2)</f>
        <v>7</v>
      </c>
      <c r="F5" s="3"/>
      <c r="H5" s="20">
        <f t="shared" si="2"/>
        <v>24</v>
      </c>
      <c r="J5" s="53" t="s">
        <v>50</v>
      </c>
      <c r="K5" s="24">
        <v>10</v>
      </c>
      <c r="M5" s="24">
        <v>2</v>
      </c>
      <c r="O5" s="24"/>
      <c r="Q5" s="24">
        <v>4</v>
      </c>
      <c r="S5" s="24">
        <v>1</v>
      </c>
      <c r="U5" s="24"/>
      <c r="W5" s="24"/>
      <c r="Y5" s="24"/>
      <c r="AA5" s="24"/>
      <c r="AE5" s="17" t="s">
        <v>31</v>
      </c>
      <c r="AF5" s="20">
        <v>10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33.423999999999999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39.378</v>
      </c>
      <c r="CH5" s="14" t="s">
        <v>32</v>
      </c>
      <c r="CI5" s="33">
        <f>IFERROR((COUNTIFS('DARTBOT- NIE DOTYKAĆ'!$A:$A, UPPER(CH5), 'DARTBOT- NIE DOTYKAĆ'!$C:$C, "&gt;=1", 'DARTBOT- NIE DOTYKAĆ'!$M:$M, "&gt;=46") + COUNTIFS('DARTBOT- NIE DOTYKAĆ'!$A:$A, UPPER(CH5), 'DARTBOT- NIE DOTYKAĆ'!$C:$C, "&gt;=2", 'DARTBOT- NIE DOTYKAĆ'!$O:$O, "&gt;=46") + COUNTIFS('DARTBOT- NIE DOTYKAĆ'!$B:$B, UPPER(CH5), 'DARTBOT- NIE DOTYKAĆ'!$D:$D, "&gt;=1", 'DARTBOT- NIE DOTYKAĆ'!$N:$N, "&gt;=46") + COUNTIFS('DARTBOT- NIE DOTYKAĆ'!$B:$B, UPPER(CH5), 'DARTBOT- NIE DOTYKAĆ'!$D:$D, "&gt;=2",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0.16666666666666666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37.11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0.4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1</v>
      </c>
      <c r="D6" s="3">
        <f>COUNTIFS('DARTBOT- NIE DOTYKAĆ'!A:A, B6, 'DARTBOT- NIE DOTYKAĆ'!C:C, 2, 'DARTBOT- NIE DOTYKAĆ'!D:D, 1) + COUNTIFS('DARTBOT- NIE DOTYKAĆ'!B:B, B6, 'DARTBOT- NIE DOTYKAĆ'!D:D, 2, 'DARTBOT- NIE DOTYKAĆ'!C:C, 1)</f>
        <v>1</v>
      </c>
      <c r="E6" s="3">
        <f>COUNTIFS('DARTBOT- NIE DOTYKAĆ'!A:A, B6, 'DARTBOT- NIE DOTYKAĆ'!C:C, 1, 'DARTBOT- NIE DOTYKAĆ'!D:D, 2) + COUNTIFS('DARTBOT- NIE DOTYKAĆ'!B:B, B6, 'DARTBOT- NIE DOTYKAĆ'!D:D, 1, 'DARTBOT- NIE DOTYKAĆ'!C:C, 2)</f>
        <v>1</v>
      </c>
      <c r="F6" s="3"/>
      <c r="H6" s="20">
        <f t="shared" si="2"/>
        <v>6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>
        <v>3</v>
      </c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40.559999999999995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46.364782608695656</v>
      </c>
      <c r="CH6" s="14" t="s">
        <v>33</v>
      </c>
      <c r="CI6" s="33">
        <f>IFERROR((COUNTIFS('DARTBOT- NIE DOTYKAĆ'!$A:$A, UPPER(CH6), 'DARTBOT- NIE DOTYKAĆ'!$C:$C, "&gt;=1", 'DARTBOT- NIE DOTYKAĆ'!$M:$M, "&gt;=46") + COUNTIFS('DARTBOT- NIE DOTYKAĆ'!$A:$A, UPPER(CH6), 'DARTBOT- NIE DOTYKAĆ'!$C:$C, "&gt;=2", 'DARTBOT- NIE DOTYKAĆ'!$O:$O, "&gt;=46") + COUNTIFS('DARTBOT- NIE DOTYKAĆ'!$B:$B, UPPER(CH6), 'DARTBOT- NIE DOTYKAĆ'!$D:$D, "&gt;=1", 'DARTBOT- NIE DOTYKAĆ'!$N:$N, "&gt;=46") + COUNTIFS('DARTBOT- NIE DOTYKAĆ'!$B:$B, UPPER(CH6), 'DARTBOT- NIE DOTYKAĆ'!$D:$D, "&gt;=2",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7.2727272727272724E-2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0.2608695652173913</v>
      </c>
      <c r="CQ6" s="14" t="s">
        <v>33</v>
      </c>
      <c r="CR6">
        <f t="shared" si="0"/>
        <v>19</v>
      </c>
      <c r="CS6">
        <f t="shared" si="1"/>
        <v>252</v>
      </c>
      <c r="CT6" s="45">
        <f t="shared" si="4"/>
        <v>7.5396825396825393E-2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4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7</v>
      </c>
      <c r="F7" s="3"/>
      <c r="H7" s="20">
        <f t="shared" si="2"/>
        <v>23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41.275000000000006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48.153750000000002</v>
      </c>
      <c r="CH7" s="14" t="s">
        <v>34</v>
      </c>
      <c r="CI7" s="33">
        <f>IFERROR((COUNTIFS('DARTBOT- NIE DOTYKAĆ'!$A:$A, UPPER(CH7), 'DARTBOT- NIE DOTYKAĆ'!$C:$C, "&gt;=1", 'DARTBOT- NIE DOTYKAĆ'!$M:$M, "&gt;=46") + COUNTIFS('DARTBOT- NIE DOTYKAĆ'!$A:$A, UPPER(CH7), 'DARTBOT- NIE DOTYKAĆ'!$C:$C, "&gt;=2", 'DARTBOT- NIE DOTYKAĆ'!$O:$O, "&gt;=46") + COUNTIFS('DARTBOT- NIE DOTYKAĆ'!$B:$B, UPPER(CH7), 'DARTBOT- NIE DOTYKAĆ'!$D:$D, "&gt;=1", 'DARTBOT- NIE DOTYKAĆ'!$N:$N, "&gt;=46") + COUNTIFS('DARTBOT- NIE DOTYKAĆ'!$B:$B, UPPER(CH7), 'DARTBOT- NIE DOTYKAĆ'!$D:$D, "&gt;=2",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0.625</v>
      </c>
      <c r="CQ7" s="14" t="s">
        <v>34</v>
      </c>
      <c r="CR7">
        <f t="shared" si="0"/>
        <v>11</v>
      </c>
      <c r="CS7">
        <f t="shared" si="1"/>
        <v>81</v>
      </c>
      <c r="CT7" s="45">
        <f t="shared" si="4"/>
        <v>0.13580246913580246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2</v>
      </c>
      <c r="D8" s="3">
        <f>COUNTIFS('DARTBOT- NIE DOTYKAĆ'!A:A, B8, 'DARTBOT- NIE DOTYKAĆ'!C:C, 2, 'DARTBOT- NIE DOTYKAĆ'!D:D, 1) + COUNTIFS('DARTBOT- NIE DOTYKAĆ'!B:B, B8, 'DARTBOT- NIE DOTYKAĆ'!D:D, 2, 'DARTBOT- NIE DOTYKAĆ'!C:C, 1)</f>
        <v>3</v>
      </c>
      <c r="E8" s="3">
        <f>COUNTIFS('DARTBOT- NIE DOTYKAĆ'!A:A, B8, 'DARTBOT- NIE DOTYKAĆ'!C:C, 1, 'DARTBOT- NIE DOTYKAĆ'!D:D, 2) + COUNTIFS('DARTBOT- NIE DOTYKAĆ'!B:B, B8, 'DARTBOT- NIE DOTYKAĆ'!D:D, 1, 'DARTBOT- NIE DOTYKAĆ'!C:C, 2)</f>
        <v>1</v>
      </c>
      <c r="F8" s="3"/>
      <c r="H8" s="20">
        <f t="shared" si="2"/>
        <v>13</v>
      </c>
      <c r="J8" s="81" t="s">
        <v>52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DOTYKAĆ'!$C:$C, "&gt;=1", 'DARTBOT- NIE DOTYKAĆ'!$M:$M, "&gt;=46") + COUNTIFS('DARTBOT- NIE DOTYKAĆ'!$A:$A, UPPER(CH8), 'DARTBOT- NIE DOTYKAĆ'!$C:$C, "&gt;=2", 'DARTBOT- NIE DOTYKAĆ'!$O:$O, "&gt;=46") + COUNTIFS('DARTBOT- NIE DOTYKAĆ'!$B:$B, UPPER(CH8), 'DARTBOT- NIE DOTYKAĆ'!$D:$D, "&gt;=1", 'DARTBOT- NIE DOTYKAĆ'!$N:$N, "&gt;=46") + COUNTIFS('DARTBOT- NIE DOTYKAĆ'!$B:$B, UPPER(CH8), 'DARTBOT- NIE DOTYKAĆ'!$D:$D, "&gt;=2",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36.64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40.465999999999994</v>
      </c>
      <c r="CH9" s="14" t="s">
        <v>36</v>
      </c>
      <c r="CI9" s="33">
        <f>IFERROR((COUNTIFS('DARTBOT- NIE DOTYKAĆ'!$A:$A, UPPER(CH9), 'DARTBOT- NIE DOTYKAĆ'!$C:$C, "&gt;=1", 'DARTBOT- NIE DOTYKAĆ'!$M:$M, "&gt;=46") + COUNTIFS('DARTBOT- NIE DOTYKAĆ'!$A:$A, UPPER(CH9), 'DARTBOT- NIE DOTYKAĆ'!$C:$C, "&gt;=2", 'DARTBOT- NIE DOTYKAĆ'!$O:$O, "&gt;=46") + COUNTIFS('DARTBOT- NIE DOTYKAĆ'!$B:$B, UPPER(CH9), 'DARTBOT- NIE DOTYKAĆ'!$D:$D, "&gt;=1", 'DARTBOT- NIE DOTYKAĆ'!$N:$N, "&gt;=46") + COUNTIFS('DARTBOT- NIE DOTYKAĆ'!$B:$B, UPPER(CH9), 'DARTBOT- NIE DOTYKAĆ'!$D:$D, "&gt;=2",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8.3333333333333329E-2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42.86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0.2</v>
      </c>
      <c r="CQ9" s="14" t="s">
        <v>36</v>
      </c>
      <c r="CR9">
        <f t="shared" si="0"/>
        <v>3</v>
      </c>
      <c r="CS9">
        <f t="shared" si="1"/>
        <v>31</v>
      </c>
      <c r="CT9" s="45">
        <f t="shared" si="4"/>
        <v>9.6774193548387094E-2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1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1</v>
      </c>
      <c r="F10" s="3"/>
      <c r="H10" s="20">
        <f t="shared" si="2"/>
        <v>3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DOTYKAĆ'!$C:$C, "&gt;=1", 'DARTBOT- NIE DOTYKAĆ'!$M:$M, "&gt;=46") + COUNTIFS('DARTBOT- NIE DOTYKAĆ'!$A:$A, UPPER(CH10), 'DARTBOT- NIE DOTYKAĆ'!$C:$C, "&gt;=2", 'DARTBOT- NIE DOTYKAĆ'!$O:$O, "&gt;=46") + COUNTIFS('DARTBOT- NIE DOTYKAĆ'!$B:$B, UPPER(CH10), 'DARTBOT- NIE DOTYKAĆ'!$D:$D, "&gt;=1", 'DARTBOT- NIE DOTYKAĆ'!$N:$N, "&gt;=46") + COUNTIFS('DARTBOT- NIE DOTYKAĆ'!$B:$B, UPPER(CH10), 'DARTBOT- NIE DOTYKAĆ'!$D:$D, "&gt;=2",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DOTYKAĆ'!$C:$C, "&gt;=1", 'DARTBOT- NIE DOTYKAĆ'!$M:$M, "&gt;=46") + COUNTIFS('DARTBOT- NIE DOTYKAĆ'!$A:$A, UPPER(CH11), 'DARTBOT- NIE DOTYKAĆ'!$C:$C, "&gt;=2", 'DARTBOT- NIE DOTYKAĆ'!$O:$O, "&gt;=46") + COUNTIFS('DARTBOT- NIE DOTYKAĆ'!$B:$B, UPPER(CH11), 'DARTBOT- NIE DOTYKAĆ'!$D:$D, "&gt;=1", 'DARTBOT- NIE DOTYKAĆ'!$N:$N, "&gt;=46") + COUNTIFS('DARTBOT- NIE DOTYKAĆ'!$B:$B, UPPER(CH11), 'DARTBOT- NIE DOTYKAĆ'!$D:$D, "&gt;=2",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81" t="s">
        <v>60</v>
      </c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49</v>
      </c>
      <c r="J16" s="59">
        <v>30</v>
      </c>
      <c r="K16" s="78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78"/>
      <c r="M16" s="76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76"/>
      <c r="O16" s="78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78"/>
      <c r="Q16" s="76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76"/>
      <c r="S16" s="78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78"/>
      <c r="U16" s="76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76"/>
      <c r="W16" s="78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78"/>
      <c r="Y16" s="76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76"/>
      <c r="AA16" s="78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78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14</v>
      </c>
      <c r="J17" s="59">
        <v>29</v>
      </c>
      <c r="K17" s="76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5</v>
      </c>
      <c r="L17" s="76"/>
      <c r="M17" s="78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78"/>
      <c r="O17" s="76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76"/>
      <c r="Q17" s="78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78"/>
      <c r="S17" s="76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76"/>
      <c r="U17" s="78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78"/>
      <c r="W17" s="76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76"/>
      <c r="Y17" s="78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78"/>
      <c r="AA17" s="76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76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78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78"/>
      <c r="M18" s="76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76"/>
      <c r="O18" s="78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78"/>
      <c r="Q18" s="76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76"/>
      <c r="S18" s="78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78"/>
      <c r="U18" s="76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76"/>
      <c r="W18" s="78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78"/>
      <c r="Y18" s="76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76"/>
      <c r="AA18" s="78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78"/>
      <c r="AE18" s="14" t="s">
        <v>31</v>
      </c>
      <c r="AF18" cm="1">
        <f t="array" ref="AF18">_xlfn.XLOOKUP(TRUE, INDEX($K$16:$AB$37, 0, MATCH(AE18, $K$39:$AB$39, 0))&gt;0, $J$16:$J$37, 0, 0, -1)</f>
        <v>26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12</v>
      </c>
      <c r="J19" s="59">
        <v>27</v>
      </c>
      <c r="K19" s="76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76"/>
      <c r="M19" s="78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78"/>
      <c r="O19" s="76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76"/>
      <c r="Q19" s="78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78"/>
      <c r="S19" s="76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76"/>
      <c r="U19" s="78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78"/>
      <c r="W19" s="76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76"/>
      <c r="Y19" s="78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78"/>
      <c r="AA19" s="76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76"/>
      <c r="AE19" s="14" t="s">
        <v>32</v>
      </c>
      <c r="AF19" cm="1">
        <f t="array" ref="AF19">_xlfn.XLOOKUP(TRUE, INDEX($K$16:$AB$37, 0, MATCH(AE19, $K$39:$AB$39, 0))&gt;0, $J$16:$J$37, 0, 0, -1)</f>
        <v>0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32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3</v>
      </c>
      <c r="J20" s="59">
        <v>26</v>
      </c>
      <c r="K20" s="78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78"/>
      <c r="M20" s="76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1</v>
      </c>
      <c r="N20" s="76"/>
      <c r="O20" s="78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78"/>
      <c r="Q20" s="76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76"/>
      <c r="S20" s="78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78"/>
      <c r="U20" s="76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76"/>
      <c r="W20" s="78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78"/>
      <c r="Y20" s="76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76"/>
      <c r="AA20" s="78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78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52</v>
      </c>
      <c r="AO20" t="str" cm="1">
        <f t="array" ref="AO20:AO28">B4:B12</f>
        <v>PATYK</v>
      </c>
      <c r="AP20" cm="1">
        <f t="array" ref="AP20:AP28">H4:H12</f>
        <v>63</v>
      </c>
      <c r="AQ20" cm="1">
        <f t="array" ref="AQ20:AQ28">INDEX($K$23:$AA$23, 1, _xlfn.SEQUENCE(9,1,1,2))</f>
        <v>0</v>
      </c>
      <c r="AR20" cm="1">
        <f t="array" ref="AR20:AR28">AF4:AF12</f>
        <v>7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76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76"/>
      <c r="M21" s="78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78"/>
      <c r="O21" s="76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76"/>
      <c r="Q21" s="78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78"/>
      <c r="S21" s="76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76"/>
      <c r="U21" s="78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78"/>
      <c r="W21" s="76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76"/>
      <c r="Y21" s="78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78"/>
      <c r="AA21" s="76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76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24</v>
      </c>
      <c r="AQ21">
        <v>0</v>
      </c>
      <c r="AR21">
        <v>10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78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78"/>
      <c r="M22" s="76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76"/>
      <c r="O22" s="78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78"/>
      <c r="Q22" s="76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76"/>
      <c r="S22" s="78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78"/>
      <c r="U22" s="76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76"/>
      <c r="W22" s="78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78"/>
      <c r="Y22" s="76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76"/>
      <c r="AA22" s="78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78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6</v>
      </c>
      <c r="AQ22">
        <v>0</v>
      </c>
      <c r="AR22">
        <v>3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76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76"/>
      <c r="M23" s="78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78"/>
      <c r="O23" s="76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76"/>
      <c r="Q23" s="78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78"/>
      <c r="S23" s="76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76"/>
      <c r="U23" s="78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78"/>
      <c r="W23" s="76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76"/>
      <c r="Y23" s="78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78"/>
      <c r="AA23" s="76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76"/>
      <c r="AE23" s="14" t="s">
        <v>36</v>
      </c>
      <c r="AF23" cm="1">
        <f t="array" ref="AF23">_xlfn.XLOOKUP(TRUE, INDEX($K$16:$AB$37, 0, MATCH(AE23, $K$39:$AB$39, 0))&gt;0, $J$16:$J$37, 0, 0, -1)</f>
        <v>0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40</v>
      </c>
      <c r="AO23" t="str">
        <v>HERZYK</v>
      </c>
      <c r="AP23">
        <v>23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78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78"/>
      <c r="M24" s="76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76"/>
      <c r="O24" s="78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78"/>
      <c r="Q24" s="76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76"/>
      <c r="S24" s="78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78"/>
      <c r="U24" s="76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76"/>
      <c r="W24" s="78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78"/>
      <c r="Y24" s="76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76"/>
      <c r="AA24" s="78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78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13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76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76"/>
      <c r="M25" s="78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78"/>
      <c r="O25" s="76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76"/>
      <c r="Q25" s="78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78"/>
      <c r="S25" s="76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76"/>
      <c r="U25" s="78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78"/>
      <c r="W25" s="76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76"/>
      <c r="Y25" s="78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78"/>
      <c r="AA25" s="76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76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78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78"/>
      <c r="M26" s="76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76"/>
      <c r="O26" s="78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78"/>
      <c r="Q26" s="76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76"/>
      <c r="S26" s="78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78"/>
      <c r="U26" s="76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76"/>
      <c r="W26" s="78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78"/>
      <c r="Y26" s="76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76"/>
      <c r="AA26" s="78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78"/>
      <c r="AO26" t="str">
        <v>MATI</v>
      </c>
      <c r="AP26">
        <v>3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76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76"/>
      <c r="M27" s="78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78"/>
      <c r="O27" s="76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76"/>
      <c r="Q27" s="78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78"/>
      <c r="S27" s="76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76"/>
      <c r="U27" s="78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78"/>
      <c r="W27" s="76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76"/>
      <c r="Y27" s="78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78"/>
      <c r="AA27" s="76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76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78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78"/>
      <c r="M28" s="76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76"/>
      <c r="O28" s="78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78"/>
      <c r="Q28" s="76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76"/>
      <c r="S28" s="78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78"/>
      <c r="U28" s="76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76"/>
      <c r="W28" s="78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78"/>
      <c r="Y28" s="76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76"/>
      <c r="AA28" s="78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78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76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76"/>
      <c r="M29" s="78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78"/>
      <c r="O29" s="76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76"/>
      <c r="Q29" s="78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78"/>
      <c r="S29" s="76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76"/>
      <c r="U29" s="78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78"/>
      <c r="W29" s="76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76"/>
      <c r="Y29" s="78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78"/>
      <c r="AA29" s="76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76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78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78"/>
      <c r="M30" s="76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76"/>
      <c r="O30" s="78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78"/>
      <c r="Q30" s="76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76"/>
      <c r="S30" s="78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78"/>
      <c r="U30" s="76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76"/>
      <c r="W30" s="78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78"/>
      <c r="Y30" s="76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76"/>
      <c r="AA30" s="78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78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76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76"/>
      <c r="M31" s="78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78"/>
      <c r="O31" s="76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76"/>
      <c r="Q31" s="78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78"/>
      <c r="S31" s="76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76"/>
      <c r="U31" s="78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78"/>
      <c r="W31" s="76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76"/>
      <c r="Y31" s="78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78"/>
      <c r="AA31" s="76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76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78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78"/>
      <c r="M32" s="76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76"/>
      <c r="O32" s="78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78"/>
      <c r="Q32" s="76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76"/>
      <c r="S32" s="78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78"/>
      <c r="U32" s="76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76"/>
      <c r="W32" s="78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78"/>
      <c r="Y32" s="76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76"/>
      <c r="AA32" s="78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78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76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76"/>
      <c r="M33" s="78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78"/>
      <c r="O33" s="76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76"/>
      <c r="Q33" s="78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78"/>
      <c r="S33" s="76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76"/>
      <c r="U33" s="78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78"/>
      <c r="W33" s="76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76"/>
      <c r="Y33" s="78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78"/>
      <c r="AA33" s="76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76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78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78"/>
      <c r="M34" s="76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76"/>
      <c r="O34" s="78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78"/>
      <c r="Q34" s="76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76"/>
      <c r="S34" s="78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78"/>
      <c r="U34" s="76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76"/>
      <c r="W34" s="78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78"/>
      <c r="Y34" s="76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76"/>
      <c r="AA34" s="78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78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76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76"/>
      <c r="M35" s="78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78"/>
      <c r="O35" s="76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76"/>
      <c r="Q35" s="78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78"/>
      <c r="S35" s="76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76"/>
      <c r="U35" s="78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78"/>
      <c r="W35" s="76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76"/>
      <c r="Y35" s="78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78"/>
      <c r="AA35" s="76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76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78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78"/>
      <c r="M36" s="76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76"/>
      <c r="O36" s="78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78"/>
      <c r="Q36" s="76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76"/>
      <c r="S36" s="78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78"/>
      <c r="U36" s="76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76"/>
      <c r="W36" s="78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78"/>
      <c r="Y36" s="76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76"/>
      <c r="AA36" s="78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78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76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76"/>
      <c r="M37" s="78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78"/>
      <c r="O37" s="76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76"/>
      <c r="Q37" s="78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78"/>
      <c r="S37" s="76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76"/>
      <c r="U37" s="78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78"/>
      <c r="W37" s="76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76"/>
      <c r="Y37" s="78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78"/>
      <c r="AA37" s="76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76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77">
        <f>K5*1+K6*3+K7*5+K9*1+K10*2+K11*3+K12*4+K13*10+K14*1+K16*1+K17+K18+K19*2+K20*2+K21*2+K22*3+K23*3+K24*3+K25*4+K26*4+K27*4+K28*5+K29*5+K30*5+K31*6+K32*6+K33*6+K34*7+K35*7+K36*7+K37*10</f>
        <v>49</v>
      </c>
      <c r="L38" s="77"/>
      <c r="M38" s="77">
        <f>M5*1+M6*3+M7*5+M9*1+M10*2+M11*3+M12*4+M13*10+M14*1+M16*1+M17+M18+M19*2+M20*2+M21*2+M22*3+M23*3+M24*3+M25*4+M26*4+M27*4+M28*5+M29*5+M30*5+M31*6+M32*6+M33*6+M34*7+M35*7+M36*7+M37*10</f>
        <v>14</v>
      </c>
      <c r="N38" s="77"/>
      <c r="O38" s="77">
        <f>O5*1+O6*3+O7*5+O9*1+O10*2+O11*3+O12*4+O13*10+O14*1+O16*1+O17+O18+O19*2+O20*2+O21*2+O22*3+O23*3+O24*3+O25*4+O26*4+O27*4+O28*5+O29*5+O30*5+O31*6+O32*6+O33*6+O34*7+O35*7+O36*7+O37*10</f>
        <v>0</v>
      </c>
      <c r="P38" s="77"/>
      <c r="Q38" s="77">
        <f>Q5*1+Q6*3+Q7*5+Q9*1+Q10*2+Q11*3+Q12*4+Q13*10+Q14*1+Q16*1+Q17+Q18+Q19*2+Q20*2+Q21*2+Q22*3+Q23*3+Q24*3+Q25*4+Q26*4+Q27*4+Q28*5+Q29*5+Q30*5+Q31*6+Q32*6+Q33*6+Q34*7+Q35*7+Q36*7+Q37*10</f>
        <v>12</v>
      </c>
      <c r="R38" s="77"/>
      <c r="S38" s="77">
        <f>S5*1+S6*3+S7*5+S9*1+S10*2+S11*3+S12*4+S13*10+S14*1+S16*1+S17+S18+S19*2+S20*2+S21*2+S22*3+S23*3+S24*3+S25*4+S26*4+S27*4+S28*5+S29*5+S30*5+S31*6+S32*6+S33*6+S34*7+S35*7+S36*7+S37*10</f>
        <v>3</v>
      </c>
      <c r="T38" s="77"/>
      <c r="U38" s="77">
        <f>U5*1+U6*3+U7*5+U9*1+U10*2+U11*3+U12*4+U13*10+U14*1+U16*1+U17+U18+U19*2+U20*2+U21*2+U22*3+U23*3+U24*3+U25*4+U26*4+U27*4+U28*5+U29*5+U30*5+U31*6+U32*6+U33*6+U34*7+U35*7+U36*7+U37*10</f>
        <v>0</v>
      </c>
      <c r="V38" s="77"/>
      <c r="W38" s="77">
        <f>W5*1+W6*3+W7*5+W9*1+W10*2+W11*3+W12*4+W13*10+W14*1+W16*1+W17+W18+W19*2+W20*2+W21*2+W22*3+W23*3+W24*3+W25*4+W26*4+W27*4+W28*5+W29*5+W30*5+W31*6+W32*6+W33*6+W34*7+W35*7+W36*7+W37*10</f>
        <v>0</v>
      </c>
      <c r="X38" s="77"/>
      <c r="Y38" s="77">
        <f>Y5*1+Y6*3+Y7*5+Y9*1+Y10*2+Y11*3+Y12*4+Y13*10+Y14*1+Y16*1+Y17+Y18+Y19*2+Y20*2+Y21*2+Y22*3+Y23*3+Y24*3+Y25*4+Y26*4+Y27*4+Y28*5+Y29*5+Y30*5+Y31*6+Y32*6+Y33*6+Y34*7+Y35*7+Y36*7+Y37*10</f>
        <v>0</v>
      </c>
      <c r="Z38" s="77"/>
      <c r="AA38" s="77">
        <f>AA5*1+AA6*3+AA7*5+AA9*1+AA10*2+AA11*3+AA12*4+AA13*10+AA14*1+AA16*1+AA17+AA18+AA19*2+AA20*2+AA21*2+AA22*3+AA23*3+AA24*3+AA25*4+AA26*4+AA27*4+AA28*5+AA29*5+AA30*5+AA31*6+AA32*6+AA33*6+AA34*7+AA35*7+AA36*7+AA37*10</f>
        <v>0</v>
      </c>
      <c r="AB38" s="77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 t="str">
        <f>'DARTBOT- NIE DOTYKAĆ'!A31</f>
        <v>PATYK</v>
      </c>
      <c r="CX62" s="1" t="str">
        <f>'DARTBOT- NIE DOTYKAĆ'!B31</f>
        <v>KAROL</v>
      </c>
      <c r="CY62" s="63">
        <f>IFERROR(LEFT(SUBSTITUTE('DARTBOT- NIE DOTYKAĆ'!Q31, "'", ""), FIND("/", SUBSTITUTE('DARTBOT- NIE DOTYKAĆ'!Q31, "'", "")) - 1) * 1, 0)</f>
        <v>2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 x14ac:dyDescent="0.35">
      <c r="CB63" s="42"/>
      <c r="CC63" s="42"/>
      <c r="CD63" s="42"/>
      <c r="CE63" s="42"/>
      <c r="CW63" s="62" t="str">
        <f>'DARTBOT- NIE DOTYKAĆ'!A32</f>
        <v>HERZYK</v>
      </c>
      <c r="CX63" s="1" t="str">
        <f>'DARTBOT- NIE DOTYKAĆ'!B32</f>
        <v>KAROL</v>
      </c>
      <c r="CY63" s="63">
        <f>IFERROR(LEFT(SUBSTITUTE('DARTBOT- NIE DOTYKAĆ'!Q32, "'", ""), FIND("/", SUBSTITUTE('DARTBOT- NIE DOTYKAĆ'!Q32, "'", "")) - 1) * 1, 0)</f>
        <v>1</v>
      </c>
      <c r="CZ63" s="63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 x14ac:dyDescent="0.35">
      <c r="CB64" s="42"/>
      <c r="CC64" s="42"/>
      <c r="CD64" s="42"/>
      <c r="CE64" s="42"/>
      <c r="CW64" s="62" t="str">
        <f>'DARTBOT- NIE DOTYKAĆ'!A33</f>
        <v>PATYK</v>
      </c>
      <c r="CX64" s="1" t="str">
        <f>'DARTBOT- NIE DOTYKAĆ'!B33</f>
        <v>KRET</v>
      </c>
      <c r="CY64" s="63">
        <f>IFERROR(LEFT(SUBSTITUTE('DARTBOT- NIE DOTYKAĆ'!Q33, "'", ""), FIND("/", SUBSTITUTE('DARTBOT- NIE DOTYKAĆ'!Q33, "'", "")) - 1) * 1, 0)</f>
        <v>2</v>
      </c>
      <c r="CZ64" s="63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 x14ac:dyDescent="0.35">
      <c r="CB65" s="42"/>
      <c r="CC65" s="42"/>
      <c r="CD65" s="42"/>
      <c r="CE65" s="42"/>
      <c r="CW65" s="62" t="str">
        <f>'DARTBOT- NIE DOTYKAĆ'!A34</f>
        <v>HERZYK</v>
      </c>
      <c r="CX65" s="1" t="str">
        <f>'DARTBOT- NIE DOTYKAĆ'!B34</f>
        <v>PATYK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2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11</v>
      </c>
    </row>
    <row r="66" spans="80:106" ht="23.25" x14ac:dyDescent="0.35">
      <c r="CB66" s="42"/>
      <c r="CC66" s="42"/>
      <c r="CD66" s="42"/>
      <c r="CE66" s="42"/>
      <c r="CW66" s="62" t="str">
        <f>'DARTBOT- NIE DOTYKAĆ'!A35</f>
        <v>GRUBY</v>
      </c>
      <c r="CX66" s="1" t="str">
        <f>'DARTBOT- NIE DOTYKAĆ'!B35</f>
        <v>KAROL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2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20</v>
      </c>
    </row>
    <row r="67" spans="80:106" ht="23.25" x14ac:dyDescent="0.35">
      <c r="CB67" s="42"/>
      <c r="CC67" s="42"/>
      <c r="CD67" s="42"/>
      <c r="CE67" s="42"/>
      <c r="CW67" s="62" t="str">
        <f>'DARTBOT- NIE DOTYKAĆ'!A36</f>
        <v>KRET</v>
      </c>
      <c r="CX67" s="1" t="str">
        <f>'DARTBOT- NIE DOTYKAĆ'!B36</f>
        <v>GRUBY</v>
      </c>
      <c r="CY67" s="63">
        <f>IFERROR(LEFT(SUBSTITUTE('DARTBOT- NIE DOTYKAĆ'!Q36, "'", ""), FIND("/", SUBSTITUTE('DARTBOT- NIE DOTYKAĆ'!Q36, "'", "")) - 1) * 1, 0)</f>
        <v>1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21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 t="str">
        <f>'DARTBOT- NIE DOTYKAĆ'!A37</f>
        <v>HERZYK</v>
      </c>
      <c r="CX68" s="1" t="str">
        <f>'DARTBOT- NIE DOTYKAĆ'!B37</f>
        <v>KAROL</v>
      </c>
      <c r="CY68" s="63">
        <f>IFERROR(LEFT(SUBSTITUTE('DARTBOT- NIE DOTYKAĆ'!Q37, "'", ""), FIND("/", SUBSTITUTE('DARTBOT- NIE DOTYKAĆ'!Q37, "'", "")) - 1) * 1, 0)</f>
        <v>2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15</v>
      </c>
      <c r="DB68" s="1">
        <f>IFERROR(MID(SUBSTITUTE('DARTBOT- NIE DOTYKAĆ'!R37, "'", ""), FIND("/", SUBSTITUTE('DARTBOT- NIE DOTYKAĆ'!R37, "'", "")) + 1, 99) * 1, 0)</f>
        <v>6</v>
      </c>
    </row>
    <row r="69" spans="80:106" ht="23.25" x14ac:dyDescent="0.35">
      <c r="CB69" s="42"/>
      <c r="CC69" s="42"/>
      <c r="CD69" s="42"/>
      <c r="CE69" s="42"/>
      <c r="CW69" s="62" t="str">
        <f>'DARTBOT- NIE DOTYKAĆ'!A38</f>
        <v>KAROL</v>
      </c>
      <c r="CX69" s="1" t="str">
        <f>'DARTBOT- NIE DOTYKAĆ'!B38</f>
        <v>MATI</v>
      </c>
      <c r="CY69" s="63">
        <f>IFERROR(LEFT(SUBSTITUTE('DARTBOT- NIE DOTYKAĆ'!Q38, "'", ""), FIND("/", SUBSTITUTE('DARTBOT- NIE DOTYKAĆ'!Q38, "'", "")) - 1) * 1, 0)</f>
        <v>2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5</v>
      </c>
      <c r="DB69" s="1">
        <f>IFERROR(MID(SUBSTITUTE('DARTBOT- NIE DOTYKAĆ'!R38, "'", ""), FIND("/", SUBSTITUTE('DARTBOT- NIE DOTYKAĆ'!R38, "'", "")) + 1, 99) * 1, 0)</f>
        <v>3</v>
      </c>
    </row>
    <row r="70" spans="80:106" ht="23.25" x14ac:dyDescent="0.35">
      <c r="CB70" s="42"/>
      <c r="CC70" s="42"/>
      <c r="CD70" s="42"/>
      <c r="CE70" s="42"/>
      <c r="CW70" s="62" t="str">
        <f>'DARTBOT- NIE DOTYKAĆ'!A39</f>
        <v>KAROL</v>
      </c>
      <c r="CX70" s="1" t="str">
        <f>'DARTBOT- NIE DOTYKAĆ'!B39</f>
        <v>KRET</v>
      </c>
      <c r="CY70" s="63">
        <f>IFERROR(LEFT(SUBSTITUTE('DARTBOT- NIE DOTYKAĆ'!Q39, "'", ""), FIND("/", SUBSTITUTE('DARTBOT- NIE DOTYKAĆ'!Q39, "'", "")) - 1) * 1, 0)</f>
        <v>1</v>
      </c>
      <c r="CZ70" s="63">
        <f>IFERROR(LEFT(SUBSTITUTE('DARTBOT- NIE DOTYKAĆ'!R39, "'", ""), FIND("/", SUBSTITUTE('DARTBOT- NIE DOTYKAĆ'!R39, "'", "")) - 1) * 1, 0)</f>
        <v>2</v>
      </c>
      <c r="DA70" s="1">
        <f>IFERROR(MID(SUBSTITUTE('DARTBOT- NIE DOTYKAĆ'!Q39, "'", ""), FIND("/", SUBSTITUTE('DARTBOT- NIE DOTYKAĆ'!Q39, "'", "")) + 1, 99) * 1, 0)</f>
        <v>10</v>
      </c>
      <c r="DB70" s="1">
        <f>IFERROR(MID(SUBSTITUTE('DARTBOT- NIE DOTYKAĆ'!R39, "'", ""), FIND("/", SUBSTITUTE('DARTBOT- NIE DOTYKAĆ'!R39, "'", "")) + 1, 99) * 1, 0)</f>
        <v>5</v>
      </c>
    </row>
    <row r="71" spans="80:106" ht="23.25" x14ac:dyDescent="0.35">
      <c r="CB71" s="42"/>
      <c r="CC71" s="42"/>
      <c r="CD71" s="42"/>
      <c r="CE71" s="42"/>
      <c r="CW71" s="62" t="str">
        <f>'DARTBOT- NIE DOTYKAĆ'!A40</f>
        <v>GRUBY</v>
      </c>
      <c r="CX71" s="1" t="str">
        <f>'DARTBOT- NIE DOTYKAĆ'!B40</f>
        <v>MATI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1</v>
      </c>
    </row>
    <row r="72" spans="80:106" ht="23.25" x14ac:dyDescent="0.35">
      <c r="CB72" s="42"/>
      <c r="CC72" s="42"/>
      <c r="CD72" s="42"/>
      <c r="CE72" s="42"/>
      <c r="CW72" s="62" t="str">
        <f>'DARTBOT- NIE DOTYKAĆ'!A41</f>
        <v>PATYK</v>
      </c>
      <c r="CX72" s="1" t="str">
        <f>'DARTBOT- NIE DOTYKAĆ'!B41</f>
        <v>GRUBY</v>
      </c>
      <c r="CY72" s="63">
        <f>IFERROR(LEFT(SUBSTITUTE('DARTBOT- NIE DOTYKAĆ'!Q41, "'", ""), FIND("/", SUBSTITUTE('DARTBOT- NIE DOTYKAĆ'!Q41, "'", "")) - 1) * 1, 0)</f>
        <v>2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26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 t="str">
        <f>'DARTBOT- NIE DOTYKAĆ'!A42</f>
        <v>HERZYK</v>
      </c>
      <c r="CX73" s="1" t="str">
        <f>'DARTBOT- NIE DOTYKAĆ'!B42</f>
        <v>MATI</v>
      </c>
      <c r="CY73" s="63">
        <f>IFERROR(LEFT(SUBSTITUTE('DARTBOT- NIE DOTYKAĆ'!Q42, "'", ""), FIND("/", SUBSTITUTE('DARTBOT- NIE DOTYKAĆ'!Q42, "'", "")) - 1) * 1, 0)</f>
        <v>1</v>
      </c>
      <c r="CZ73" s="63">
        <f>IFERROR(LEFT(SUBSTITUTE('DARTBOT- NIE DOTYKAĆ'!R42, "'", ""), FIND("/", SUBSTITUTE('DARTBOT- NIE DOTYKAĆ'!R42, "'", "")) - 1) * 1, 0)</f>
        <v>2</v>
      </c>
      <c r="DA73" s="1">
        <f>IFERROR(MID(SUBSTITUTE('DARTBOT- NIE DOTYKAĆ'!Q42, "'", ""), FIND("/", SUBSTITUTE('DARTBOT- NIE DOTYKAĆ'!Q42, "'", "")) + 1, 99) * 1, 0)</f>
        <v>17</v>
      </c>
      <c r="DB73" s="1">
        <f>IFERROR(MID(SUBSTITUTE('DARTBOT- NIE DOTYKAĆ'!R42, "'", ""), FIND("/", SUBSTITUTE('DARTBOT- NIE DOTYKAĆ'!R42, "'", "")) + 1, 99) * 1, 0)</f>
        <v>14</v>
      </c>
    </row>
    <row r="74" spans="80:106" ht="23.25" x14ac:dyDescent="0.35">
      <c r="CB74" s="42"/>
      <c r="CC74" s="42"/>
      <c r="CD74" s="42"/>
      <c r="CE74" s="42"/>
      <c r="CW74" s="62" t="str">
        <f>'DARTBOT- NIE DOTYKAĆ'!A43</f>
        <v>HERZYK</v>
      </c>
      <c r="CX74" s="1" t="str">
        <f>'DARTBOT- NIE DOTYKAĆ'!B43</f>
        <v>GRUBY</v>
      </c>
      <c r="CY74" s="63">
        <f>IFERROR(LEFT(SUBSTITUTE('DARTBOT- NIE DOTYKAĆ'!Q43, "'", ""), FIND("/", SUBSTITUTE('DARTBOT- NIE DOTYKAĆ'!Q43, "'", "")) - 1) * 1, 0)</f>
        <v>2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18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 t="str">
        <f>'DARTBOT- NIE DOTYKAĆ'!A44</f>
        <v>KRET</v>
      </c>
      <c r="CX75" s="1" t="str">
        <f>'DARTBOT- NIE DOTYKAĆ'!B44</f>
        <v>MATI</v>
      </c>
      <c r="CY75" s="63">
        <f>IFERROR(LEFT(SUBSTITUTE('DARTBOT- NIE DOTYKAĆ'!Q44, "'", ""), FIND("/", SUBSTITUTE('DARTBOT- NIE DOTYKAĆ'!Q44, "'", "")) - 1) * 1, 0)</f>
        <v>2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12</v>
      </c>
      <c r="DB75" s="1">
        <f>IFERROR(MID(SUBSTITUTE('DARTBOT- NIE DOTYKAĆ'!R44, "'", ""), FIND("/", SUBSTITUTE('DARTBOT- NIE DOTYKAĆ'!R44, "'", "")) + 1, 99) * 1, 0)</f>
        <v>9</v>
      </c>
    </row>
    <row r="76" spans="80:106" ht="23.25" x14ac:dyDescent="0.35">
      <c r="CB76" s="42"/>
      <c r="CC76" s="42"/>
      <c r="CD76" s="42"/>
      <c r="CE76" s="42"/>
      <c r="CW76" s="62" t="str">
        <f>'DARTBOT- NIE DOTYKAĆ'!A45</f>
        <v>PATYK</v>
      </c>
      <c r="CX76" s="1" t="str">
        <f>'DARTBOT- NIE DOTYKAĆ'!B45</f>
        <v>MATI</v>
      </c>
      <c r="CY76" s="63">
        <f>IFERROR(LEFT(SUBSTITUTE('DARTBOT- NIE DOTYKAĆ'!Q45, "'", ""), FIND("/", SUBSTITUTE('DARTBOT- NIE DOTYKAĆ'!Q45, "'", "")) - 1) * 1, 0)</f>
        <v>2</v>
      </c>
      <c r="CZ76" s="63">
        <f>IFERROR(LEFT(SUBSTITUTE('DARTBOT- NIE DOTYKAĆ'!R45, "'", ""), FIND("/", SUBSTITUTE('DARTBOT- NIE DOTYKAĆ'!R45, "'", "")) - 1) * 1, 0)</f>
        <v>1</v>
      </c>
      <c r="DA76" s="1">
        <f>IFERROR(MID(SUBSTITUTE('DARTBOT- NIE DOTYKAĆ'!Q45, "'", ""), FIND("/", SUBSTITUTE('DARTBOT- NIE DOTYKAĆ'!Q45, "'", "")) + 1, 99) * 1, 0)</f>
        <v>20</v>
      </c>
      <c r="DB76" s="1">
        <f>IFERROR(MID(SUBSTITUTE('DARTBOT- NIE DOTYKAĆ'!R45, "'", ""), FIND("/", SUBSTITUTE('DARTBOT- NIE DOTYKAĆ'!R45, "'", "")) + 1, 99) * 1, 0)</f>
        <v>4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45"/>
  <sheetViews>
    <sheetView tabSelected="1" topLeftCell="A8" zoomScale="90" zoomScaleNormal="90" workbookViewId="0">
      <selection activeCell="C46" sqref="C46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  <row r="31" spans="1:19" x14ac:dyDescent="0.25">
      <c r="A31" t="s">
        <v>30</v>
      </c>
      <c r="B31" t="s">
        <v>34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79</v>
      </c>
      <c r="R31" s="40" t="s">
        <v>154</v>
      </c>
      <c r="S31" s="43">
        <v>46177</v>
      </c>
    </row>
    <row r="32" spans="1:19" x14ac:dyDescent="0.25">
      <c r="A32" t="s">
        <v>33</v>
      </c>
      <c r="B32" t="s">
        <v>34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155</v>
      </c>
      <c r="R32" s="40" t="s">
        <v>94</v>
      </c>
      <c r="S32" s="43">
        <v>46177</v>
      </c>
    </row>
    <row r="33" spans="1:19" x14ac:dyDescent="0.25">
      <c r="A33" t="s">
        <v>30</v>
      </c>
      <c r="B33" t="s">
        <v>31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156</v>
      </c>
      <c r="R33" s="40" t="s">
        <v>157</v>
      </c>
      <c r="S33" s="43">
        <v>46177</v>
      </c>
    </row>
    <row r="34" spans="1:19" x14ac:dyDescent="0.25">
      <c r="A34" t="s">
        <v>33</v>
      </c>
      <c r="B34" t="s">
        <v>30</v>
      </c>
      <c r="C34">
        <v>0</v>
      </c>
      <c r="D34">
        <v>2</v>
      </c>
      <c r="E34">
        <v>41.14</v>
      </c>
      <c r="F34">
        <v>45.55</v>
      </c>
      <c r="G34">
        <v>44.5</v>
      </c>
      <c r="H34">
        <v>65.5</v>
      </c>
      <c r="I34" s="30">
        <v>0</v>
      </c>
      <c r="J34" s="30">
        <v>0.18179999999999999</v>
      </c>
      <c r="K34">
        <v>0</v>
      </c>
      <c r="L34">
        <v>8</v>
      </c>
      <c r="M34">
        <v>0</v>
      </c>
      <c r="N34">
        <v>32</v>
      </c>
      <c r="O34">
        <v>0</v>
      </c>
      <c r="P34">
        <v>34</v>
      </c>
      <c r="Q34" s="40" t="s">
        <v>102</v>
      </c>
      <c r="R34" s="40" t="s">
        <v>143</v>
      </c>
      <c r="S34" s="43">
        <v>46177</v>
      </c>
    </row>
    <row r="35" spans="1:19" x14ac:dyDescent="0.25">
      <c r="A35" t="s">
        <v>32</v>
      </c>
      <c r="B35" t="s">
        <v>34</v>
      </c>
      <c r="C35">
        <v>1</v>
      </c>
      <c r="D35">
        <v>2</v>
      </c>
      <c r="E35">
        <v>31.73</v>
      </c>
      <c r="F35">
        <v>34.28</v>
      </c>
      <c r="G35">
        <v>34.33</v>
      </c>
      <c r="H35">
        <v>50.67</v>
      </c>
      <c r="I35" s="30">
        <v>0</v>
      </c>
      <c r="J35" s="30">
        <v>0.1</v>
      </c>
      <c r="K35">
        <v>8</v>
      </c>
      <c r="L35">
        <v>32</v>
      </c>
      <c r="M35">
        <v>49</v>
      </c>
      <c r="N35">
        <v>35</v>
      </c>
      <c r="O35">
        <v>49</v>
      </c>
      <c r="P35">
        <v>45</v>
      </c>
      <c r="Q35" s="40" t="s">
        <v>102</v>
      </c>
      <c r="R35" s="40" t="s">
        <v>158</v>
      </c>
      <c r="S35" s="43">
        <v>46177</v>
      </c>
    </row>
    <row r="36" spans="1:19" x14ac:dyDescent="0.25">
      <c r="A36" t="s">
        <v>31</v>
      </c>
      <c r="B36" t="s">
        <v>32</v>
      </c>
      <c r="C36">
        <v>1</v>
      </c>
      <c r="D36">
        <v>2</v>
      </c>
      <c r="E36">
        <v>37.49</v>
      </c>
      <c r="F36">
        <v>35.47</v>
      </c>
      <c r="G36">
        <v>52.56</v>
      </c>
      <c r="H36">
        <v>38.89</v>
      </c>
      <c r="I36" s="30">
        <v>4.7600000000000003E-2</v>
      </c>
      <c r="J36" s="30">
        <v>0</v>
      </c>
      <c r="K36">
        <v>10</v>
      </c>
      <c r="L36">
        <v>16</v>
      </c>
      <c r="M36">
        <v>35</v>
      </c>
      <c r="N36">
        <v>36</v>
      </c>
      <c r="O36">
        <v>35</v>
      </c>
      <c r="P36">
        <v>46</v>
      </c>
      <c r="Q36" s="40" t="s">
        <v>159</v>
      </c>
      <c r="R36" s="40" t="s">
        <v>102</v>
      </c>
      <c r="S36" s="43">
        <f ca="1">TODAY()</f>
        <v>46177</v>
      </c>
    </row>
    <row r="37" spans="1:19" x14ac:dyDescent="0.25">
      <c r="A37" t="s">
        <v>33</v>
      </c>
      <c r="B37" t="s">
        <v>34</v>
      </c>
      <c r="C37">
        <v>2</v>
      </c>
      <c r="D37">
        <v>0</v>
      </c>
      <c r="E37">
        <v>39.549999999999997</v>
      </c>
      <c r="F37">
        <v>38.56</v>
      </c>
      <c r="G37">
        <v>44.17</v>
      </c>
      <c r="H37">
        <v>40.67</v>
      </c>
      <c r="I37" s="30">
        <v>0.1333</v>
      </c>
      <c r="J37" s="30">
        <v>0</v>
      </c>
      <c r="K37">
        <v>16</v>
      </c>
      <c r="L37">
        <v>0</v>
      </c>
      <c r="M37">
        <v>38</v>
      </c>
      <c r="N37">
        <v>0</v>
      </c>
      <c r="O37">
        <v>38</v>
      </c>
      <c r="P37">
        <v>0</v>
      </c>
      <c r="Q37" s="40" t="s">
        <v>88</v>
      </c>
      <c r="R37" s="40" t="s">
        <v>147</v>
      </c>
      <c r="S37" s="43">
        <f ca="1">TODAY()</f>
        <v>46177</v>
      </c>
    </row>
    <row r="38" spans="1:19" x14ac:dyDescent="0.25">
      <c r="A38" t="s">
        <v>34</v>
      </c>
      <c r="B38" t="s">
        <v>36</v>
      </c>
      <c r="C38">
        <v>2</v>
      </c>
      <c r="D38">
        <v>0</v>
      </c>
      <c r="E38">
        <v>44.87</v>
      </c>
      <c r="F38">
        <v>42.86</v>
      </c>
      <c r="G38">
        <v>49.67</v>
      </c>
      <c r="H38">
        <v>42.67</v>
      </c>
      <c r="I38" s="30">
        <v>0.4</v>
      </c>
      <c r="J38" s="30">
        <v>0</v>
      </c>
      <c r="K38">
        <v>32</v>
      </c>
      <c r="L38">
        <v>0</v>
      </c>
      <c r="M38">
        <v>31</v>
      </c>
      <c r="N38">
        <v>0</v>
      </c>
      <c r="O38">
        <v>36</v>
      </c>
      <c r="P38">
        <v>0</v>
      </c>
      <c r="Q38" s="40" t="s">
        <v>87</v>
      </c>
      <c r="R38" s="40" t="s">
        <v>80</v>
      </c>
      <c r="S38" s="43">
        <f ca="1">TODAY()</f>
        <v>46177</v>
      </c>
    </row>
    <row r="39" spans="1:19" x14ac:dyDescent="0.25">
      <c r="A39" t="s">
        <v>34</v>
      </c>
      <c r="B39" t="s">
        <v>31</v>
      </c>
      <c r="C39">
        <v>1</v>
      </c>
      <c r="D39">
        <v>2</v>
      </c>
      <c r="E39">
        <v>41.15</v>
      </c>
      <c r="F39">
        <v>42.32</v>
      </c>
      <c r="G39">
        <v>45</v>
      </c>
      <c r="H39">
        <v>52.67</v>
      </c>
      <c r="I39" s="30">
        <v>0.1</v>
      </c>
      <c r="J39" s="30">
        <v>0.4</v>
      </c>
      <c r="K39">
        <v>32</v>
      </c>
      <c r="L39">
        <v>57</v>
      </c>
      <c r="M39">
        <v>32</v>
      </c>
      <c r="N39">
        <v>26</v>
      </c>
      <c r="O39">
        <v>32</v>
      </c>
      <c r="P39">
        <v>36</v>
      </c>
      <c r="Q39" s="40" t="s">
        <v>82</v>
      </c>
      <c r="R39" s="40" t="s">
        <v>87</v>
      </c>
      <c r="S39" s="43">
        <f ca="1">TODAY()</f>
        <v>46177</v>
      </c>
    </row>
    <row r="40" spans="1:19" x14ac:dyDescent="0.25">
      <c r="A40" t="s">
        <v>32</v>
      </c>
      <c r="B40" t="s">
        <v>36</v>
      </c>
      <c r="C40">
        <v>2</v>
      </c>
      <c r="D40">
        <v>0</v>
      </c>
      <c r="E40">
        <v>37.11</v>
      </c>
      <c r="F40">
        <v>34.56</v>
      </c>
      <c r="G40">
        <v>62.33</v>
      </c>
      <c r="H40">
        <v>40</v>
      </c>
      <c r="I40" s="30">
        <v>0</v>
      </c>
      <c r="J40" s="30">
        <v>0</v>
      </c>
      <c r="K40">
        <v>32</v>
      </c>
      <c r="L40">
        <v>0</v>
      </c>
      <c r="M40">
        <v>37</v>
      </c>
      <c r="N40">
        <v>0</v>
      </c>
      <c r="O40">
        <v>44</v>
      </c>
      <c r="P40">
        <v>0</v>
      </c>
      <c r="Q40" s="40" t="s">
        <v>102</v>
      </c>
      <c r="R40" s="40" t="s">
        <v>84</v>
      </c>
      <c r="S40" s="43">
        <f ca="1">TODAY()</f>
        <v>46177</v>
      </c>
    </row>
    <row r="41" spans="1:19" x14ac:dyDescent="0.25">
      <c r="A41" t="s">
        <v>30</v>
      </c>
      <c r="B41" t="s">
        <v>32</v>
      </c>
      <c r="C41">
        <v>2</v>
      </c>
      <c r="D41">
        <v>0</v>
      </c>
      <c r="E41">
        <v>35.79</v>
      </c>
      <c r="F41">
        <v>30.29</v>
      </c>
      <c r="G41">
        <v>60</v>
      </c>
      <c r="H41">
        <v>24.67</v>
      </c>
      <c r="I41" s="30">
        <v>7.6899999999999996E-2</v>
      </c>
      <c r="J41">
        <v>0</v>
      </c>
      <c r="K41">
        <v>32</v>
      </c>
      <c r="L41">
        <v>0</v>
      </c>
      <c r="M41">
        <v>38</v>
      </c>
      <c r="N41">
        <v>0</v>
      </c>
      <c r="O41">
        <v>45</v>
      </c>
      <c r="P41">
        <v>0</v>
      </c>
      <c r="Q41" s="40" t="s">
        <v>160</v>
      </c>
      <c r="R41" s="40" t="s">
        <v>161</v>
      </c>
      <c r="S41" s="43">
        <f ca="1">TODAY()</f>
        <v>46177</v>
      </c>
    </row>
    <row r="42" spans="1:19" x14ac:dyDescent="0.25">
      <c r="A42" t="s">
        <v>33</v>
      </c>
      <c r="B42" t="s">
        <v>36</v>
      </c>
      <c r="C42">
        <v>1</v>
      </c>
      <c r="D42">
        <v>2</v>
      </c>
      <c r="E42">
        <v>32.979999999999997</v>
      </c>
      <c r="F42">
        <v>34.07</v>
      </c>
      <c r="G42">
        <v>34.56</v>
      </c>
      <c r="H42">
        <v>44.33</v>
      </c>
      <c r="I42" s="30">
        <v>5.8799999999999998E-2</v>
      </c>
      <c r="J42" s="30">
        <v>0.1429</v>
      </c>
      <c r="K42">
        <v>4</v>
      </c>
      <c r="L42">
        <v>4</v>
      </c>
      <c r="M42">
        <v>45</v>
      </c>
      <c r="N42">
        <v>41</v>
      </c>
      <c r="O42">
        <v>45</v>
      </c>
      <c r="P42">
        <v>49</v>
      </c>
      <c r="Q42" s="40" t="s">
        <v>162</v>
      </c>
      <c r="R42" s="40" t="s">
        <v>83</v>
      </c>
      <c r="S42" s="43">
        <f ca="1">TODAY()</f>
        <v>46177</v>
      </c>
    </row>
    <row r="43" spans="1:19" x14ac:dyDescent="0.25">
      <c r="A43" t="s">
        <v>33</v>
      </c>
      <c r="B43" t="s">
        <v>32</v>
      </c>
      <c r="C43">
        <v>2</v>
      </c>
      <c r="D43">
        <v>0</v>
      </c>
      <c r="E43">
        <v>34.549999999999997</v>
      </c>
      <c r="F43">
        <v>32.520000000000003</v>
      </c>
      <c r="G43">
        <v>49.17</v>
      </c>
      <c r="H43">
        <v>36.67</v>
      </c>
      <c r="I43" s="30">
        <v>0.1111</v>
      </c>
      <c r="J43" s="30">
        <v>0</v>
      </c>
      <c r="K43">
        <v>52</v>
      </c>
      <c r="L43">
        <v>0</v>
      </c>
      <c r="M43">
        <v>41</v>
      </c>
      <c r="N43">
        <v>0</v>
      </c>
      <c r="O43">
        <v>46</v>
      </c>
      <c r="P43">
        <v>0</v>
      </c>
      <c r="Q43" s="40" t="s">
        <v>95</v>
      </c>
      <c r="R43" s="40" t="s">
        <v>102</v>
      </c>
      <c r="S43" s="43">
        <f ca="1">TODAY()</f>
        <v>46177</v>
      </c>
    </row>
    <row r="44" spans="1:19" x14ac:dyDescent="0.25">
      <c r="A44" t="s">
        <v>31</v>
      </c>
      <c r="B44" t="s">
        <v>36</v>
      </c>
      <c r="C44">
        <v>2</v>
      </c>
      <c r="D44">
        <v>0</v>
      </c>
      <c r="E44">
        <v>35.79</v>
      </c>
      <c r="F44">
        <v>33.71</v>
      </c>
      <c r="G44">
        <v>36.33</v>
      </c>
      <c r="H44">
        <v>36</v>
      </c>
      <c r="I44" s="30">
        <v>0.16669999999999999</v>
      </c>
      <c r="J44" s="30">
        <v>0</v>
      </c>
      <c r="K44">
        <v>20</v>
      </c>
      <c r="L44">
        <v>0</v>
      </c>
      <c r="M44">
        <v>34</v>
      </c>
      <c r="N44">
        <v>0</v>
      </c>
      <c r="O44">
        <v>50</v>
      </c>
      <c r="P44">
        <v>0</v>
      </c>
      <c r="Q44" s="40" t="s">
        <v>152</v>
      </c>
      <c r="R44" s="40" t="s">
        <v>86</v>
      </c>
      <c r="S44" s="43">
        <f ca="1">TODAY()</f>
        <v>46177</v>
      </c>
    </row>
    <row r="45" spans="1:19" x14ac:dyDescent="0.25">
      <c r="A45" t="s">
        <v>30</v>
      </c>
      <c r="B45" t="s">
        <v>36</v>
      </c>
      <c r="C45">
        <v>2</v>
      </c>
      <c r="D45">
        <v>1</v>
      </c>
      <c r="E45">
        <v>42.96</v>
      </c>
      <c r="F45">
        <v>38</v>
      </c>
      <c r="G45">
        <v>57</v>
      </c>
      <c r="H45">
        <v>39.33</v>
      </c>
      <c r="I45" s="30">
        <v>0.1</v>
      </c>
      <c r="J45" s="30">
        <v>0.25</v>
      </c>
      <c r="K45">
        <v>32</v>
      </c>
      <c r="L45">
        <v>40</v>
      </c>
      <c r="M45">
        <v>29</v>
      </c>
      <c r="N45">
        <v>33</v>
      </c>
      <c r="O45">
        <v>44</v>
      </c>
      <c r="P45">
        <v>33</v>
      </c>
      <c r="Q45" s="40" t="s">
        <v>158</v>
      </c>
      <c r="R45" s="40" t="s">
        <v>157</v>
      </c>
      <c r="S45" s="43">
        <f ca="1">TODAY()</f>
        <v>46177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80"/>
      <c r="D6" s="80"/>
      <c r="E6" s="80"/>
      <c r="F6" s="83" t="s">
        <v>104</v>
      </c>
      <c r="I6" s="80"/>
      <c r="J6" s="80"/>
      <c r="K6" s="80"/>
      <c r="L6" s="83" t="s">
        <v>104</v>
      </c>
      <c r="O6" s="80"/>
      <c r="P6" s="80"/>
      <c r="Q6" s="80"/>
      <c r="R6" s="83" t="s">
        <v>104</v>
      </c>
      <c r="U6" s="80"/>
      <c r="V6" s="80"/>
      <c r="W6" s="80"/>
      <c r="X6" s="83" t="s">
        <v>104</v>
      </c>
      <c r="AA6" s="80"/>
      <c r="AB6" s="80"/>
      <c r="AC6" s="80"/>
      <c r="AD6" s="83" t="s">
        <v>104</v>
      </c>
      <c r="AG6" s="80"/>
      <c r="AH6" s="80"/>
      <c r="AI6" s="80"/>
      <c r="AJ6" s="83" t="s">
        <v>104</v>
      </c>
      <c r="AM6" s="80"/>
      <c r="AN6" s="80"/>
      <c r="AO6" s="80"/>
      <c r="AP6" s="83" t="s">
        <v>104</v>
      </c>
      <c r="AS6" s="80"/>
      <c r="AT6" s="80"/>
      <c r="AU6" s="80"/>
      <c r="AV6" s="83" t="s">
        <v>104</v>
      </c>
      <c r="AY6" s="80"/>
      <c r="AZ6" s="80"/>
      <c r="BA6" s="80"/>
      <c r="BB6" s="83" t="s">
        <v>104</v>
      </c>
    </row>
    <row r="7" spans="3:54" x14ac:dyDescent="0.25">
      <c r="C7" s="80"/>
      <c r="D7" s="80"/>
      <c r="E7" s="80"/>
      <c r="F7" s="84"/>
      <c r="I7" s="80"/>
      <c r="J7" s="80"/>
      <c r="K7" s="80"/>
      <c r="L7" s="83"/>
      <c r="O7" s="80"/>
      <c r="P7" s="80"/>
      <c r="Q7" s="80"/>
      <c r="R7" s="84"/>
      <c r="U7" s="80"/>
      <c r="V7" s="80"/>
      <c r="W7" s="80"/>
      <c r="X7" s="84"/>
      <c r="AA7" s="80"/>
      <c r="AB7" s="80"/>
      <c r="AC7" s="80"/>
      <c r="AD7" s="84"/>
      <c r="AG7" s="80"/>
      <c r="AH7" s="80"/>
      <c r="AI7" s="80"/>
      <c r="AJ7" s="84"/>
      <c r="AM7" s="80"/>
      <c r="AN7" s="80"/>
      <c r="AO7" s="80"/>
      <c r="AP7" s="84"/>
      <c r="AS7" s="80"/>
      <c r="AT7" s="80"/>
      <c r="AU7" s="80"/>
      <c r="AV7" s="84"/>
      <c r="AY7" s="80"/>
      <c r="AZ7" s="80"/>
      <c r="BA7" s="80"/>
      <c r="BB7" s="84"/>
    </row>
    <row r="8" spans="3:54" x14ac:dyDescent="0.25">
      <c r="C8" s="80"/>
      <c r="D8" s="80"/>
      <c r="E8" s="80"/>
      <c r="F8" s="84"/>
      <c r="I8" s="80"/>
      <c r="J8" s="80"/>
      <c r="K8" s="80"/>
      <c r="L8" s="83"/>
      <c r="O8" s="80"/>
      <c r="P8" s="80"/>
      <c r="Q8" s="80"/>
      <c r="R8" s="84"/>
      <c r="U8" s="80"/>
      <c r="V8" s="80"/>
      <c r="W8" s="80"/>
      <c r="X8" s="84"/>
      <c r="AA8" s="80"/>
      <c r="AB8" s="80"/>
      <c r="AC8" s="80"/>
      <c r="AD8" s="84"/>
      <c r="AG8" s="80"/>
      <c r="AH8" s="80"/>
      <c r="AI8" s="80"/>
      <c r="AJ8" s="84"/>
      <c r="AM8" s="80"/>
      <c r="AN8" s="80"/>
      <c r="AO8" s="80"/>
      <c r="AP8" s="84"/>
      <c r="AS8" s="80"/>
      <c r="AT8" s="80"/>
      <c r="AU8" s="80"/>
      <c r="AV8" s="84"/>
      <c r="AY8" s="80"/>
      <c r="AZ8" s="80"/>
      <c r="BA8" s="80"/>
      <c r="BB8" s="84"/>
    </row>
    <row r="9" spans="3:54" x14ac:dyDescent="0.25">
      <c r="C9" s="80"/>
      <c r="D9" s="80"/>
      <c r="E9" s="80"/>
      <c r="F9" s="85">
        <f>ROUND((D20/70*99*0.35) + (D21/70*99*0.15) + (D22/0.5*99*0.25) + ((45-F20)/36*99*0.1) + (F21/170*99*0.05) + (F22*99*0.1), 0)</f>
        <v>44</v>
      </c>
      <c r="I9" s="80"/>
      <c r="J9" s="80"/>
      <c r="K9" s="80"/>
      <c r="L9" s="85">
        <f>ROUND((J20/70*99*0.35) + (J21/70*99*0.15) + (J22/0.5*99*0.25) + ((45-L20)/36*99*0.1) + (L21/170*99*0.05) + (L22*99*0.1), 0)</f>
        <v>61</v>
      </c>
      <c r="O9" s="80"/>
      <c r="P9" s="80"/>
      <c r="Q9" s="80"/>
      <c r="R9" s="85">
        <f>ROUND((P20/70*99*0.35) + (P21/70*99*0.15) + (P22/0.5*99*0.25) + ((45-R20)/36*99*0.1) + (R21/170*99*0.05) + (R22*99*0.1), 0)</f>
        <v>-233</v>
      </c>
      <c r="U9" s="80"/>
      <c r="V9" s="80"/>
      <c r="W9" s="80"/>
      <c r="X9" s="85">
        <f>ROUND((V20/70*99*0.35) + (V21/70*99*0.15) + (V22/0.5*99*0.25) + ((45-X20)/36*99*0.1) + (X21/170*99*0.05) + (X22*99*0.1), 0)</f>
        <v>44</v>
      </c>
      <c r="AA9" s="80"/>
      <c r="AB9" s="80"/>
      <c r="AC9" s="80"/>
      <c r="AD9" s="85">
        <f>ROUND((AB20/70*99*0.35) + (AB21/70*99*0.15) + (AB22/0.5*99*0.25) + ((45-AD20)/36*99*0.1) + (AD21/170*99*0.05) + (AD22*99*0.1), 0)</f>
        <v>-262</v>
      </c>
      <c r="AG9" s="80"/>
      <c r="AH9" s="80"/>
      <c r="AI9" s="80"/>
      <c r="AJ9" s="85">
        <f>ROUND((AH20/70*99*0.35) + (AH21/70*99*0.15) + (AH22/0.5*99*0.25) + ((45-AJ20)/36*99*0.1) + (AJ21/170*99*0.05) + (AJ22*99*0.1), 0)</f>
        <v>50</v>
      </c>
      <c r="AM9" s="80"/>
      <c r="AN9" s="80"/>
      <c r="AO9" s="80"/>
      <c r="AP9" s="85">
        <f>ROUND((AN20/70*99*0.35) + (AN21/70*99*0.15) + (AN22/0.5*99*0.25) + ((45-AP20)/36*99*0.1) + (AP21/170*99*0.05) + (AP22*99*0.1), 0)</f>
        <v>-228</v>
      </c>
      <c r="AS9" s="80"/>
      <c r="AT9" s="80"/>
      <c r="AU9" s="80"/>
      <c r="AV9" s="85">
        <f>ROUND((AT20/70*99*0.35) + (AT21/70*99*0.15) + (AT22/0.5*99*0.25) + ((45-AV20)/36*99*0.1) + (AV21/170*99*0.05) + (AV22*99*0.1), 0)</f>
        <v>12</v>
      </c>
      <c r="AY9" s="80"/>
      <c r="AZ9" s="80"/>
      <c r="BA9" s="80"/>
      <c r="BB9" s="85">
        <f>ROUND((AZ20/70*99*0.35) + (AZ21/70*99*0.15) + (AZ22/0.5*99*0.25) + ((45-BB20)/36*99*0.1) + (BB21/170*99*0.05) + (BB22*99*0.1), 0)</f>
        <v>12</v>
      </c>
    </row>
    <row r="10" spans="3:54" x14ac:dyDescent="0.25">
      <c r="C10" s="80"/>
      <c r="D10" s="80"/>
      <c r="E10" s="80"/>
      <c r="F10" s="85"/>
      <c r="I10" s="80"/>
      <c r="J10" s="80"/>
      <c r="K10" s="80"/>
      <c r="L10" s="85"/>
      <c r="O10" s="80"/>
      <c r="P10" s="80"/>
      <c r="Q10" s="80"/>
      <c r="R10" s="85"/>
      <c r="U10" s="80"/>
      <c r="V10" s="80"/>
      <c r="W10" s="80"/>
      <c r="X10" s="85"/>
      <c r="AA10" s="80"/>
      <c r="AB10" s="80"/>
      <c r="AC10" s="80"/>
      <c r="AD10" s="85"/>
      <c r="AG10" s="80"/>
      <c r="AH10" s="80"/>
      <c r="AI10" s="80"/>
      <c r="AJ10" s="85"/>
      <c r="AM10" s="80"/>
      <c r="AN10" s="80"/>
      <c r="AO10" s="80"/>
      <c r="AP10" s="85"/>
      <c r="AS10" s="80"/>
      <c r="AT10" s="80"/>
      <c r="AU10" s="80"/>
      <c r="AV10" s="85"/>
      <c r="AY10" s="80"/>
      <c r="AZ10" s="80"/>
      <c r="BA10" s="80"/>
      <c r="BB10" s="85"/>
    </row>
    <row r="11" spans="3:54" x14ac:dyDescent="0.25">
      <c r="C11" s="80"/>
      <c r="D11" s="80"/>
      <c r="E11" s="80"/>
      <c r="F11" s="85"/>
      <c r="I11" s="80"/>
      <c r="J11" s="80"/>
      <c r="K11" s="80"/>
      <c r="L11" s="85"/>
      <c r="O11" s="80"/>
      <c r="P11" s="80"/>
      <c r="Q11" s="80"/>
      <c r="R11" s="85"/>
      <c r="U11" s="80"/>
      <c r="V11" s="80"/>
      <c r="W11" s="80"/>
      <c r="X11" s="85"/>
      <c r="AA11" s="80"/>
      <c r="AB11" s="80"/>
      <c r="AC11" s="80"/>
      <c r="AD11" s="85"/>
      <c r="AG11" s="80"/>
      <c r="AH11" s="80"/>
      <c r="AI11" s="80"/>
      <c r="AJ11" s="85"/>
      <c r="AM11" s="80"/>
      <c r="AN11" s="80"/>
      <c r="AO11" s="80"/>
      <c r="AP11" s="85"/>
      <c r="AS11" s="80"/>
      <c r="AT11" s="80"/>
      <c r="AU11" s="80"/>
      <c r="AV11" s="85"/>
      <c r="AY11" s="80"/>
      <c r="AZ11" s="80"/>
      <c r="BA11" s="80"/>
      <c r="BB11" s="85"/>
    </row>
    <row r="12" spans="3:54" x14ac:dyDescent="0.25">
      <c r="C12" s="80"/>
      <c r="D12" s="80"/>
      <c r="E12" s="80"/>
      <c r="F12" s="84"/>
      <c r="I12" s="80"/>
      <c r="J12" s="80"/>
      <c r="K12" s="80"/>
      <c r="L12" s="84"/>
      <c r="O12" s="80"/>
      <c r="P12" s="80"/>
      <c r="Q12" s="80"/>
      <c r="R12" s="84"/>
      <c r="U12" s="80"/>
      <c r="V12" s="80"/>
      <c r="W12" s="80"/>
      <c r="X12" s="84"/>
      <c r="AA12" s="80"/>
      <c r="AB12" s="80"/>
      <c r="AC12" s="80"/>
      <c r="AD12" s="84"/>
      <c r="AG12" s="80"/>
      <c r="AH12" s="80"/>
      <c r="AI12" s="80"/>
      <c r="AJ12" s="84"/>
      <c r="AM12" s="80"/>
      <c r="AN12" s="80"/>
      <c r="AO12" s="80"/>
      <c r="AP12" s="84"/>
      <c r="AS12" s="80"/>
      <c r="AT12" s="80"/>
      <c r="AU12" s="80"/>
      <c r="AV12" s="84"/>
      <c r="AY12" s="80"/>
      <c r="AZ12" s="80"/>
      <c r="BA12" s="80"/>
      <c r="BB12" s="84"/>
    </row>
    <row r="13" spans="3:54" x14ac:dyDescent="0.25">
      <c r="C13" s="80"/>
      <c r="D13" s="80"/>
      <c r="E13" s="80"/>
      <c r="F13" s="84"/>
      <c r="I13" s="80"/>
      <c r="J13" s="80"/>
      <c r="K13" s="80"/>
      <c r="L13" s="84"/>
      <c r="O13" s="80"/>
      <c r="P13" s="80"/>
      <c r="Q13" s="80"/>
      <c r="R13" s="84"/>
      <c r="U13" s="80"/>
      <c r="V13" s="80"/>
      <c r="W13" s="80"/>
      <c r="X13" s="84"/>
      <c r="AA13" s="80"/>
      <c r="AB13" s="80"/>
      <c r="AC13" s="80"/>
      <c r="AD13" s="84"/>
      <c r="AG13" s="80"/>
      <c r="AH13" s="80"/>
      <c r="AI13" s="80"/>
      <c r="AJ13" s="84"/>
      <c r="AM13" s="80"/>
      <c r="AN13" s="80"/>
      <c r="AO13" s="80"/>
      <c r="AP13" s="84"/>
      <c r="AS13" s="80"/>
      <c r="AT13" s="80"/>
      <c r="AU13" s="80"/>
      <c r="AV13" s="84"/>
      <c r="AY13" s="80"/>
      <c r="AZ13" s="80"/>
      <c r="BA13" s="80"/>
      <c r="BB13" s="84"/>
    </row>
    <row r="14" spans="3:54" x14ac:dyDescent="0.25">
      <c r="C14" s="80"/>
      <c r="D14" s="80"/>
      <c r="E14" s="80"/>
      <c r="F14" s="84"/>
      <c r="I14" s="80"/>
      <c r="J14" s="80"/>
      <c r="K14" s="80"/>
      <c r="L14" s="84"/>
      <c r="O14" s="80"/>
      <c r="P14" s="80"/>
      <c r="Q14" s="80"/>
      <c r="R14" s="84"/>
      <c r="U14" s="80"/>
      <c r="V14" s="80"/>
      <c r="W14" s="80"/>
      <c r="X14" s="84"/>
      <c r="AA14" s="80"/>
      <c r="AB14" s="80"/>
      <c r="AC14" s="80"/>
      <c r="AD14" s="84"/>
      <c r="AG14" s="80"/>
      <c r="AH14" s="80"/>
      <c r="AI14" s="80"/>
      <c r="AJ14" s="84"/>
      <c r="AM14" s="80"/>
      <c r="AN14" s="80"/>
      <c r="AO14" s="80"/>
      <c r="AP14" s="84"/>
      <c r="AS14" s="80"/>
      <c r="AT14" s="80"/>
      <c r="AU14" s="80"/>
      <c r="AV14" s="84"/>
      <c r="AY14" s="80"/>
      <c r="AZ14" s="80"/>
      <c r="BA14" s="80"/>
      <c r="BB14" s="84"/>
    </row>
    <row r="15" spans="3:54" x14ac:dyDescent="0.25">
      <c r="C15" s="80"/>
      <c r="D15" s="80"/>
      <c r="E15" s="80"/>
      <c r="F15" s="84"/>
      <c r="I15" s="80"/>
      <c r="J15" s="80"/>
      <c r="K15" s="80"/>
      <c r="L15" s="84"/>
      <c r="O15" s="80"/>
      <c r="P15" s="80"/>
      <c r="Q15" s="80"/>
      <c r="R15" s="84"/>
      <c r="U15" s="80"/>
      <c r="V15" s="80"/>
      <c r="W15" s="80"/>
      <c r="X15" s="84"/>
      <c r="AA15" s="80"/>
      <c r="AB15" s="80"/>
      <c r="AC15" s="80"/>
      <c r="AD15" s="84"/>
      <c r="AG15" s="80"/>
      <c r="AH15" s="80"/>
      <c r="AI15" s="80"/>
      <c r="AJ15" s="84"/>
      <c r="AM15" s="80"/>
      <c r="AN15" s="80"/>
      <c r="AO15" s="80"/>
      <c r="AP15" s="84"/>
      <c r="AS15" s="80"/>
      <c r="AT15" s="80"/>
      <c r="AU15" s="80"/>
      <c r="AV15" s="84"/>
      <c r="AY15" s="80"/>
      <c r="AZ15" s="80"/>
      <c r="BA15" s="80"/>
      <c r="BB15" s="84"/>
    </row>
    <row r="16" spans="3:54" x14ac:dyDescent="0.25">
      <c r="C16" s="80"/>
      <c r="D16" s="80"/>
      <c r="E16" s="80"/>
      <c r="F16" s="52"/>
      <c r="I16" s="80"/>
      <c r="J16" s="80"/>
      <c r="K16" s="80"/>
      <c r="L16" s="52"/>
      <c r="O16" s="80"/>
      <c r="P16" s="80"/>
      <c r="Q16" s="80"/>
      <c r="R16" s="52"/>
      <c r="U16" s="80"/>
      <c r="V16" s="80"/>
      <c r="W16" s="80"/>
      <c r="X16" s="52"/>
      <c r="AA16" s="80"/>
      <c r="AB16" s="80"/>
      <c r="AC16" s="80"/>
      <c r="AD16" s="52"/>
      <c r="AG16" s="80"/>
      <c r="AH16" s="80"/>
      <c r="AI16" s="80"/>
      <c r="AJ16" s="52"/>
      <c r="AM16" s="80"/>
      <c r="AN16" s="80"/>
      <c r="AO16" s="80"/>
      <c r="AP16" s="52"/>
      <c r="AS16" s="80"/>
      <c r="AT16" s="80"/>
      <c r="AU16" s="80"/>
      <c r="AV16" s="52"/>
      <c r="AY16" s="80"/>
      <c r="AZ16" s="80"/>
      <c r="BA16" s="80"/>
      <c r="BB16" s="52"/>
    </row>
    <row r="17" spans="3:54" x14ac:dyDescent="0.25">
      <c r="C17" s="80"/>
      <c r="D17" s="80"/>
      <c r="E17" s="80"/>
      <c r="F17" s="52"/>
      <c r="I17" s="80"/>
      <c r="J17" s="80"/>
      <c r="K17" s="80"/>
      <c r="L17" s="52"/>
      <c r="O17" s="80"/>
      <c r="P17" s="80"/>
      <c r="Q17" s="80"/>
      <c r="R17" s="52"/>
      <c r="U17" s="80"/>
      <c r="V17" s="80"/>
      <c r="W17" s="80"/>
      <c r="X17" s="52"/>
      <c r="AA17" s="80"/>
      <c r="AB17" s="80"/>
      <c r="AC17" s="80"/>
      <c r="AD17" s="52"/>
      <c r="AG17" s="80"/>
      <c r="AH17" s="80"/>
      <c r="AI17" s="80"/>
      <c r="AJ17" s="52"/>
      <c r="AM17" s="80"/>
      <c r="AN17" s="80"/>
      <c r="AO17" s="80"/>
      <c r="AP17" s="52"/>
      <c r="AS17" s="80"/>
      <c r="AT17" s="80"/>
      <c r="AU17" s="80"/>
      <c r="AV17" s="52"/>
      <c r="AY17" s="80"/>
      <c r="AZ17" s="80"/>
      <c r="BA17" s="80"/>
      <c r="BB17" s="52"/>
    </row>
    <row r="18" spans="3:54" x14ac:dyDescent="0.25">
      <c r="C18" s="80"/>
      <c r="D18" s="80"/>
      <c r="E18" s="80"/>
      <c r="F18" s="52"/>
      <c r="I18" s="80"/>
      <c r="J18" s="80"/>
      <c r="K18" s="80"/>
      <c r="L18" s="52"/>
      <c r="O18" s="80"/>
      <c r="P18" s="80"/>
      <c r="Q18" s="80"/>
      <c r="R18" s="52"/>
      <c r="U18" s="80"/>
      <c r="V18" s="80"/>
      <c r="W18" s="80"/>
      <c r="X18" s="52"/>
      <c r="AA18" s="80"/>
      <c r="AB18" s="80"/>
      <c r="AC18" s="80"/>
      <c r="AD18" s="52"/>
      <c r="AG18" s="80"/>
      <c r="AH18" s="80"/>
      <c r="AI18" s="80"/>
      <c r="AJ18" s="52"/>
      <c r="AM18" s="80"/>
      <c r="AN18" s="80"/>
      <c r="AO18" s="80"/>
      <c r="AP18" s="52"/>
      <c r="AS18" s="80"/>
      <c r="AT18" s="80"/>
      <c r="AU18" s="80"/>
      <c r="AV18" s="52"/>
      <c r="AY18" s="80"/>
      <c r="AZ18" s="80"/>
      <c r="BA18" s="80"/>
      <c r="BB18" s="52"/>
    </row>
    <row r="19" spans="3:54" ht="28.5" x14ac:dyDescent="0.45">
      <c r="C19" s="83" t="s">
        <v>31</v>
      </c>
      <c r="D19" s="83"/>
      <c r="E19" s="83"/>
      <c r="F19" s="83"/>
      <c r="I19" s="83" t="s">
        <v>30</v>
      </c>
      <c r="J19" s="83"/>
      <c r="K19" s="83"/>
      <c r="L19" s="83"/>
      <c r="O19" s="83" t="s">
        <v>32</v>
      </c>
      <c r="P19" s="83"/>
      <c r="Q19" s="83"/>
      <c r="R19" s="83"/>
      <c r="U19" s="83" t="s">
        <v>33</v>
      </c>
      <c r="V19" s="83"/>
      <c r="W19" s="83"/>
      <c r="X19" s="83"/>
      <c r="AA19" s="83" t="s">
        <v>35</v>
      </c>
      <c r="AB19" s="83"/>
      <c r="AC19" s="83"/>
      <c r="AD19" s="83"/>
      <c r="AG19" s="83" t="s">
        <v>34</v>
      </c>
      <c r="AH19" s="83"/>
      <c r="AI19" s="83"/>
      <c r="AJ19" s="83"/>
      <c r="AM19" s="83" t="s">
        <v>36</v>
      </c>
      <c r="AN19" s="83"/>
      <c r="AO19" s="83"/>
      <c r="AP19" s="83"/>
      <c r="AS19" s="83"/>
      <c r="AT19" s="83"/>
      <c r="AU19" s="83"/>
      <c r="AV19" s="83"/>
      <c r="AY19" s="83" t="s">
        <v>31</v>
      </c>
      <c r="AZ19" s="83"/>
      <c r="BA19" s="83"/>
      <c r="BB19" s="83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38.014782608695661</v>
      </c>
      <c r="E20" s="48" t="s">
        <v>106</v>
      </c>
      <c r="F20" s="50">
        <f>_xlfn.XLOOKUP(C$19, 'PDC - 2 SEZON TABELE'!G$18:G$26, 'PDC - 2 SEZON TABELE'!H$18:H$26, 0)</f>
        <v>26</v>
      </c>
      <c r="I20" s="48" t="s">
        <v>105</v>
      </c>
      <c r="J20" s="49">
        <f>_xlfn.XLOOKUP(I$19, 'PDC - 2 SEZON TABELE'!L$18:L$26, 'PDC - 2 SEZON TABELE'!M$18:M$26, 0)</f>
        <v>46.429583333333341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33.423999999999999</v>
      </c>
      <c r="Q20" s="48" t="s">
        <v>106</v>
      </c>
      <c r="R20" s="50">
        <f>_xlfn.XLOOKUP(O$19, 'PDC - 2 SEZON TABELE'!G$18:G$26, 'PDC - 2 SEZON TABELE'!H$18:H$26, 0)</f>
        <v>999</v>
      </c>
      <c r="U20" s="48" t="s">
        <v>105</v>
      </c>
      <c r="V20" s="49">
        <f>_xlfn.XLOOKUP(U$19, 'PDC - 2 SEZON TABELE'!L$18:L$26, 'PDC - 2 SEZON TABELE'!M$18:M$26, 0)</f>
        <v>40.559999999999995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41.275000000000006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36.64</v>
      </c>
      <c r="AO20" s="48" t="s">
        <v>106</v>
      </c>
      <c r="AP20" s="50">
        <f>_xlfn.XLOOKUP(AM$19, 'PDC - 2 SEZON TABELE'!G$18:G$26, 'PDC - 2 SEZON TABELE'!H$18:H$26, 0)</f>
        <v>999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43.524347826086952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59.578749999999992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39.378</v>
      </c>
      <c r="Q21" s="48" t="s">
        <v>108</v>
      </c>
      <c r="R21" s="50">
        <f>_xlfn.XLOOKUP(O$19, 'PDC - 2 SEZON TABELE'!B$18:B$26, 'PDC - 2 SEZON TABELE'!C$18:C$26, 0)</f>
        <v>32</v>
      </c>
      <c r="U21" s="48" t="s">
        <v>107</v>
      </c>
      <c r="V21" s="49">
        <f>_xlfn.XLOOKUP(U$19, 'PDC - 2 SEZON TABELE'!Q$18:Q$26, 'PDC - 2 SEZON TABELE'!R$18:R$26, 0)</f>
        <v>46.364782608695656</v>
      </c>
      <c r="W21" s="48" t="s">
        <v>108</v>
      </c>
      <c r="X21" s="50">
        <f>_xlfn.XLOOKUP(U$19, 'PDC - 2 SEZON TABELE'!B$18:B$26, 'PDC - 2 SEZON TABELE'!C$18:C$26, 0)</f>
        <v>52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48.153750000000002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40.465999999999994</v>
      </c>
      <c r="AO21" s="48" t="s">
        <v>108</v>
      </c>
      <c r="AP21" s="50">
        <f>_xlfn.XLOOKUP(AM$19, 'PDC - 2 SEZON TABELE'!B$18:B$26, 'PDC - 2 SEZON TABELE'!C$18:C$26, 0)</f>
        <v>40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0.10714285714285714</v>
      </c>
      <c r="E22" s="48" t="s">
        <v>110</v>
      </c>
      <c r="F22" s="51">
        <f>_xlfn.XLOOKUP(C$19, 'PDC - 2 SEZON TABELE'!AA$18:AA$26, 'PDC - 2 SEZON TABELE'!AB$18:AB$26, 0)</f>
        <v>0.30434782608695654</v>
      </c>
      <c r="I22" s="48" t="s">
        <v>109</v>
      </c>
      <c r="J22" s="51">
        <f>_xlfn.XLOOKUP(I$19, 'PDC - 2 SEZON TABELE'!AF$5:AF$13, 'PDC - 2 SEZON TABELE'!AG$5:AG$13, 0)</f>
        <v>0.14983713355048861</v>
      </c>
      <c r="K22" s="48" t="s">
        <v>110</v>
      </c>
      <c r="L22" s="51">
        <f>_xlfn.XLOOKUP(I$19, 'PDC - 2 SEZON TABELE'!AA$18:AA$26, 'PDC - 2 SEZON TABELE'!AB$18:AB$26, 0)</f>
        <v>0.95833333333333337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0.4</v>
      </c>
      <c r="U22" s="48" t="s">
        <v>109</v>
      </c>
      <c r="V22" s="51">
        <f>_xlfn.XLOOKUP(U$19, 'PDC - 2 SEZON TABELE'!AF$5:AF$13, 'PDC - 2 SEZON TABELE'!AG$5:AG$13, 0)</f>
        <v>7.5396825396825393E-2</v>
      </c>
      <c r="W22" s="48" t="s">
        <v>110</v>
      </c>
      <c r="X22" s="51">
        <f>_xlfn.XLOOKUP(U$19, 'PDC - 2 SEZON TABELE'!AA$18:AA$26, 'PDC - 2 SEZON TABELE'!AB$18:AB$26, 0)</f>
        <v>0.2608695652173913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0.13580246913580246</v>
      </c>
      <c r="AI22" s="48" t="s">
        <v>110</v>
      </c>
      <c r="AJ22" s="51">
        <f>_xlfn.XLOOKUP(AG$19, 'PDC - 2 SEZON TABELE'!AA$18:AA$26, 'PDC - 2 SEZON TABELE'!AB$18:AB$26, 0)</f>
        <v>0.625</v>
      </c>
      <c r="AM22" s="48" t="s">
        <v>109</v>
      </c>
      <c r="AN22" s="51">
        <f>_xlfn.XLOOKUP(AM$19, 'PDC - 2 SEZON TABELE'!AF$5:AF$13, 'PDC - 2 SEZON TABELE'!AG$5:AG$13, 0)</f>
        <v>9.6774193548387094E-2</v>
      </c>
      <c r="AO22" s="48" t="s">
        <v>110</v>
      </c>
      <c r="AP22" s="51">
        <f>_xlfn.XLOOKUP(AM$19, 'PDC - 2 SEZON TABELE'!AA$18:AA$26, 'PDC - 2 SEZON TABELE'!AB$18:AB$26, 0)</f>
        <v>0.2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C19:F19"/>
    <mergeCell ref="C6:E18"/>
    <mergeCell ref="F6:F8"/>
    <mergeCell ref="F9:F11"/>
    <mergeCell ref="F12:F15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1 - 0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10 - 0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1 - 0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0 - 1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1 - 1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1 - 0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0 - 1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1 - 0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0 - 1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0 - 1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1 - 0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0 - 10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1 - 0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1 - 1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0 - 1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1 - 1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1 - 0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1 - 1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1 - 0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0 - 1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0 - 1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0 - 1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1 - 0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0 - 1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D5" sqref="D5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61.7109375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86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>
        <f ca="1">TODAY()</f>
        <v>46177</v>
      </c>
      <c r="B4" s="69" t="s">
        <v>34</v>
      </c>
      <c r="C4" s="69" t="s">
        <v>123</v>
      </c>
      <c r="D4" s="71">
        <v>3</v>
      </c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3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2026-06-04T20:44:40Z</dcterms:modified>
  <cp:category/>
  <cp:contentStatus/>
</cp:coreProperties>
</file>