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on\Box Sync\Strutz Jonathan\ALL_PROJECTS\MINE_2.0\Tables\"/>
    </mc:Choice>
  </mc:AlternateContent>
  <xr:revisionPtr revIDLastSave="0" documentId="13_ncr:1_{EA3FB4BA-76F4-4EE4-BAC2-6B6E8A5B1B2F}" xr6:coauthVersionLast="47" xr6:coauthVersionMax="47" xr10:uidLastSave="{00000000-0000-0000-0000-000000000000}"/>
  <bookViews>
    <workbookView xWindow="-120" yWindow="-120" windowWidth="29040" windowHeight="15720" activeTab="3" xr2:uid="{8A608192-24FE-4377-9F09-B445E3E3CDC5}"/>
  </bookViews>
  <sheets>
    <sheet name="Table 1" sheetId="2" r:id="rId1"/>
    <sheet name="Table 2" sheetId="1" r:id="rId2"/>
    <sheet name="Table 3" sheetId="3" r:id="rId3"/>
    <sheet name="Table S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4" l="1"/>
  <c r="C23" i="4"/>
  <c r="B23" i="4"/>
  <c r="G4" i="2"/>
  <c r="D5" i="3"/>
  <c r="D4" i="3"/>
  <c r="D3" i="3"/>
  <c r="F4" i="3"/>
  <c r="F5" i="3"/>
  <c r="F3" i="3"/>
  <c r="D4" i="1"/>
  <c r="D3" i="1"/>
  <c r="G7" i="2"/>
  <c r="G10" i="2"/>
  <c r="E4" i="1"/>
  <c r="G5" i="3"/>
  <c r="G4" i="3"/>
  <c r="B5" i="3"/>
  <c r="B4" i="3"/>
  <c r="C3" i="3"/>
  <c r="C4" i="3"/>
  <c r="C5" i="3"/>
  <c r="E3" i="3"/>
  <c r="E4" i="3"/>
  <c r="E5" i="3"/>
  <c r="B4" i="1"/>
  <c r="G3" i="3"/>
  <c r="B3" i="3"/>
  <c r="B3" i="1"/>
  <c r="C4" i="1"/>
  <c r="C3" i="1"/>
  <c r="E3" i="1"/>
  <c r="G3" i="2"/>
  <c r="G6" i="2"/>
  <c r="G9" i="2"/>
  <c r="E9" i="2"/>
  <c r="E6" i="2"/>
  <c r="E3" i="2"/>
  <c r="D10" i="2"/>
  <c r="D9" i="2"/>
  <c r="D7" i="2"/>
  <c r="D6" i="2"/>
  <c r="D3" i="2"/>
  <c r="D4" i="2"/>
</calcChain>
</file>

<file path=xl/sharedStrings.xml><?xml version="1.0" encoding="utf-8"?>
<sst xmlns="http://schemas.openxmlformats.org/spreadsheetml/2006/main" count="52" uniqueCount="38">
  <si>
    <t>KEGG MINE 1.0</t>
  </si>
  <si>
    <t>KEGG MINE 2.0</t>
  </si>
  <si>
    <t>EcoCyc MINE 1.0</t>
  </si>
  <si>
    <t>EcoCyc MINE 2.0</t>
  </si>
  <si>
    <t>YMDB MINE 1.0</t>
  </si>
  <si>
    <t>YMDB MINE 2.0</t>
  </si>
  <si>
    <t>KEGG</t>
  </si>
  <si>
    <t>PubChem</t>
  </si>
  <si>
    <t>Mean # of Candidate Molecules</t>
  </si>
  <si>
    <t>Median # of Candidate Molecules</t>
  </si>
  <si>
    <t>Fold Increase           (MINE 1.0 --&gt; 2.0)</t>
  </si>
  <si>
    <t># MINE Compounds Found in PubChem</t>
  </si>
  <si>
    <t>% MINE Compounds Found in PubChem</t>
  </si>
  <si>
    <t>Fold Increase     (Database --&gt; MINE)</t>
  </si>
  <si>
    <t># Final Compounds in MINE</t>
  </si>
  <si>
    <t># Compounds in Database</t>
  </si>
  <si>
    <t>Total # of Unique Chemical Formulas</t>
  </si>
  <si>
    <r>
      <t xml:space="preserve">Table 1:  Size comparison of MINE 1.0 and MINE 2.0. </t>
    </r>
    <r>
      <rPr>
        <sz val="10"/>
        <color theme="1"/>
        <rFont val="Times New Roman"/>
        <family val="1"/>
      </rPr>
      <t>Three source databases (KEGG, EcoCyc, YMDB) are used as starting compound sets. From these source databases, MINEs are built containing predicted products of reactions consuming the source compounds. The number of compounds for MINE 1.0 and MINE 2.0 for each source database is compared.</t>
    </r>
  </si>
  <si>
    <r>
      <t>Table 2:  Comparison of MassBank test dataset annotation.</t>
    </r>
    <r>
      <rPr>
        <sz val="10"/>
        <color theme="1"/>
        <rFont val="Times New Roman"/>
        <family val="1"/>
      </rPr>
      <t xml:space="preserve"> Peak m/z values in a MassBank dataset are searched against the KEGG, KEGG MINE 1.0 and 2.0, and PubChem databases.</t>
    </r>
  </si>
  <si>
    <r>
      <t>b</t>
    </r>
    <r>
      <rPr>
        <sz val="10"/>
        <color rgb="FF000000"/>
        <rFont val="Times New Roman"/>
        <family val="1"/>
      </rPr>
      <t>Each peak in this dataset is associated with a known compound, so the percentage of peaks for which the known existed and was found in the database was calculated</t>
    </r>
  </si>
  <si>
    <r>
      <t>c</t>
    </r>
    <r>
      <rPr>
        <sz val="10"/>
        <color rgb="FF000000"/>
        <rFont val="Times New Roman"/>
        <family val="1"/>
      </rPr>
      <t>Known found based on connectivity block of InChI Key (stereochemistry is not considered)</t>
    </r>
  </si>
  <si>
    <r>
      <t>% Peaks Annotated</t>
    </r>
    <r>
      <rPr>
        <vertAlign val="superscript"/>
        <sz val="10"/>
        <color rgb="FF000000"/>
        <rFont val="Times New Roman"/>
        <family val="1"/>
      </rPr>
      <t>a</t>
    </r>
  </si>
  <si>
    <r>
      <t>% Peaks with Correct Annotation Present</t>
    </r>
    <r>
      <rPr>
        <vertAlign val="superscript"/>
        <sz val="10"/>
        <color rgb="FF000000"/>
        <rFont val="Times New Roman"/>
        <family val="1"/>
      </rPr>
      <t>b,c</t>
    </r>
  </si>
  <si>
    <r>
      <t>Table 3:  Comparison of Sévin et al. dataset annotation.</t>
    </r>
    <r>
      <rPr>
        <sz val="10"/>
        <color theme="1"/>
        <rFont val="Times New Roman"/>
        <family val="1"/>
      </rPr>
      <t xml:space="preserve"> Peak m/z values in a literature dataset (Sévin et al., 2017) are searched against the KEGG, KEGG MINE 1.0 and 2.0, EcoCyc 1.0 and 2.0, and PubChem databases.</t>
    </r>
  </si>
  <si>
    <r>
      <t>b</t>
    </r>
    <r>
      <rPr>
        <sz val="10"/>
        <color rgb="FF000000"/>
        <rFont val="Times New Roman"/>
        <family val="1"/>
      </rPr>
      <t>“</t>
    </r>
    <r>
      <rPr>
        <sz val="10"/>
        <color theme="1"/>
        <rFont val="Times New Roman"/>
        <family val="1"/>
      </rPr>
      <t>Annotated Peaks” are those that were putatively annotated (but not experimentally verified) in Sévin et al.</t>
    </r>
  </si>
  <si>
    <r>
      <t>c</t>
    </r>
    <r>
      <rPr>
        <sz val="10"/>
        <color rgb="FF000000"/>
        <rFont val="Times New Roman"/>
        <family val="1"/>
      </rPr>
      <t>“</t>
    </r>
    <r>
      <rPr>
        <sz val="10"/>
        <color theme="1"/>
        <rFont val="Times New Roman"/>
        <family val="1"/>
      </rPr>
      <t>Unannotated Peaks” are those that were not putatively annotated in Sévin et al.</t>
    </r>
  </si>
  <si>
    <r>
      <t>% All Peaks Annotated</t>
    </r>
    <r>
      <rPr>
        <vertAlign val="superscript"/>
        <sz val="10"/>
        <color rgb="FF000000"/>
        <rFont val="Times New Roman"/>
        <family val="1"/>
      </rPr>
      <t>a</t>
    </r>
  </si>
  <si>
    <r>
      <t>% Annotated Peaks Annotated</t>
    </r>
    <r>
      <rPr>
        <vertAlign val="superscript"/>
        <sz val="10"/>
        <color rgb="FF000000"/>
        <rFont val="Times New Roman"/>
        <family val="1"/>
      </rPr>
      <t>b</t>
    </r>
  </si>
  <si>
    <r>
      <t>% Unannotated Peaks Annotated</t>
    </r>
    <r>
      <rPr>
        <vertAlign val="superscript"/>
        <sz val="10"/>
        <color rgb="FF000000"/>
        <rFont val="Times New Roman"/>
        <family val="1"/>
      </rPr>
      <t>c</t>
    </r>
  </si>
  <si>
    <t>All</t>
  </si>
  <si>
    <t>Best Ranks</t>
  </si>
  <si>
    <t>Worst Ranks</t>
  </si>
  <si>
    <t>All Ranks</t>
  </si>
  <si>
    <r>
      <t>a</t>
    </r>
    <r>
      <rPr>
        <sz val="10"/>
        <color rgb="FF000000"/>
        <rFont val="Times New Roman"/>
        <family val="1"/>
      </rPr>
      <t>A peak is considered annotated if it has at least one candidate with a matching m/z in the respective database (Supplementary Information, Section 2)</t>
    </r>
  </si>
  <si>
    <t>20+</t>
  </si>
  <si>
    <t>Absolute Rank</t>
  </si>
  <si>
    <r>
      <rPr>
        <b/>
        <sz val="11"/>
        <color theme="1"/>
        <rFont val="Times New Roman"/>
        <family val="1"/>
      </rPr>
      <t>Table S1:</t>
    </r>
    <r>
      <rPr>
        <sz val="11"/>
        <color theme="1"/>
        <rFont val="Times New Roman"/>
        <family val="1"/>
      </rPr>
      <t xml:space="preserve"> </t>
    </r>
    <r>
      <rPr>
        <b/>
        <sz val="11"/>
        <color theme="1"/>
        <rFont val="Times New Roman"/>
        <family val="1"/>
      </rPr>
      <t xml:space="preserve">MS2 Validation Summary of Absolute Ranks. </t>
    </r>
    <r>
      <rPr>
        <sz val="11"/>
        <color theme="1"/>
        <rFont val="Times New Roman"/>
        <family val="1"/>
      </rPr>
      <t xml:space="preserve">Each row shows the number of peaks whose identified compound is at the specified rank (for that row) after ranking based on MS2 spectral matching (against spectra predicted </t>
    </r>
    <r>
      <rPr>
        <i/>
        <sz val="11"/>
        <color theme="1"/>
        <rFont val="Times New Roman"/>
        <family val="1"/>
      </rPr>
      <t>in silico</t>
    </r>
    <r>
      <rPr>
        <sz val="11"/>
        <color theme="1"/>
        <rFont val="Times New Roman"/>
        <family val="1"/>
      </rPr>
      <t>). For example, 17 peaks' identified compounds were ranked 2nd according to their best performing spectra, while 4 were ranked 2nd according to their worst performing spectra (48 were ranked 2nd across all spectra).</t>
    </r>
  </si>
  <si>
    <t># Peaks whose Identified Compound is at Absolute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</si>
</sst>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3" x14ac:knownFonts="1">
    <font>
      <sz val="11"/>
      <color theme="1"/>
      <name val="Calibri"/>
      <family val="2"/>
      <scheme val="minor"/>
    </font>
    <font>
      <sz val="11"/>
      <color theme="1"/>
      <name val="Calibri"/>
      <family val="2"/>
      <scheme val="minor"/>
    </font>
    <font>
      <b/>
      <sz val="10"/>
      <color theme="1"/>
      <name val="Times New Roman"/>
      <family val="1"/>
    </font>
    <font>
      <sz val="10"/>
      <color theme="1"/>
      <name val="Times New Roman"/>
      <family val="1"/>
    </font>
    <font>
      <vertAlign val="superscript"/>
      <sz val="10"/>
      <color rgb="FF000000"/>
      <name val="Times New Roman"/>
      <family val="1"/>
    </font>
    <font>
      <sz val="10"/>
      <color rgb="FF000000"/>
      <name val="Times New Roman"/>
      <family val="1"/>
    </font>
    <font>
      <vertAlign val="superscript"/>
      <sz val="12"/>
      <color theme="1"/>
      <name val="Times New Roman"/>
      <family val="1"/>
    </font>
    <font>
      <sz val="11"/>
      <color theme="1"/>
      <name val="Times New Roman"/>
      <family val="1"/>
    </font>
    <font>
      <b/>
      <sz val="11"/>
      <color theme="1"/>
      <name val="Times New Roman"/>
      <family val="1"/>
    </font>
    <font>
      <b/>
      <sz val="14"/>
      <color theme="1"/>
      <name val="Times New Roman"/>
      <family val="1"/>
    </font>
    <font>
      <b/>
      <sz val="11"/>
      <color rgb="FF00B050"/>
      <name val="Times New Roman"/>
      <family val="1"/>
    </font>
    <font>
      <b/>
      <sz val="11"/>
      <color rgb="FFC00000"/>
      <name val="Times New Roman"/>
      <family val="1"/>
    </font>
    <font>
      <i/>
      <sz val="11"/>
      <color theme="1"/>
      <name val="Times New Roman"/>
      <family val="1"/>
    </font>
  </fonts>
  <fills count="2">
    <fill>
      <patternFill patternType="none"/>
    </fill>
    <fill>
      <patternFill patternType="gray125"/>
    </fill>
  </fills>
  <borders count="5">
    <border>
      <left/>
      <right/>
      <top/>
      <bottom/>
      <diagonal/>
    </border>
    <border>
      <left/>
      <right/>
      <top/>
      <bottom style="thick">
        <color indexed="64"/>
      </bottom>
      <diagonal/>
    </border>
    <border>
      <left/>
      <right/>
      <top style="thick">
        <color indexed="64"/>
      </top>
      <bottom/>
      <diagonal/>
    </border>
    <border>
      <left/>
      <right/>
      <top/>
      <bottom style="medium">
        <color indexed="64"/>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0" borderId="1" xfId="0" applyFont="1" applyBorder="1" applyAlignment="1">
      <alignment horizontal="center" vertical="center" wrapText="1"/>
    </xf>
    <xf numFmtId="0" fontId="3" fillId="0" borderId="0" xfId="0" applyFont="1" applyAlignment="1">
      <alignment horizontal="left" vertical="center"/>
    </xf>
    <xf numFmtId="3" fontId="3" fillId="0" borderId="0" xfId="0" applyNumberFormat="1" applyFont="1" applyAlignment="1">
      <alignment horizontal="center" vertical="center"/>
    </xf>
    <xf numFmtId="1" fontId="3" fillId="0" borderId="0" xfId="0" applyNumberFormat="1" applyFont="1" applyAlignment="1">
      <alignment horizontal="center" vertical="center"/>
    </xf>
    <xf numFmtId="3" fontId="3" fillId="0" borderId="0" xfId="2" applyNumberFormat="1" applyFont="1" applyAlignment="1">
      <alignment horizontal="center" vertical="center"/>
    </xf>
    <xf numFmtId="10" fontId="3" fillId="0" borderId="0" xfId="2" applyNumberFormat="1" applyFont="1" applyAlignment="1">
      <alignment horizontal="center" vertical="center"/>
    </xf>
    <xf numFmtId="0" fontId="3" fillId="0" borderId="0" xfId="0" applyFont="1" applyAlignment="1">
      <alignment horizontal="center" vertical="center"/>
    </xf>
    <xf numFmtId="0" fontId="3" fillId="0" borderId="0" xfId="2" applyNumberFormat="1" applyFont="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3"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3" fontId="3" fillId="0" borderId="1" xfId="2" applyNumberFormat="1" applyFont="1" applyBorder="1" applyAlignment="1">
      <alignment horizontal="center" vertical="center"/>
    </xf>
    <xf numFmtId="10" fontId="3" fillId="0" borderId="1" xfId="2" applyNumberFormat="1" applyFont="1" applyBorder="1" applyAlignment="1">
      <alignment horizontal="center" vertical="center"/>
    </xf>
    <xf numFmtId="0" fontId="3" fillId="0" borderId="1" xfId="0" applyFont="1" applyBorder="1" applyAlignment="1">
      <alignment horizontal="right"/>
    </xf>
    <xf numFmtId="0" fontId="3" fillId="0" borderId="0" xfId="0" applyFont="1"/>
    <xf numFmtId="0" fontId="3" fillId="0" borderId="0" xfId="0" applyFont="1" applyBorder="1"/>
    <xf numFmtId="0" fontId="3" fillId="0" borderId="1" xfId="0" applyFont="1" applyFill="1" applyBorder="1"/>
    <xf numFmtId="0" fontId="2" fillId="0" borderId="0" xfId="0" applyFont="1" applyAlignment="1">
      <alignment horizontal="center" vertical="center" wrapText="1"/>
    </xf>
    <xf numFmtId="0" fontId="3" fillId="0" borderId="0" xfId="0" applyFont="1" applyAlignment="1">
      <alignment horizontal="center"/>
    </xf>
    <xf numFmtId="0" fontId="3" fillId="0" borderId="1" xfId="0" applyFont="1" applyBorder="1"/>
    <xf numFmtId="165" fontId="3" fillId="0" borderId="0" xfId="2" applyNumberFormat="1" applyFont="1" applyAlignment="1">
      <alignment horizontal="center" vertical="center" wrapText="1"/>
    </xf>
    <xf numFmtId="165"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1" applyNumberFormat="1" applyFont="1" applyAlignment="1">
      <alignment horizontal="center" vertical="center" wrapText="1"/>
    </xf>
    <xf numFmtId="0" fontId="3" fillId="0" borderId="1" xfId="0" applyFont="1" applyBorder="1" applyAlignment="1">
      <alignment horizontal="center" vertical="center" wrapText="1"/>
    </xf>
    <xf numFmtId="0" fontId="3" fillId="0" borderId="0" xfId="0" applyNumberFormat="1" applyFont="1" applyAlignment="1">
      <alignment horizontal="center" vertical="center" wrapText="1"/>
    </xf>
    <xf numFmtId="3" fontId="3" fillId="0" borderId="0" xfId="0" applyNumberFormat="1" applyFont="1" applyAlignment="1">
      <alignment horizontal="center" vertical="center" wrapText="1"/>
    </xf>
    <xf numFmtId="0" fontId="3" fillId="0" borderId="0" xfId="0" applyFont="1" applyBorder="1" applyAlignment="1">
      <alignment horizontal="center" vertical="center" wrapText="1"/>
    </xf>
    <xf numFmtId="3" fontId="3" fillId="0" borderId="0"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10" fontId="3" fillId="0" borderId="0" xfId="2" applyNumberFormat="1" applyFont="1" applyAlignment="1">
      <alignment horizontal="center"/>
    </xf>
    <xf numFmtId="0" fontId="5" fillId="0" borderId="0" xfId="0" applyFont="1"/>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center"/>
    </xf>
    <xf numFmtId="0" fontId="8" fillId="0" borderId="3" xfId="0" applyFont="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0" xfId="0" applyFont="1" applyAlignment="1">
      <alignment vertical="center"/>
    </xf>
    <xf numFmtId="0" fontId="2" fillId="0" borderId="1" xfId="0" applyFont="1" applyBorder="1" applyAlignment="1">
      <alignment horizontal="center" vertical="center" wrapText="1"/>
    </xf>
    <xf numFmtId="164" fontId="3" fillId="0" borderId="2"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0" xfId="0" applyFont="1" applyAlignment="1">
      <alignment horizontal="left" vertical="center" wrapText="1"/>
    </xf>
    <xf numFmtId="0" fontId="4" fillId="0" borderId="2" xfId="0" applyFont="1" applyBorder="1" applyAlignment="1">
      <alignment horizontal="left" vertical="top"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3" xfId="0" applyFont="1" applyBorder="1" applyAlignment="1">
      <alignment horizontal="center" vertical="center" wrapText="1"/>
    </xf>
    <xf numFmtId="0" fontId="7" fillId="0" borderId="3"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577AA-53F3-444B-A86F-8C5A29EBA359}">
  <dimension ref="A1:L13"/>
  <sheetViews>
    <sheetView workbookViewId="0">
      <selection activeCell="C15" sqref="C15"/>
    </sheetView>
  </sheetViews>
  <sheetFormatPr defaultRowHeight="12.75" x14ac:dyDescent="0.2"/>
  <cols>
    <col min="1" max="1" width="15.42578125" style="7" bestFit="1" customWidth="1"/>
    <col min="2" max="2" width="16.85546875" style="20" customWidth="1"/>
    <col min="3" max="7" width="16.85546875" style="16" customWidth="1"/>
    <col min="8" max="16384" width="9.140625" style="16"/>
  </cols>
  <sheetData>
    <row r="1" spans="1:12" s="17" customFormat="1" ht="45" customHeight="1" thickBot="1" x14ac:dyDescent="0.25">
      <c r="A1" s="45" t="s">
        <v>17</v>
      </c>
      <c r="B1" s="45"/>
      <c r="C1" s="45"/>
      <c r="D1" s="45"/>
      <c r="E1" s="45"/>
      <c r="F1" s="45"/>
      <c r="G1" s="45"/>
    </row>
    <row r="2" spans="1:12" s="19" customFormat="1" ht="39.75" thickTop="1" thickBot="1" x14ac:dyDescent="0.3">
      <c r="A2" s="1"/>
      <c r="B2" s="1" t="s">
        <v>15</v>
      </c>
      <c r="C2" s="1" t="s">
        <v>14</v>
      </c>
      <c r="D2" s="1" t="s">
        <v>13</v>
      </c>
      <c r="E2" s="1" t="s">
        <v>10</v>
      </c>
      <c r="F2" s="1" t="s">
        <v>11</v>
      </c>
      <c r="G2" s="1" t="s">
        <v>12</v>
      </c>
    </row>
    <row r="3" spans="1:12" ht="13.5" thickTop="1" x14ac:dyDescent="0.2">
      <c r="A3" s="2" t="s">
        <v>0</v>
      </c>
      <c r="B3" s="3">
        <v>13307</v>
      </c>
      <c r="C3" s="3">
        <v>571368</v>
      </c>
      <c r="D3" s="4">
        <f>C3/B3</f>
        <v>42.937401367701213</v>
      </c>
      <c r="E3" s="46">
        <f>C4/C3</f>
        <v>16.736919113426023</v>
      </c>
      <c r="F3" s="5">
        <v>57550</v>
      </c>
      <c r="G3" s="6">
        <f>57550/C3</f>
        <v>0.10072317665672562</v>
      </c>
      <c r="L3" s="5"/>
    </row>
    <row r="4" spans="1:12" x14ac:dyDescent="0.2">
      <c r="A4" s="2" t="s">
        <v>1</v>
      </c>
      <c r="B4" s="3">
        <v>12688</v>
      </c>
      <c r="C4" s="3">
        <v>9562940</v>
      </c>
      <c r="D4" s="4">
        <f>C4/B4</f>
        <v>753.6995586380832</v>
      </c>
      <c r="E4" s="47"/>
      <c r="F4" s="5">
        <v>171445</v>
      </c>
      <c r="G4" s="32">
        <f>F4/C4</f>
        <v>1.7928063963592786E-2</v>
      </c>
      <c r="H4" s="6"/>
      <c r="L4" s="5"/>
    </row>
    <row r="5" spans="1:12" ht="6" customHeight="1" x14ac:dyDescent="0.2">
      <c r="A5" s="2"/>
      <c r="B5" s="3"/>
      <c r="C5" s="7"/>
      <c r="D5" s="4"/>
      <c r="E5" s="7"/>
      <c r="F5" s="8"/>
      <c r="G5" s="6"/>
      <c r="H5" s="6"/>
      <c r="L5" s="8"/>
    </row>
    <row r="6" spans="1:12" x14ac:dyDescent="0.2">
      <c r="A6" s="2" t="s">
        <v>2</v>
      </c>
      <c r="B6" s="3">
        <v>1832</v>
      </c>
      <c r="C6" s="3">
        <v>54719</v>
      </c>
      <c r="D6" s="4">
        <f>C6/B6</f>
        <v>29.86844978165939</v>
      </c>
      <c r="E6" s="47">
        <f>C7/C6</f>
        <v>16.558891792613171</v>
      </c>
      <c r="F6" s="5">
        <v>8799</v>
      </c>
      <c r="G6" s="6">
        <f>8799/C6</f>
        <v>0.16080337725470129</v>
      </c>
      <c r="H6" s="6"/>
      <c r="L6" s="5"/>
    </row>
    <row r="7" spans="1:12" x14ac:dyDescent="0.2">
      <c r="A7" s="2" t="s">
        <v>3</v>
      </c>
      <c r="B7" s="3">
        <v>1880</v>
      </c>
      <c r="C7" s="3">
        <v>906086</v>
      </c>
      <c r="D7" s="4">
        <f>C7/B7</f>
        <v>481.96063829787232</v>
      </c>
      <c r="E7" s="47"/>
      <c r="F7" s="5">
        <v>41432</v>
      </c>
      <c r="G7" s="32">
        <f>F7/C7</f>
        <v>4.5726343856984875E-2</v>
      </c>
      <c r="H7" s="6"/>
      <c r="L7" s="5"/>
    </row>
    <row r="8" spans="1:12" ht="6.75" customHeight="1" x14ac:dyDescent="0.2">
      <c r="A8" s="2"/>
      <c r="B8" s="3"/>
      <c r="C8" s="7"/>
      <c r="D8" s="4"/>
      <c r="E8" s="7"/>
      <c r="F8" s="8"/>
      <c r="G8" s="6"/>
      <c r="L8" s="8"/>
    </row>
    <row r="9" spans="1:12" ht="15" x14ac:dyDescent="0.25">
      <c r="A9" s="2" t="s">
        <v>4</v>
      </c>
      <c r="B9" s="3">
        <v>1978</v>
      </c>
      <c r="C9" s="3">
        <v>100755</v>
      </c>
      <c r="D9" s="4">
        <f>C9/B9</f>
        <v>50.937815975733066</v>
      </c>
      <c r="E9" s="47">
        <f>C10/C9</f>
        <v>5.7095131755247879</v>
      </c>
      <c r="F9" s="5">
        <v>8963</v>
      </c>
      <c r="G9" s="6">
        <f>8963/C9</f>
        <v>8.8958364349163807E-2</v>
      </c>
      <c r="H9"/>
      <c r="L9" s="5"/>
    </row>
    <row r="10" spans="1:12" ht="15.75" thickBot="1" x14ac:dyDescent="0.3">
      <c r="A10" s="9" t="s">
        <v>5</v>
      </c>
      <c r="B10" s="10">
        <v>992</v>
      </c>
      <c r="C10" s="11">
        <v>575262</v>
      </c>
      <c r="D10" s="12">
        <f>C10/B10</f>
        <v>579.90120967741939</v>
      </c>
      <c r="E10" s="48"/>
      <c r="F10" s="13">
        <v>36049</v>
      </c>
      <c r="G10" s="14">
        <f>F10/C10</f>
        <v>6.2665359436222104E-2</v>
      </c>
      <c r="H10"/>
      <c r="L10"/>
    </row>
    <row r="11" spans="1:12" ht="16.5" thickTop="1" x14ac:dyDescent="0.2">
      <c r="A11" s="44" t="s">
        <v>33</v>
      </c>
      <c r="B11" s="7"/>
      <c r="C11" s="7"/>
      <c r="D11" s="7"/>
      <c r="E11" s="7"/>
      <c r="G11" s="7"/>
    </row>
    <row r="12" spans="1:12" ht="18.75" x14ac:dyDescent="0.2">
      <c r="A12" s="35" t="s">
        <v>24</v>
      </c>
    </row>
    <row r="13" spans="1:12" ht="18.75" x14ac:dyDescent="0.2">
      <c r="A13" s="35" t="s">
        <v>25</v>
      </c>
    </row>
  </sheetData>
  <mergeCells count="4">
    <mergeCell ref="A1:G1"/>
    <mergeCell ref="E3:E4"/>
    <mergeCell ref="E6:E7"/>
    <mergeCell ref="E9:E10"/>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EF87-9F5B-48A4-8DB7-2042F417E7A2}">
  <dimension ref="A1:E10"/>
  <sheetViews>
    <sheetView workbookViewId="0">
      <selection activeCell="B18" sqref="B18"/>
    </sheetView>
  </sheetViews>
  <sheetFormatPr defaultRowHeight="12.75" x14ac:dyDescent="0.2"/>
  <cols>
    <col min="1" max="1" width="43.28515625" style="16" bestFit="1" customWidth="1"/>
    <col min="2" max="5" width="10.28515625" style="24" customWidth="1"/>
    <col min="6" max="16384" width="9.140625" style="16"/>
  </cols>
  <sheetData>
    <row r="1" spans="1:5" s="17" customFormat="1" ht="31.5" customHeight="1" thickBot="1" x14ac:dyDescent="0.25">
      <c r="A1" s="45" t="s">
        <v>18</v>
      </c>
      <c r="B1" s="45"/>
      <c r="C1" s="45"/>
      <c r="D1" s="45"/>
      <c r="E1" s="45"/>
    </row>
    <row r="2" spans="1:5" ht="27" thickTop="1" thickBot="1" x14ac:dyDescent="0.25">
      <c r="A2" s="15"/>
      <c r="B2" s="1" t="s">
        <v>6</v>
      </c>
      <c r="C2" s="1" t="s">
        <v>0</v>
      </c>
      <c r="D2" s="1" t="s">
        <v>1</v>
      </c>
      <c r="E2" s="1" t="s">
        <v>7</v>
      </c>
    </row>
    <row r="3" spans="1:5" ht="16.5" thickTop="1" x14ac:dyDescent="0.2">
      <c r="A3" s="33" t="s">
        <v>21</v>
      </c>
      <c r="B3" s="22">
        <f>567/634</f>
        <v>0.89432176656151419</v>
      </c>
      <c r="C3" s="23">
        <f>631/634</f>
        <v>0.99526813880126186</v>
      </c>
      <c r="D3" s="23">
        <f>634/634</f>
        <v>1</v>
      </c>
      <c r="E3" s="23">
        <f>634/634</f>
        <v>1</v>
      </c>
    </row>
    <row r="4" spans="1:5" ht="15.75" x14ac:dyDescent="0.2">
      <c r="A4" s="34" t="s">
        <v>22</v>
      </c>
      <c r="B4" s="22">
        <f>358/634</f>
        <v>0.56466876971608837</v>
      </c>
      <c r="C4" s="23">
        <f>422/634</f>
        <v>0.66561514195583593</v>
      </c>
      <c r="D4" s="23">
        <f>461/634</f>
        <v>0.72712933753943221</v>
      </c>
      <c r="E4" s="23">
        <f>634/634</f>
        <v>1</v>
      </c>
    </row>
    <row r="5" spans="1:5" x14ac:dyDescent="0.2">
      <c r="A5" s="16" t="s">
        <v>8</v>
      </c>
      <c r="B5" s="27">
        <v>5</v>
      </c>
      <c r="C5" s="27">
        <v>82</v>
      </c>
      <c r="D5" s="28">
        <v>1082</v>
      </c>
      <c r="E5" s="28">
        <v>16713</v>
      </c>
    </row>
    <row r="6" spans="1:5" x14ac:dyDescent="0.2">
      <c r="A6" s="17" t="s">
        <v>9</v>
      </c>
      <c r="B6" s="29">
        <v>3</v>
      </c>
      <c r="C6" s="29">
        <v>48</v>
      </c>
      <c r="D6" s="29">
        <v>537</v>
      </c>
      <c r="E6" s="30">
        <v>15274</v>
      </c>
    </row>
    <row r="7" spans="1:5" ht="13.5" thickBot="1" x14ac:dyDescent="0.25">
      <c r="A7" s="18" t="s">
        <v>16</v>
      </c>
      <c r="B7" s="31">
        <v>9195</v>
      </c>
      <c r="C7" s="31">
        <v>60490</v>
      </c>
      <c r="D7" s="31">
        <v>220934</v>
      </c>
      <c r="E7" s="31">
        <v>4253738</v>
      </c>
    </row>
    <row r="8" spans="1:5" ht="32.25" customHeight="1" thickTop="1" x14ac:dyDescent="0.2">
      <c r="A8" s="49" t="s">
        <v>33</v>
      </c>
      <c r="B8" s="49"/>
      <c r="C8" s="49"/>
      <c r="D8" s="49"/>
      <c r="E8" s="49"/>
    </row>
    <row r="9" spans="1:5" ht="30" customHeight="1" x14ac:dyDescent="0.2">
      <c r="A9" s="50" t="s">
        <v>19</v>
      </c>
      <c r="B9" s="50"/>
      <c r="C9" s="50"/>
      <c r="D9" s="50"/>
      <c r="E9" s="50"/>
    </row>
    <row r="10" spans="1:5" ht="15.75" x14ac:dyDescent="0.2">
      <c r="A10" s="50" t="s">
        <v>20</v>
      </c>
      <c r="B10" s="50"/>
      <c r="C10" s="50"/>
      <c r="D10" s="50"/>
      <c r="E10" s="50"/>
    </row>
  </sheetData>
  <mergeCells count="4">
    <mergeCell ref="A1:E1"/>
    <mergeCell ref="A8:E8"/>
    <mergeCell ref="A9:E9"/>
    <mergeCell ref="A10:E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0173-EC72-4C98-8989-10AD910E67D7}">
  <dimension ref="A1:G10"/>
  <sheetViews>
    <sheetView zoomScaleNormal="100" workbookViewId="0">
      <selection activeCell="A9" sqref="A9"/>
    </sheetView>
  </sheetViews>
  <sheetFormatPr defaultRowHeight="12.75" x14ac:dyDescent="0.2"/>
  <cols>
    <col min="1" max="1" width="29.140625" style="16" bestFit="1" customWidth="1"/>
    <col min="2" max="7" width="10.28515625" style="24" customWidth="1"/>
    <col min="8" max="16384" width="9.140625" style="16"/>
  </cols>
  <sheetData>
    <row r="1" spans="1:7" s="17" customFormat="1" ht="28.5" customHeight="1" thickBot="1" x14ac:dyDescent="0.25">
      <c r="A1" s="45" t="s">
        <v>23</v>
      </c>
      <c r="B1" s="45"/>
      <c r="C1" s="45"/>
      <c r="D1" s="45"/>
      <c r="E1" s="45"/>
      <c r="F1" s="45"/>
      <c r="G1" s="45"/>
    </row>
    <row r="2" spans="1:7" ht="27" thickTop="1" thickBot="1" x14ac:dyDescent="0.25">
      <c r="A2" s="21"/>
      <c r="B2" s="1" t="s">
        <v>6</v>
      </c>
      <c r="C2" s="1" t="s">
        <v>0</v>
      </c>
      <c r="D2" s="1" t="s">
        <v>1</v>
      </c>
      <c r="E2" s="1" t="s">
        <v>2</v>
      </c>
      <c r="F2" s="1" t="s">
        <v>3</v>
      </c>
      <c r="G2" s="1" t="s">
        <v>7</v>
      </c>
    </row>
    <row r="3" spans="1:7" ht="16.5" thickTop="1" x14ac:dyDescent="0.2">
      <c r="A3" s="33" t="s">
        <v>26</v>
      </c>
      <c r="B3" s="22">
        <f>775/3099</f>
        <v>0.25008067118425298</v>
      </c>
      <c r="C3" s="23">
        <f>1713/3099</f>
        <v>0.55275895450145207</v>
      </c>
      <c r="D3" s="23">
        <f>2229/3099</f>
        <v>0.71926427879961274</v>
      </c>
      <c r="E3" s="23">
        <f>751/3099</f>
        <v>0.24233623749596644</v>
      </c>
      <c r="F3" s="23">
        <f>1657/3099</f>
        <v>0.53468860922878347</v>
      </c>
      <c r="G3" s="23">
        <f>2770/3099</f>
        <v>0.89383672152307192</v>
      </c>
    </row>
    <row r="4" spans="1:7" ht="15.75" x14ac:dyDescent="0.2">
      <c r="A4" s="33" t="s">
        <v>27</v>
      </c>
      <c r="B4" s="22">
        <f>383/697</f>
        <v>0.54949784791965561</v>
      </c>
      <c r="C4" s="23">
        <f>571/697</f>
        <v>0.81922525107604016</v>
      </c>
      <c r="D4" s="23">
        <f>635/697</f>
        <v>0.91104734576757529</v>
      </c>
      <c r="E4" s="23">
        <f>383/697</f>
        <v>0.54949784791965561</v>
      </c>
      <c r="F4" s="23">
        <f>574/697</f>
        <v>0.82352941176470584</v>
      </c>
      <c r="G4" s="23">
        <f>691/697</f>
        <v>0.99139167862266853</v>
      </c>
    </row>
    <row r="5" spans="1:7" ht="15.75" x14ac:dyDescent="0.2">
      <c r="A5" s="33" t="s">
        <v>28</v>
      </c>
      <c r="B5" s="22">
        <f>392/2402</f>
        <v>0.16319733555370525</v>
      </c>
      <c r="C5" s="23">
        <f>1142/2402</f>
        <v>0.47543713572023316</v>
      </c>
      <c r="D5" s="23">
        <f>1594/2402</f>
        <v>0.66361365528726057</v>
      </c>
      <c r="E5" s="23">
        <f>368/2402</f>
        <v>0.15320566194837634</v>
      </c>
      <c r="F5" s="23">
        <f>1083/2402</f>
        <v>0.45087427144046627</v>
      </c>
      <c r="G5" s="23">
        <f>2079/2402</f>
        <v>0.86552872606161535</v>
      </c>
    </row>
    <row r="6" spans="1:7" x14ac:dyDescent="0.2">
      <c r="A6" s="16" t="s">
        <v>8</v>
      </c>
      <c r="B6" s="24">
        <v>1</v>
      </c>
      <c r="C6" s="25">
        <v>16</v>
      </c>
      <c r="D6" s="25">
        <v>208</v>
      </c>
      <c r="E6" s="25">
        <v>2</v>
      </c>
      <c r="F6" s="25">
        <v>34</v>
      </c>
      <c r="G6" s="25">
        <v>3320</v>
      </c>
    </row>
    <row r="7" spans="1:7" s="17" customFormat="1" ht="13.5" thickBot="1" x14ac:dyDescent="0.25">
      <c r="A7" s="21" t="s">
        <v>9</v>
      </c>
      <c r="B7" s="26">
        <v>0</v>
      </c>
      <c r="C7" s="26">
        <v>1</v>
      </c>
      <c r="D7" s="26">
        <v>22</v>
      </c>
      <c r="E7" s="26">
        <v>0</v>
      </c>
      <c r="F7" s="26">
        <v>1</v>
      </c>
      <c r="G7" s="26">
        <v>893</v>
      </c>
    </row>
    <row r="8" spans="1:7" ht="30.75" customHeight="1" thickTop="1" x14ac:dyDescent="0.2">
      <c r="A8" s="51" t="s">
        <v>33</v>
      </c>
      <c r="B8" s="51"/>
      <c r="C8" s="51"/>
      <c r="D8" s="51"/>
      <c r="E8" s="51"/>
      <c r="F8" s="51"/>
      <c r="G8" s="51"/>
    </row>
    <row r="9" spans="1:7" ht="18.75" x14ac:dyDescent="0.2">
      <c r="A9" s="35" t="s">
        <v>24</v>
      </c>
    </row>
    <row r="10" spans="1:7" ht="18.75" x14ac:dyDescent="0.2">
      <c r="A10" s="35" t="s">
        <v>25</v>
      </c>
    </row>
  </sheetData>
  <mergeCells count="2">
    <mergeCell ref="A1:G1"/>
    <mergeCell ref="A8:G8"/>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ECBD-FA16-44D6-8B19-BB2C298F0C74}">
  <dimension ref="A1:H24"/>
  <sheetViews>
    <sheetView tabSelected="1" workbookViewId="0">
      <selection activeCell="B2" sqref="B2:D2"/>
    </sheetView>
  </sheetViews>
  <sheetFormatPr defaultRowHeight="15" x14ac:dyDescent="0.25"/>
  <cols>
    <col min="1" max="1" width="13.28515625" customWidth="1"/>
    <col min="2" max="4" width="12.85546875" style="36" customWidth="1"/>
  </cols>
  <sheetData>
    <row r="1" spans="1:8" ht="141.75" customHeight="1" thickBot="1" x14ac:dyDescent="0.3">
      <c r="A1" s="55" t="s">
        <v>36</v>
      </c>
      <c r="B1" s="55"/>
      <c r="C1" s="55"/>
      <c r="D1" s="55"/>
    </row>
    <row r="2" spans="1:8" ht="38.25" customHeight="1" thickBot="1" x14ac:dyDescent="0.3">
      <c r="A2" s="53" t="s">
        <v>35</v>
      </c>
      <c r="B2" s="52" t="s">
        <v>37</v>
      </c>
      <c r="C2" s="52"/>
      <c r="D2" s="52"/>
    </row>
    <row r="3" spans="1:8" ht="29.25" thickBot="1" x14ac:dyDescent="0.3">
      <c r="A3" s="54"/>
      <c r="B3" s="41" t="s">
        <v>32</v>
      </c>
      <c r="C3" s="42" t="s">
        <v>30</v>
      </c>
      <c r="D3" s="43" t="s">
        <v>31</v>
      </c>
    </row>
    <row r="4" spans="1:8" x14ac:dyDescent="0.25">
      <c r="A4" s="38">
        <v>1</v>
      </c>
      <c r="B4" s="39">
        <v>92</v>
      </c>
      <c r="C4" s="39">
        <v>49</v>
      </c>
      <c r="D4" s="39">
        <v>4</v>
      </c>
      <c r="F4" s="39"/>
      <c r="G4" s="39"/>
      <c r="H4" s="39"/>
    </row>
    <row r="5" spans="1:8" x14ac:dyDescent="0.25">
      <c r="A5" s="38">
        <v>2</v>
      </c>
      <c r="B5" s="39">
        <v>48</v>
      </c>
      <c r="C5" s="39">
        <v>17</v>
      </c>
      <c r="D5" s="39">
        <v>4</v>
      </c>
      <c r="F5" s="39"/>
      <c r="G5" s="39"/>
      <c r="H5" s="39"/>
    </row>
    <row r="6" spans="1:8" x14ac:dyDescent="0.25">
      <c r="A6" s="38">
        <v>3</v>
      </c>
      <c r="B6" s="39">
        <v>41</v>
      </c>
      <c r="C6" s="39">
        <v>16</v>
      </c>
      <c r="D6" s="39">
        <v>3</v>
      </c>
      <c r="F6" s="39"/>
      <c r="G6" s="39"/>
      <c r="H6" s="39"/>
    </row>
    <row r="7" spans="1:8" x14ac:dyDescent="0.25">
      <c r="A7" s="38">
        <v>4</v>
      </c>
      <c r="B7" s="39">
        <v>29</v>
      </c>
      <c r="C7" s="39">
        <v>9</v>
      </c>
      <c r="D7" s="39">
        <v>2</v>
      </c>
      <c r="F7" s="39"/>
      <c r="G7" s="39"/>
      <c r="H7" s="39"/>
    </row>
    <row r="8" spans="1:8" x14ac:dyDescent="0.25">
      <c r="A8" s="38">
        <v>5</v>
      </c>
      <c r="B8" s="39">
        <v>19</v>
      </c>
      <c r="C8" s="39">
        <v>8</v>
      </c>
      <c r="D8" s="39">
        <v>4</v>
      </c>
      <c r="F8" s="39"/>
      <c r="G8" s="39"/>
      <c r="H8" s="39"/>
    </row>
    <row r="9" spans="1:8" x14ac:dyDescent="0.25">
      <c r="A9" s="38">
        <v>6</v>
      </c>
      <c r="B9" s="39">
        <v>17</v>
      </c>
      <c r="C9" s="39">
        <v>4</v>
      </c>
      <c r="D9" s="39">
        <v>1</v>
      </c>
      <c r="F9" s="39"/>
      <c r="G9" s="39"/>
      <c r="H9" s="39"/>
    </row>
    <row r="10" spans="1:8" x14ac:dyDescent="0.25">
      <c r="A10" s="38">
        <v>7</v>
      </c>
      <c r="B10" s="39">
        <v>19</v>
      </c>
      <c r="C10" s="39">
        <v>4</v>
      </c>
      <c r="D10" s="39">
        <v>1</v>
      </c>
      <c r="F10" s="39"/>
      <c r="G10" s="39"/>
      <c r="H10" s="39"/>
    </row>
    <row r="11" spans="1:8" x14ac:dyDescent="0.25">
      <c r="A11" s="38">
        <v>8</v>
      </c>
      <c r="B11" s="39">
        <v>12</v>
      </c>
      <c r="C11" s="39">
        <v>6</v>
      </c>
      <c r="D11" s="39">
        <v>2</v>
      </c>
      <c r="F11" s="39"/>
      <c r="G11" s="39"/>
      <c r="H11" s="39"/>
    </row>
    <row r="12" spans="1:8" x14ac:dyDescent="0.25">
      <c r="A12" s="38">
        <v>9</v>
      </c>
      <c r="B12" s="39">
        <v>7</v>
      </c>
      <c r="C12" s="39">
        <v>2</v>
      </c>
      <c r="D12" s="39">
        <v>1</v>
      </c>
      <c r="F12" s="39"/>
      <c r="G12" s="39"/>
      <c r="H12" s="39"/>
    </row>
    <row r="13" spans="1:8" x14ac:dyDescent="0.25">
      <c r="A13" s="38">
        <v>10</v>
      </c>
      <c r="B13" s="39">
        <v>16</v>
      </c>
      <c r="C13" s="39">
        <v>7</v>
      </c>
      <c r="D13" s="39">
        <v>3</v>
      </c>
      <c r="F13" s="39"/>
      <c r="G13" s="39"/>
      <c r="H13" s="39"/>
    </row>
    <row r="14" spans="1:8" x14ac:dyDescent="0.25">
      <c r="A14" s="38">
        <v>11</v>
      </c>
      <c r="B14" s="39">
        <v>10</v>
      </c>
      <c r="C14" s="39">
        <v>5</v>
      </c>
      <c r="D14" s="39">
        <v>2</v>
      </c>
      <c r="F14" s="39"/>
      <c r="G14" s="39"/>
      <c r="H14" s="39"/>
    </row>
    <row r="15" spans="1:8" x14ac:dyDescent="0.25">
      <c r="A15" s="38">
        <v>12</v>
      </c>
      <c r="B15" s="39">
        <v>13</v>
      </c>
      <c r="C15" s="39">
        <v>2</v>
      </c>
      <c r="D15" s="39">
        <v>1</v>
      </c>
      <c r="F15" s="39"/>
      <c r="G15" s="39"/>
      <c r="H15" s="39"/>
    </row>
    <row r="16" spans="1:8" x14ac:dyDescent="0.25">
      <c r="A16" s="38">
        <v>13</v>
      </c>
      <c r="B16" s="39">
        <v>4</v>
      </c>
      <c r="C16" s="39">
        <v>3</v>
      </c>
      <c r="D16" s="39">
        <v>0</v>
      </c>
      <c r="F16" s="39"/>
      <c r="G16" s="39"/>
      <c r="H16" s="39"/>
    </row>
    <row r="17" spans="1:8" x14ac:dyDescent="0.25">
      <c r="A17" s="38">
        <v>14</v>
      </c>
      <c r="B17" s="39">
        <v>3</v>
      </c>
      <c r="C17" s="39">
        <v>0</v>
      </c>
      <c r="D17" s="39">
        <v>2</v>
      </c>
      <c r="F17" s="39"/>
      <c r="G17" s="39"/>
      <c r="H17" s="39"/>
    </row>
    <row r="18" spans="1:8" x14ac:dyDescent="0.25">
      <c r="A18" s="38">
        <v>15</v>
      </c>
      <c r="B18" s="39">
        <v>4</v>
      </c>
      <c r="C18" s="39">
        <v>2</v>
      </c>
      <c r="D18" s="39">
        <v>0</v>
      </c>
      <c r="F18" s="39"/>
      <c r="G18" s="39"/>
      <c r="H18" s="39"/>
    </row>
    <row r="19" spans="1:8" x14ac:dyDescent="0.25">
      <c r="A19" s="38">
        <v>16</v>
      </c>
      <c r="B19" s="39">
        <v>7</v>
      </c>
      <c r="C19" s="39">
        <v>1</v>
      </c>
      <c r="D19" s="39">
        <v>1</v>
      </c>
      <c r="F19" s="39"/>
      <c r="G19" s="39"/>
      <c r="H19" s="39"/>
    </row>
    <row r="20" spans="1:8" x14ac:dyDescent="0.25">
      <c r="A20" s="38">
        <v>17</v>
      </c>
      <c r="B20" s="39">
        <v>8</v>
      </c>
      <c r="C20" s="39">
        <v>1</v>
      </c>
      <c r="D20" s="39">
        <v>2</v>
      </c>
      <c r="F20" s="39"/>
      <c r="G20" s="39"/>
      <c r="H20" s="39"/>
    </row>
    <row r="21" spans="1:8" x14ac:dyDescent="0.25">
      <c r="A21" s="38">
        <v>18</v>
      </c>
      <c r="B21" s="39">
        <v>8</v>
      </c>
      <c r="C21" s="39">
        <v>3</v>
      </c>
      <c r="D21" s="39">
        <v>0</v>
      </c>
      <c r="F21" s="39"/>
      <c r="G21" s="39"/>
      <c r="H21" s="39"/>
    </row>
    <row r="22" spans="1:8" x14ac:dyDescent="0.25">
      <c r="A22" s="38">
        <v>19</v>
      </c>
      <c r="B22" s="39">
        <v>8</v>
      </c>
      <c r="C22" s="39">
        <v>0</v>
      </c>
      <c r="D22" s="39">
        <v>3</v>
      </c>
      <c r="F22" s="39"/>
      <c r="G22" s="39"/>
      <c r="H22" s="39"/>
    </row>
    <row r="23" spans="1:8" ht="15.75" thickBot="1" x14ac:dyDescent="0.3">
      <c r="A23" s="37" t="s">
        <v>34</v>
      </c>
      <c r="B23" s="40">
        <f>B24-SUM(B4:B22)</f>
        <v>443</v>
      </c>
      <c r="C23" s="40">
        <f>C24-SUM(C4:C22)</f>
        <v>68</v>
      </c>
      <c r="D23" s="40">
        <f>D24-SUM(D4:D22)</f>
        <v>171</v>
      </c>
      <c r="F23" s="39"/>
      <c r="G23" s="39"/>
      <c r="H23" s="39"/>
    </row>
    <row r="24" spans="1:8" ht="15.75" thickBot="1" x14ac:dyDescent="0.3">
      <c r="A24" s="37" t="s">
        <v>29</v>
      </c>
      <c r="B24" s="40">
        <v>808</v>
      </c>
      <c r="C24" s="40">
        <v>207</v>
      </c>
      <c r="D24" s="40">
        <v>207</v>
      </c>
    </row>
  </sheetData>
  <mergeCells count="3">
    <mergeCell ref="B2:D2"/>
    <mergeCell ref="A2:A3"/>
    <mergeCell ref="A1:D1"/>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8DDC9360AADA42ADCF56D1C08BA83A" ma:contentTypeVersion="13" ma:contentTypeDescription="Create a new document." ma:contentTypeScope="" ma:versionID="004e6fcc042cb2606a226702fc4924e6">
  <xsd:schema xmlns:xsd="http://www.w3.org/2001/XMLSchema" xmlns:xs="http://www.w3.org/2001/XMLSchema" xmlns:p="http://schemas.microsoft.com/office/2006/metadata/properties" xmlns:ns2="ea0878a2-f03b-4598-b6b2-9e409d94144d" xmlns:ns3="5043b417-2d5c-4ff3-930b-0fb795b7d2ac" targetNamespace="http://schemas.microsoft.com/office/2006/metadata/properties" ma:root="true" ma:fieldsID="7f4e334d6300f495587b469cdf883e18" ns2:_="" ns3:_="">
    <xsd:import namespace="ea0878a2-f03b-4598-b6b2-9e409d94144d"/>
    <xsd:import namespace="5043b417-2d5c-4ff3-930b-0fb795b7d2a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0878a2-f03b-4598-b6b2-9e409d9414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43b417-2d5c-4ff3-930b-0fb795b7d2a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45DF9A-DBC8-4991-906E-2E3488B5CC2F}"/>
</file>

<file path=customXml/itemProps2.xml><?xml version="1.0" encoding="utf-8"?>
<ds:datastoreItem xmlns:ds="http://schemas.openxmlformats.org/officeDocument/2006/customXml" ds:itemID="{E197AF6C-08D9-4245-8CFC-578A5CCB55CD}"/>
</file>

<file path=customXml/itemProps3.xml><?xml version="1.0" encoding="utf-8"?>
<ds:datastoreItem xmlns:ds="http://schemas.openxmlformats.org/officeDocument/2006/customXml" ds:itemID="{22AA1835-6902-4D16-A90A-CECFDFA9EF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vt:lpstr>
      <vt:lpstr>Table 2</vt:lpstr>
      <vt:lpstr>Table 3</vt:lpstr>
      <vt:lpstr>Table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Strutz</dc:creator>
  <cp:lastModifiedBy>Jon Strutz</cp:lastModifiedBy>
  <dcterms:created xsi:type="dcterms:W3CDTF">2021-06-07T14:26:13Z</dcterms:created>
  <dcterms:modified xsi:type="dcterms:W3CDTF">2021-12-22T00:10:30Z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edcd60b0-ed86-410f-b6ef-0e03fc156097</vt:lpwstr>
  </property>
  <property fmtid="{D5CDD505-2E9C-101B-9397-08002B2CF9AE}" pid="3" name="ContentTypeId">
    <vt:lpwstr>0x010100288DDC9360AADA42ADCF56D1C08BA83A</vt:lpwstr>
  </property>
</Properties>
</file>